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pivotCache/pivotCacheDefinition100.xml" ContentType="application/vnd.openxmlformats-officedocument.spreadsheetml.pivotCacheDefinition+xml"/>
  <Override PartName="/xl/pivotCache/pivotCacheRecords100.xml" ContentType="application/vnd.openxmlformats-officedocument.spreadsheetml.pivotCacheRecords+xml"/>
  <Override PartName="/xl/pivotCache/pivotCacheDefinition101.xml" ContentType="application/vnd.openxmlformats-officedocument.spreadsheetml.pivotCacheDefinition+xml"/>
  <Override PartName="/xl/pivotCache/pivotCacheRecords101.xml" ContentType="application/vnd.openxmlformats-officedocument.spreadsheetml.pivotCacheRecords+xml"/>
  <Override PartName="/xl/pivotCache/pivotCacheDefinition102.xml" ContentType="application/vnd.openxmlformats-officedocument.spreadsheetml.pivotCacheDefinition+xml"/>
  <Override PartName="/xl/pivotCache/pivotCacheRecords102.xml" ContentType="application/vnd.openxmlformats-officedocument.spreadsheetml.pivotCacheRecords+xml"/>
  <Override PartName="/xl/pivotCache/pivotCacheDefinition103.xml" ContentType="application/vnd.openxmlformats-officedocument.spreadsheetml.pivotCacheDefinition+xml"/>
  <Override PartName="/xl/pivotCache/pivotCacheRecords103.xml" ContentType="application/vnd.openxmlformats-officedocument.spreadsheetml.pivotCacheRecords+xml"/>
  <Override PartName="/xl/pivotCache/pivotCacheDefinition104.xml" ContentType="application/vnd.openxmlformats-officedocument.spreadsheetml.pivotCacheDefinition+xml"/>
  <Override PartName="/xl/pivotCache/pivotCacheRecords104.xml" ContentType="application/vnd.openxmlformats-officedocument.spreadsheetml.pivotCacheRecords+xml"/>
  <Override PartName="/xl/pivotCache/pivotCacheDefinition105.xml" ContentType="application/vnd.openxmlformats-officedocument.spreadsheetml.pivotCacheDefinition+xml"/>
  <Override PartName="/xl/pivotCache/pivotCacheRecords105.xml" ContentType="application/vnd.openxmlformats-officedocument.spreadsheetml.pivotCacheRecords+xml"/>
  <Override PartName="/xl/pivotCache/pivotCacheDefinition106.xml" ContentType="application/vnd.openxmlformats-officedocument.spreadsheetml.pivotCacheDefinition+xml"/>
  <Override PartName="/xl/pivotCache/pivotCacheRecords106.xml" ContentType="application/vnd.openxmlformats-officedocument.spreadsheetml.pivotCacheRecords+xml"/>
  <Override PartName="/xl/pivotCache/pivotCacheDefinition107.xml" ContentType="application/vnd.openxmlformats-officedocument.spreadsheetml.pivotCacheDefinition+xml"/>
  <Override PartName="/xl/pivotCache/pivotCacheRecords107.xml" ContentType="application/vnd.openxmlformats-officedocument.spreadsheetml.pivotCacheRecords+xml"/>
  <Override PartName="/xl/pivotCache/pivotCacheDefinition108.xml" ContentType="application/vnd.openxmlformats-officedocument.spreadsheetml.pivotCacheDefinition+xml"/>
  <Override PartName="/xl/pivotCache/pivotCacheRecords108.xml" ContentType="application/vnd.openxmlformats-officedocument.spreadsheetml.pivotCacheRecords+xml"/>
  <Override PartName="/xl/pivotCache/pivotCacheDefinition109.xml" ContentType="application/vnd.openxmlformats-officedocument.spreadsheetml.pivotCacheDefinition+xml"/>
  <Override PartName="/xl/pivotCache/pivotCacheRecords109.xml" ContentType="application/vnd.openxmlformats-officedocument.spreadsheetml.pivotCacheRecords+xml"/>
  <Override PartName="/xl/pivotCache/pivotCacheDefinition110.xml" ContentType="application/vnd.openxmlformats-officedocument.spreadsheetml.pivotCacheDefinition+xml"/>
  <Override PartName="/xl/pivotCache/pivotCacheRecords110.xml" ContentType="application/vnd.openxmlformats-officedocument.spreadsheetml.pivotCacheRecords+xml"/>
  <Override PartName="/xl/pivotCache/pivotCacheDefinition111.xml" ContentType="application/vnd.openxmlformats-officedocument.spreadsheetml.pivotCacheDefinition+xml"/>
  <Override PartName="/xl/pivotCache/pivotCacheRecords111.xml" ContentType="application/vnd.openxmlformats-officedocument.spreadsheetml.pivotCacheRecords+xml"/>
  <Override PartName="/xl/pivotCache/pivotCacheDefinition112.xml" ContentType="application/vnd.openxmlformats-officedocument.spreadsheetml.pivotCacheDefinition+xml"/>
  <Override PartName="/xl/pivotCache/pivotCacheRecords112.xml" ContentType="application/vnd.openxmlformats-officedocument.spreadsheetml.pivotCacheRecords+xml"/>
  <Override PartName="/xl/pivotCache/pivotCacheDefinition113.xml" ContentType="application/vnd.openxmlformats-officedocument.spreadsheetml.pivotCacheDefinition+xml"/>
  <Override PartName="/xl/pivotCache/pivotCacheRecords113.xml" ContentType="application/vnd.openxmlformats-officedocument.spreadsheetml.pivotCacheRecords+xml"/>
  <Override PartName="/xl/pivotCache/pivotCacheDefinition114.xml" ContentType="application/vnd.openxmlformats-officedocument.spreadsheetml.pivotCacheDefinition+xml"/>
  <Override PartName="/xl/pivotCache/pivotCacheRecords114.xml" ContentType="application/vnd.openxmlformats-officedocument.spreadsheetml.pivotCacheRecords+xml"/>
  <Override PartName="/xl/pivotCache/pivotCacheDefinition115.xml" ContentType="application/vnd.openxmlformats-officedocument.spreadsheetml.pivotCacheDefinition+xml"/>
  <Override PartName="/xl/pivotCache/pivotCacheRecords115.xml" ContentType="application/vnd.openxmlformats-officedocument.spreadsheetml.pivotCacheRecords+xml"/>
  <Override PartName="/xl/pivotCache/pivotCacheDefinition116.xml" ContentType="application/vnd.openxmlformats-officedocument.spreadsheetml.pivotCacheDefinition+xml"/>
  <Override PartName="/xl/pivotCache/pivotCacheRecords116.xml" ContentType="application/vnd.openxmlformats-officedocument.spreadsheetml.pivotCacheRecords+xml"/>
  <Override PartName="/xl/pivotCache/pivotCacheDefinition117.xml" ContentType="application/vnd.openxmlformats-officedocument.spreadsheetml.pivotCacheDefinition+xml"/>
  <Override PartName="/xl/pivotCache/pivotCacheRecords11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9.xml" ContentType="application/vnd.openxmlformats-officedocument.drawing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0.xml" ContentType="application/vnd.openxmlformats-officedocument.drawing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pivotTables/pivotTable24.xml" ContentType="application/vnd.openxmlformats-officedocument.spreadsheetml.pivotTable+xml"/>
  <Override PartName="/xl/drawings/drawing12.xml" ContentType="application/vnd.openxmlformats-officedocument.drawing+xml"/>
  <Override PartName="/xl/pivotTables/pivotTable25.xml" ContentType="application/vnd.openxmlformats-officedocument.spreadsheetml.pivotTable+xml"/>
  <Override PartName="/xl/drawings/drawing13.xml" ContentType="application/vnd.openxmlformats-officedocument.drawing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4.xml" ContentType="application/vnd.openxmlformats-officedocument.drawing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5.xml" ContentType="application/vnd.openxmlformats-officedocument.drawing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6.xml" ContentType="application/vnd.openxmlformats-officedocument.drawing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7.xml" ContentType="application/vnd.openxmlformats-officedocument.drawing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8.xml" ContentType="application/vnd.openxmlformats-officedocument.drawing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9.xml" ContentType="application/vnd.openxmlformats-officedocument.drawing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20.xml" ContentType="application/vnd.openxmlformats-officedocument.drawing+xml"/>
  <Override PartName="/xl/pivotTables/pivotTable40.xml" ContentType="application/vnd.openxmlformats-officedocument.spreadsheetml.pivotTable+xml"/>
  <Override PartName="/xl/drawings/drawing21.xml" ContentType="application/vnd.openxmlformats-officedocument.drawing+xml"/>
  <Override PartName="/xl/pivotTables/pivotTable41.xml" ContentType="application/vnd.openxmlformats-officedocument.spreadsheetml.pivotTable+xml"/>
  <Override PartName="/xl/drawings/drawing22.xml" ContentType="application/vnd.openxmlformats-officedocument.drawing+xml"/>
  <Override PartName="/xl/pivotTables/pivotTable42.xml" ContentType="application/vnd.openxmlformats-officedocument.spreadsheetml.pivotTable+xml"/>
  <Override PartName="/xl/drawings/drawing23.xml" ContentType="application/vnd.openxmlformats-officedocument.drawing+xml"/>
  <Override PartName="/xl/pivotTables/pivotTable43.xml" ContentType="application/vnd.openxmlformats-officedocument.spreadsheetml.pivotTable+xml"/>
  <Override PartName="/xl/drawings/drawing24.xml" ContentType="application/vnd.openxmlformats-officedocument.drawing+xml"/>
  <Override PartName="/xl/pivotTables/pivotTable44.xml" ContentType="application/vnd.openxmlformats-officedocument.spreadsheetml.pivotTable+xml"/>
  <Override PartName="/xl/drawings/drawing25.xml" ContentType="application/vnd.openxmlformats-officedocument.drawing+xml"/>
  <Override PartName="/xl/pivotTables/pivotTable45.xml" ContentType="application/vnd.openxmlformats-officedocument.spreadsheetml.pivotTable+xml"/>
  <Override PartName="/xl/drawings/drawing26.xml" ContentType="application/vnd.openxmlformats-officedocument.drawing+xml"/>
  <Override PartName="/xl/pivotTables/pivotTable46.xml" ContentType="application/vnd.openxmlformats-officedocument.spreadsheetml.pivotTable+xml"/>
  <Override PartName="/xl/drawings/drawing27.xml" ContentType="application/vnd.openxmlformats-officedocument.drawing+xml"/>
  <Override PartName="/xl/pivotTables/pivotTable47.xml" ContentType="application/vnd.openxmlformats-officedocument.spreadsheetml.pivotTable+xml"/>
  <Override PartName="/xl/drawings/drawing28.xml" ContentType="application/vnd.openxmlformats-officedocument.drawing+xml"/>
  <Override PartName="/xl/pivotTables/pivotTable48.xml" ContentType="application/vnd.openxmlformats-officedocument.spreadsheetml.pivotTable+xml"/>
  <Override PartName="/xl/drawings/drawing29.xml" ContentType="application/vnd.openxmlformats-officedocument.drawing+xml"/>
  <Override PartName="/xl/pivotTables/pivotTable49.xml" ContentType="application/vnd.openxmlformats-officedocument.spreadsheetml.pivotTable+xml"/>
  <Override PartName="/xl/drawings/drawing30.xml" ContentType="application/vnd.openxmlformats-officedocument.drawing+xml"/>
  <Override PartName="/xl/pivotTables/pivotTable50.xml" ContentType="application/vnd.openxmlformats-officedocument.spreadsheetml.pivotTable+xml"/>
  <Override PartName="/xl/drawings/drawing31.xml" ContentType="application/vnd.openxmlformats-officedocument.drawing+xml"/>
  <Override PartName="/xl/pivotTables/pivotTable51.xml" ContentType="application/vnd.openxmlformats-officedocument.spreadsheetml.pivotTable+xml"/>
  <Override PartName="/xl/drawings/drawing32.xml" ContentType="application/vnd.openxmlformats-officedocument.drawing+xml"/>
  <Override PartName="/xl/pivotTables/pivotTable52.xml" ContentType="application/vnd.openxmlformats-officedocument.spreadsheetml.pivotTable+xml"/>
  <Override PartName="/xl/drawings/drawing33.xml" ContentType="application/vnd.openxmlformats-officedocument.drawing+xml"/>
  <Override PartName="/xl/pivotTables/pivotTable53.xml" ContentType="application/vnd.openxmlformats-officedocument.spreadsheetml.pivotTable+xml"/>
  <Override PartName="/xl/drawings/drawing34.xml" ContentType="application/vnd.openxmlformats-officedocument.drawing+xml"/>
  <Override PartName="/xl/pivotTables/pivotTable54.xml" ContentType="application/vnd.openxmlformats-officedocument.spreadsheetml.pivotTable+xml"/>
  <Override PartName="/xl/drawings/drawing35.xml" ContentType="application/vnd.openxmlformats-officedocument.drawing+xml"/>
  <Override PartName="/xl/pivotTables/pivotTable55.xml" ContentType="application/vnd.openxmlformats-officedocument.spreadsheetml.pivotTable+xml"/>
  <Override PartName="/xl/drawings/drawing36.xml" ContentType="application/vnd.openxmlformats-officedocument.drawing+xml"/>
  <Override PartName="/xl/pivotTables/pivotTable56.xml" ContentType="application/vnd.openxmlformats-officedocument.spreadsheetml.pivotTable+xml"/>
  <Override PartName="/xl/drawings/drawing37.xml" ContentType="application/vnd.openxmlformats-officedocument.drawing+xml"/>
  <Override PartName="/xl/pivotTables/pivotTable57.xml" ContentType="application/vnd.openxmlformats-officedocument.spreadsheetml.pivotTable+xml"/>
  <Override PartName="/xl/drawings/drawing38.xml" ContentType="application/vnd.openxmlformats-officedocument.drawing+xml"/>
  <Override PartName="/xl/pivotTables/pivotTable58.xml" ContentType="application/vnd.openxmlformats-officedocument.spreadsheetml.pivotTable+xml"/>
  <Override PartName="/xl/drawings/drawing39.xml" ContentType="application/vnd.openxmlformats-officedocument.drawing+xml"/>
  <Override PartName="/xl/pivotTables/pivotTable59.xml" ContentType="application/vnd.openxmlformats-officedocument.spreadsheetml.pivotTable+xml"/>
  <Override PartName="/xl/drawings/drawing40.xml" ContentType="application/vnd.openxmlformats-officedocument.drawing+xml"/>
  <Override PartName="/xl/pivotTables/pivotTable60.xml" ContentType="application/vnd.openxmlformats-officedocument.spreadsheetml.pivotTable+xml"/>
  <Override PartName="/xl/drawings/drawing41.xml" ContentType="application/vnd.openxmlformats-officedocument.drawing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drawings/drawing42.xml" ContentType="application/vnd.openxmlformats-officedocument.drawing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drawings/drawing43.xml" ContentType="application/vnd.openxmlformats-officedocument.drawing+xml"/>
  <Override PartName="/xl/pivotTables/pivotTable65.xml" ContentType="application/vnd.openxmlformats-officedocument.spreadsheetml.pivotTable+xml"/>
  <Override PartName="/xl/drawings/drawing44.xml" ContentType="application/vnd.openxmlformats-officedocument.drawing+xml"/>
  <Override PartName="/xl/pivotTables/pivotTable66.xml" ContentType="application/vnd.openxmlformats-officedocument.spreadsheetml.pivotTable+xml"/>
  <Override PartName="/xl/drawings/drawing45.xml" ContentType="application/vnd.openxmlformats-officedocument.drawing+xml"/>
  <Override PartName="/xl/pivotTables/pivotTable67.xml" ContentType="application/vnd.openxmlformats-officedocument.spreadsheetml.pivotTable+xml"/>
  <Override PartName="/xl/drawings/drawing46.xml" ContentType="application/vnd.openxmlformats-officedocument.drawing+xml"/>
  <Override PartName="/xl/pivotTables/pivotTable68.xml" ContentType="application/vnd.openxmlformats-officedocument.spreadsheetml.pivotTable+xml"/>
  <Override PartName="/xl/drawings/drawing47.xml" ContentType="application/vnd.openxmlformats-officedocument.drawing+xml"/>
  <Override PartName="/xl/pivotTables/pivotTable69.xml" ContentType="application/vnd.openxmlformats-officedocument.spreadsheetml.pivotTable+xml"/>
  <Override PartName="/xl/drawings/drawing48.xml" ContentType="application/vnd.openxmlformats-officedocument.drawing+xml"/>
  <Override PartName="/xl/pivotTables/pivotTable70.xml" ContentType="application/vnd.openxmlformats-officedocument.spreadsheetml.pivotTable+xml"/>
  <Override PartName="/xl/drawings/drawing49.xml" ContentType="application/vnd.openxmlformats-officedocument.drawing+xml"/>
  <Override PartName="/xl/pivotTables/pivotTable71.xml" ContentType="application/vnd.openxmlformats-officedocument.spreadsheetml.pivotTable+xml"/>
  <Override PartName="/xl/drawings/drawing50.xml" ContentType="application/vnd.openxmlformats-officedocument.drawing+xml"/>
  <Override PartName="/xl/pivotTables/pivotTable72.xml" ContentType="application/vnd.openxmlformats-officedocument.spreadsheetml.pivotTable+xml"/>
  <Override PartName="/xl/drawings/drawing51.xml" ContentType="application/vnd.openxmlformats-officedocument.drawing+xml"/>
  <Override PartName="/xl/pivotTables/pivotTable73.xml" ContentType="application/vnd.openxmlformats-officedocument.spreadsheetml.pivotTable+xml"/>
  <Override PartName="/xl/drawings/drawing52.xml" ContentType="application/vnd.openxmlformats-officedocument.drawing+xml"/>
  <Override PartName="/xl/pivotTables/pivotTable74.xml" ContentType="application/vnd.openxmlformats-officedocument.spreadsheetml.pivotTable+xml"/>
  <Override PartName="/xl/drawings/drawing53.xml" ContentType="application/vnd.openxmlformats-officedocument.drawing+xml"/>
  <Override PartName="/xl/pivotTables/pivotTable75.xml" ContentType="application/vnd.openxmlformats-officedocument.spreadsheetml.pivotTable+xml"/>
  <Override PartName="/xl/drawings/drawing54.xml" ContentType="application/vnd.openxmlformats-officedocument.drawing+xml"/>
  <Override PartName="/xl/pivotTables/pivotTable76.xml" ContentType="application/vnd.openxmlformats-officedocument.spreadsheetml.pivotTable+xml"/>
  <Override PartName="/xl/drawings/drawing55.xml" ContentType="application/vnd.openxmlformats-officedocument.drawing+xml"/>
  <Override PartName="/xl/pivotTables/pivotTable77.xml" ContentType="application/vnd.openxmlformats-officedocument.spreadsheetml.pivotTable+xml"/>
  <Override PartName="/xl/drawings/drawing56.xml" ContentType="application/vnd.openxmlformats-officedocument.drawing+xml"/>
  <Override PartName="/xl/pivotTables/pivotTable78.xml" ContentType="application/vnd.openxmlformats-officedocument.spreadsheetml.pivotTable+xml"/>
  <Override PartName="/xl/drawings/drawing57.xml" ContentType="application/vnd.openxmlformats-officedocument.drawing+xml"/>
  <Override PartName="/xl/pivotTables/pivotTable79.xml" ContentType="application/vnd.openxmlformats-officedocument.spreadsheetml.pivotTable+xml"/>
  <Override PartName="/xl/drawings/drawing58.xml" ContentType="application/vnd.openxmlformats-officedocument.drawing+xml"/>
  <Override PartName="/xl/pivotTables/pivotTable80.xml" ContentType="application/vnd.openxmlformats-officedocument.spreadsheetml.pivotTable+xml"/>
  <Override PartName="/xl/drawings/drawing59.xml" ContentType="application/vnd.openxmlformats-officedocument.drawing+xml"/>
  <Override PartName="/xl/pivotTables/pivotTable81.xml" ContentType="application/vnd.openxmlformats-officedocument.spreadsheetml.pivotTable+xml"/>
  <Override PartName="/xl/drawings/drawing60.xml" ContentType="application/vnd.openxmlformats-officedocument.drawing+xml"/>
  <Override PartName="/xl/pivotTables/pivotTable82.xml" ContentType="application/vnd.openxmlformats-officedocument.spreadsheetml.pivotTable+xml"/>
  <Override PartName="/xl/drawings/drawing61.xml" ContentType="application/vnd.openxmlformats-officedocument.drawing+xml"/>
  <Override PartName="/xl/pivotTables/pivotTable83.xml" ContentType="application/vnd.openxmlformats-officedocument.spreadsheetml.pivotTable+xml"/>
  <Override PartName="/xl/drawings/drawing62.xml" ContentType="application/vnd.openxmlformats-officedocument.drawing+xml"/>
  <Override PartName="/xl/pivotTables/pivotTable84.xml" ContentType="application/vnd.openxmlformats-officedocument.spreadsheetml.pivotTable+xml"/>
  <Override PartName="/xl/drawings/drawing63.xml" ContentType="application/vnd.openxmlformats-officedocument.drawing+xml"/>
  <Override PartName="/xl/pivotTables/pivotTable85.xml" ContentType="application/vnd.openxmlformats-officedocument.spreadsheetml.pivotTable+xml"/>
  <Override PartName="/xl/drawings/drawing64.xml" ContentType="application/vnd.openxmlformats-officedocument.drawing+xml"/>
  <Override PartName="/xl/pivotTables/pivotTable86.xml" ContentType="application/vnd.openxmlformats-officedocument.spreadsheetml.pivotTable+xml"/>
  <Override PartName="/xl/drawings/drawing65.xml" ContentType="application/vnd.openxmlformats-officedocument.drawing+xml"/>
  <Override PartName="/xl/pivotTables/pivotTable87.xml" ContentType="application/vnd.openxmlformats-officedocument.spreadsheetml.pivotTable+xml"/>
  <Override PartName="/xl/drawings/drawing66.xml" ContentType="application/vnd.openxmlformats-officedocument.drawing+xml"/>
  <Override PartName="/xl/pivotTables/pivotTable88.xml" ContentType="application/vnd.openxmlformats-officedocument.spreadsheetml.pivotTable+xml"/>
  <Override PartName="/xl/drawings/drawing67.xml" ContentType="application/vnd.openxmlformats-officedocument.drawing+xml"/>
  <Override PartName="/xl/pivotTables/pivotTable89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68.xml" ContentType="application/vnd.openxmlformats-officedocument.drawing+xml"/>
  <Override PartName="/xl/pivotTables/pivotTable90.xml" ContentType="application/vnd.openxmlformats-officedocument.spreadsheetml.pivot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69.xml" ContentType="application/vnd.openxmlformats-officedocument.drawing+xml"/>
  <Override PartName="/xl/pivotTables/pivotTable91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70.xml" ContentType="application/vnd.openxmlformats-officedocument.drawing+xml"/>
  <Override PartName="/xl/pivotTables/pivotTable92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71.xml" ContentType="application/vnd.openxmlformats-officedocument.drawing+xml"/>
  <Override PartName="/xl/pivotTables/pivotTable93.xml" ContentType="application/vnd.openxmlformats-officedocument.spreadsheetml.pivot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72.xml" ContentType="application/vnd.openxmlformats-officedocument.drawing+xml"/>
  <Override PartName="/xl/pivotTables/pivotTable94.xml" ContentType="application/vnd.openxmlformats-officedocument.spreadsheetml.pivot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73.xml" ContentType="application/vnd.openxmlformats-officedocument.drawing+xml"/>
  <Override PartName="/xl/pivotTables/pivotTable95.xml" ContentType="application/vnd.openxmlformats-officedocument.spreadsheetml.pivotTable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74.xml" ContentType="application/vnd.openxmlformats-officedocument.drawing+xml"/>
  <Override PartName="/xl/pivotTables/pivotTable96.xml" ContentType="application/vnd.openxmlformats-officedocument.spreadsheetml.pivotTable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75.xml" ContentType="application/vnd.openxmlformats-officedocument.drawing+xml"/>
  <Override PartName="/xl/pivotTables/pivotTable97.xml" ContentType="application/vnd.openxmlformats-officedocument.spreadsheetml.pivotTable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drawings/drawing76.xml" ContentType="application/vnd.openxmlformats-officedocument.drawing+xml"/>
  <Override PartName="/xl/pivotTables/pivotTable98.xml" ContentType="application/vnd.openxmlformats-officedocument.spreadsheetml.pivotTable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77.xml" ContentType="application/vnd.openxmlformats-officedocument.drawing+xml"/>
  <Override PartName="/xl/pivotTables/pivotTable99.xml" ContentType="application/vnd.openxmlformats-officedocument.spreadsheetml.pivotTable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drawings/drawing78.xml" ContentType="application/vnd.openxmlformats-officedocument.drawing+xml"/>
  <Override PartName="/xl/pivotTables/pivotTable100.xml" ContentType="application/vnd.openxmlformats-officedocument.spreadsheetml.pivotTable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drawings/drawing79.xml" ContentType="application/vnd.openxmlformats-officedocument.drawing+xml"/>
  <Override PartName="/xl/pivotTables/pivotTable101.xml" ContentType="application/vnd.openxmlformats-officedocument.spreadsheetml.pivotTable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drawings/drawing80.xml" ContentType="application/vnd.openxmlformats-officedocument.drawing+xml"/>
  <Override PartName="/xl/pivotTables/pivotTable102.xml" ContentType="application/vnd.openxmlformats-officedocument.spreadsheetml.pivotTable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drawings/drawing81.xml" ContentType="application/vnd.openxmlformats-officedocument.drawing+xml"/>
  <Override PartName="/xl/pivotTables/pivotTable103.xml" ContentType="application/vnd.openxmlformats-officedocument.spreadsheetml.pivotTable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drawings/drawing82.xml" ContentType="application/vnd.openxmlformats-officedocument.drawing+xml"/>
  <Override PartName="/xl/pivotTables/pivotTable104.xml" ContentType="application/vnd.openxmlformats-officedocument.spreadsheetml.pivotTable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drawings/drawing83.xml" ContentType="application/vnd.openxmlformats-officedocument.drawing+xml"/>
  <Override PartName="/xl/pivotTables/pivotTable105.xml" ContentType="application/vnd.openxmlformats-officedocument.spreadsheetml.pivotTable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drawings/drawing84.xml" ContentType="application/vnd.openxmlformats-officedocument.drawing+xml"/>
  <Override PartName="/xl/pivotTables/pivotTable106.xml" ContentType="application/vnd.openxmlformats-officedocument.spreadsheetml.pivotTable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drawings/drawing85.xml" ContentType="application/vnd.openxmlformats-officedocument.drawing+xml"/>
  <Override PartName="/xl/pivotTables/pivotTable107.xml" ContentType="application/vnd.openxmlformats-officedocument.spreadsheetml.pivotTable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drawings/drawing86.xml" ContentType="application/vnd.openxmlformats-officedocument.drawing+xml"/>
  <Override PartName="/xl/pivotTables/pivotTable108.xml" ContentType="application/vnd.openxmlformats-officedocument.spreadsheetml.pivotTable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drawings/drawing87.xml" ContentType="application/vnd.openxmlformats-officedocument.drawing+xml"/>
  <Override PartName="/xl/pivotTables/pivotTable109.xml" ContentType="application/vnd.openxmlformats-officedocument.spreadsheetml.pivotTable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drawings/drawing88.xml" ContentType="application/vnd.openxmlformats-officedocument.drawing+xml"/>
  <Override PartName="/xl/pivotTables/pivotTable110.xml" ContentType="application/vnd.openxmlformats-officedocument.spreadsheetml.pivotTable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drawings/drawing89.xml" ContentType="application/vnd.openxmlformats-officedocument.drawing+xml"/>
  <Override PartName="/xl/pivotTables/pivotTable111.xml" ContentType="application/vnd.openxmlformats-officedocument.spreadsheetml.pivotTable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drawings/drawing90.xml" ContentType="application/vnd.openxmlformats-officedocument.drawing+xml"/>
  <Override PartName="/xl/pivotTables/pivotTable112.xml" ContentType="application/vnd.openxmlformats-officedocument.spreadsheetml.pivotTable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drawings/drawing91.xml" ContentType="application/vnd.openxmlformats-officedocument.drawing+xml"/>
  <Override PartName="/xl/pivotTables/pivotTable113.xml" ContentType="application/vnd.openxmlformats-officedocument.spreadsheetml.pivotTable+xml"/>
  <Override PartName="/xl/drawings/drawing92.xml" ContentType="application/vnd.openxmlformats-officedocument.drawing+xml"/>
  <Override PartName="/xl/pivotTables/pivotTable114.xml" ContentType="application/vnd.openxmlformats-officedocument.spreadsheetml.pivotTable+xml"/>
  <Override PartName="/xl/comments25.xml" ContentType="application/vnd.openxmlformats-officedocument.spreadsheetml.comments+xml"/>
  <Override PartName="/xl/threadedComments/threadedComment25.xml" ContentType="application/vnd.ms-excel.threadedcomments+xml"/>
  <Override PartName="/xl/drawings/drawing93.xml" ContentType="application/vnd.openxmlformats-officedocument.drawing+xml"/>
  <Override PartName="/xl/pivotTables/pivotTable115.xml" ContentType="application/vnd.openxmlformats-officedocument.spreadsheetml.pivotTable+xml"/>
  <Override PartName="/xl/drawings/drawing94.xml" ContentType="application/vnd.openxmlformats-officedocument.drawing+xml"/>
  <Override PartName="/xl/pivotTables/pivotTable116.xml" ContentType="application/vnd.openxmlformats-officedocument.spreadsheetml.pivotTable+xml"/>
  <Override PartName="/xl/comments26.xml" ContentType="application/vnd.openxmlformats-officedocument.spreadsheetml.comments+xml"/>
  <Override PartName="/xl/threadedComments/threadedComment26.xml" ContentType="application/vnd.ms-excel.threadedcomments+xml"/>
  <Override PartName="/xl/drawings/drawing95.xml" ContentType="application/vnd.openxmlformats-officedocument.drawing+xml"/>
  <Override PartName="/xl/pivotTables/pivotTable117.xml" ContentType="application/vnd.openxmlformats-officedocument.spreadsheetml.pivotTable+xml"/>
  <Override PartName="/xl/drawings/drawing96.xml" ContentType="application/vnd.openxmlformats-officedocument.drawing+xml"/>
  <Override PartName="/xl/pivotTables/pivotTable118.xml" ContentType="application/vnd.openxmlformats-officedocument.spreadsheetml.pivotTable+xml"/>
  <Override PartName="/xl/comments27.xml" ContentType="application/vnd.openxmlformats-officedocument.spreadsheetml.comments+xml"/>
  <Override PartName="/xl/threadedComments/threadedComment27.xml" ContentType="application/vnd.ms-excel.threadedcomments+xml"/>
  <Override PartName="/xl/drawings/drawing97.xml" ContentType="application/vnd.openxmlformats-officedocument.drawing+xml"/>
  <Override PartName="/xl/pivotTables/pivotTable119.xml" ContentType="application/vnd.openxmlformats-officedocument.spreadsheetml.pivotTable+xml"/>
  <Override PartName="/xl/drawings/drawing98.xml" ContentType="application/vnd.openxmlformats-officedocument.drawing+xml"/>
  <Override PartName="/xl/pivotTables/pivotTable120.xml" ContentType="application/vnd.openxmlformats-officedocument.spreadsheetml.pivotTable+xml"/>
  <Override PartName="/xl/comments28.xml" ContentType="application/vnd.openxmlformats-officedocument.spreadsheetml.comments+xml"/>
  <Override PartName="/xl/threadedComments/threadedComment28.xml" ContentType="application/vnd.ms-excel.threadedcomments+xml"/>
  <Override PartName="/xl/drawings/drawing99.xml" ContentType="application/vnd.openxmlformats-officedocument.drawing+xml"/>
  <Override PartName="/xl/pivotTables/pivotTable121.xml" ContentType="application/vnd.openxmlformats-officedocument.spreadsheetml.pivotTable+xml"/>
  <Override PartName="/xl/drawings/drawing100.xml" ContentType="application/vnd.openxmlformats-officedocument.drawing+xml"/>
  <Override PartName="/xl/pivotTables/pivotTable122.xml" ContentType="application/vnd.openxmlformats-officedocument.spreadsheetml.pivotTable+xml"/>
  <Override PartName="/xl/comments29.xml" ContentType="application/vnd.openxmlformats-officedocument.spreadsheetml.comments+xml"/>
  <Override PartName="/xl/threadedComments/threadedComment29.xml" ContentType="application/vnd.ms-excel.threadedcomments+xml"/>
  <Override PartName="/xl/drawings/drawing101.xml" ContentType="application/vnd.openxmlformats-officedocument.drawing+xml"/>
  <Override PartName="/xl/pivotTables/pivotTable123.xml" ContentType="application/vnd.openxmlformats-officedocument.spreadsheetml.pivotTable+xml"/>
  <Override PartName="/xl/drawings/drawing102.xml" ContentType="application/vnd.openxmlformats-officedocument.drawing+xml"/>
  <Override PartName="/xl/pivotTables/pivotTable124.xml" ContentType="application/vnd.openxmlformats-officedocument.spreadsheetml.pivotTable+xml"/>
  <Override PartName="/xl/comments30.xml" ContentType="application/vnd.openxmlformats-officedocument.spreadsheetml.comments+xml"/>
  <Override PartName="/xl/threadedComments/threadedComment30.xml" ContentType="application/vnd.ms-excel.threadedcomments+xml"/>
  <Override PartName="/xl/drawings/drawing103.xml" ContentType="application/vnd.openxmlformats-officedocument.drawing+xml"/>
  <Override PartName="/xl/pivotTables/pivotTable125.xml" ContentType="application/vnd.openxmlformats-officedocument.spreadsheetml.pivotTable+xml"/>
  <Override PartName="/xl/drawings/drawing104.xml" ContentType="application/vnd.openxmlformats-officedocument.drawing+xml"/>
  <Override PartName="/xl/pivotTables/pivotTable126.xml" ContentType="application/vnd.openxmlformats-officedocument.spreadsheetml.pivotTable+xml"/>
  <Override PartName="/xl/comments31.xml" ContentType="application/vnd.openxmlformats-officedocument.spreadsheetml.comments+xml"/>
  <Override PartName="/xl/threadedComments/threadedComment31.xml" ContentType="application/vnd.ms-excel.threadedcomments+xml"/>
  <Override PartName="/xl/drawings/drawing105.xml" ContentType="application/vnd.openxmlformats-officedocument.drawing+xml"/>
  <Override PartName="/xl/pivotTables/pivotTable127.xml" ContentType="application/vnd.openxmlformats-officedocument.spreadsheetml.pivotTable+xml"/>
  <Override PartName="/xl/drawings/drawing106.xml" ContentType="application/vnd.openxmlformats-officedocument.drawing+xml"/>
  <Override PartName="/xl/pivotTables/pivotTable128.xml" ContentType="application/vnd.openxmlformats-officedocument.spreadsheetml.pivotTable+xml"/>
  <Override PartName="/xl/comments32.xml" ContentType="application/vnd.openxmlformats-officedocument.spreadsheetml.comments+xml"/>
  <Override PartName="/xl/threadedComments/threadedComment32.xml" ContentType="application/vnd.ms-excel.threadedcomments+xml"/>
  <Override PartName="/xl/drawings/drawing107.xml" ContentType="application/vnd.openxmlformats-officedocument.drawing+xml"/>
  <Override PartName="/xl/pivotTables/pivotTable129.xml" ContentType="application/vnd.openxmlformats-officedocument.spreadsheetml.pivotTable+xml"/>
  <Override PartName="/xl/drawings/drawing108.xml" ContentType="application/vnd.openxmlformats-officedocument.drawing+xml"/>
  <Override PartName="/xl/pivotTables/pivotTable130.xml" ContentType="application/vnd.openxmlformats-officedocument.spreadsheetml.pivotTable+xml"/>
  <Override PartName="/xl/comments33.xml" ContentType="application/vnd.openxmlformats-officedocument.spreadsheetml.comments+xml"/>
  <Override PartName="/xl/threadedComments/threadedComment33.xml" ContentType="application/vnd.ms-excel.threadedcomments+xml"/>
  <Override PartName="/xl/drawings/drawing109.xml" ContentType="application/vnd.openxmlformats-officedocument.drawing+xml"/>
  <Override PartName="/xl/pivotTables/pivotTable131.xml" ContentType="application/vnd.openxmlformats-officedocument.spreadsheetml.pivotTable+xml"/>
  <Override PartName="/xl/drawings/drawing110.xml" ContentType="application/vnd.openxmlformats-officedocument.drawing+xml"/>
  <Override PartName="/xl/pivotTables/pivotTable132.xml" ContentType="application/vnd.openxmlformats-officedocument.spreadsheetml.pivotTable+xml"/>
  <Override PartName="/xl/comments34.xml" ContentType="application/vnd.openxmlformats-officedocument.spreadsheetml.comments+xml"/>
  <Override PartName="/xl/threadedComments/threadedComment34.xml" ContentType="application/vnd.ms-excel.threadedcomments+xml"/>
  <Override PartName="/xl/drawings/drawing111.xml" ContentType="application/vnd.openxmlformats-officedocument.drawing+xml"/>
  <Override PartName="/xl/pivotTables/pivotTable133.xml" ContentType="application/vnd.openxmlformats-officedocument.spreadsheetml.pivotTable+xml"/>
  <Override PartName="/xl/drawings/drawing112.xml" ContentType="application/vnd.openxmlformats-officedocument.drawing+xml"/>
  <Override PartName="/xl/pivotTables/pivotTable134.xml" ContentType="application/vnd.openxmlformats-officedocument.spreadsheetml.pivotTable+xml"/>
  <Override PartName="/xl/comments35.xml" ContentType="application/vnd.openxmlformats-officedocument.spreadsheetml.comments+xml"/>
  <Override PartName="/xl/threadedComments/threadedComment35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pecom-my.sharepoint.com/personal/evangelina_cordero_pecomenergia_com_ar/Documents/Evangelina/Yacimiento/Catriel 12121/Diciembre 2023/"/>
    </mc:Choice>
  </mc:AlternateContent>
  <xr:revisionPtr revIDLastSave="28" documentId="8_{355CC3F8-0248-4135-A260-19A289F9C2FE}" xr6:coauthVersionLast="47" xr6:coauthVersionMax="47" xr10:uidLastSave="{24C3EDEC-95BC-41E7-B2B1-8851986B0A33}"/>
  <bookViews>
    <workbookView xWindow="-120" yWindow="-120" windowWidth="20730" windowHeight="11160" tabRatio="868" firstSheet="221" activeTab="225" xr2:uid="{00000000-000D-0000-FFFF-FFFF00000000}"/>
  </bookViews>
  <sheets>
    <sheet name="Control -LR-ES septi 19" sheetId="32" state="hidden" r:id="rId1"/>
    <sheet name="Certificado servicio-EM" sheetId="8" state="hidden" r:id="rId2"/>
    <sheet name="Control-EM" sheetId="14" state="hidden" r:id="rId3"/>
    <sheet name="Certificado servicio-LR-ES" sheetId="17" state="hidden" r:id="rId4"/>
    <sheet name="Control-LR-ES" sheetId="18" state="hidden" r:id="rId5"/>
    <sheet name="Certificado servicio-EM Julio" sheetId="19" state="hidden" r:id="rId6"/>
    <sheet name="Control-EM Julio" sheetId="20" state="hidden" r:id="rId7"/>
    <sheet name="Certificado servicio-LR-ES Juli" sheetId="22" state="hidden" r:id="rId8"/>
    <sheet name="Control -LR-ES julio" sheetId="23" state="hidden" r:id="rId9"/>
    <sheet name="Hoja6" sheetId="38" state="hidden" r:id="rId10"/>
    <sheet name="Certificado servicio-EM Agos" sheetId="25" state="hidden" r:id="rId11"/>
    <sheet name="Control-EM Agost" sheetId="26" state="hidden" r:id="rId12"/>
    <sheet name="Certificado servicio-LR-ES-agos" sheetId="27" state="hidden" r:id="rId13"/>
    <sheet name="Control -LR-ES agost" sheetId="28" state="hidden" r:id="rId14"/>
    <sheet name="Certificado servicio-EM Sept 19" sheetId="29" state="hidden" r:id="rId15"/>
    <sheet name="Control-EM Septi 19" sheetId="30" state="hidden" r:id="rId16"/>
    <sheet name="Certificado servicio-LR-ES-Spti" sheetId="31" state="hidden" r:id="rId17"/>
    <sheet name="Carga rem sept" sheetId="33" state="hidden" r:id="rId18"/>
    <sheet name="Carga es-lr sept" sheetId="36" state="hidden" r:id="rId19"/>
    <sheet name="Certif. servicio-EM Octubre 19" sheetId="39" state="hidden" r:id="rId20"/>
    <sheet name="Control-EM octubre 19" sheetId="40" state="hidden" r:id="rId21"/>
    <sheet name="Control -LR-ES octubre 19" sheetId="42" state="hidden" r:id="rId22"/>
    <sheet name="Certif. servicio-EM Noviembre19" sheetId="43" state="hidden" r:id="rId23"/>
    <sheet name="Certif. servici-LR-ES-octubre19" sheetId="41" state="hidden" r:id="rId24"/>
    <sheet name="Certif. servici-LR-ES-noviemb19" sheetId="44" state="hidden" r:id="rId25"/>
    <sheet name="Certif. servicio-EM Diciembre" sheetId="45" state="hidden" r:id="rId26"/>
    <sheet name="Control-EM Diciembre" sheetId="47" state="hidden" r:id="rId27"/>
    <sheet name="Certif. servici-LR-ES Diciembre" sheetId="48" state="hidden" r:id="rId28"/>
    <sheet name="Control -LR-ES Diciembre" sheetId="46" state="hidden" r:id="rId29"/>
    <sheet name="Certif. servicio-EM Enero 2020" sheetId="49" state="hidden" r:id="rId30"/>
    <sheet name="Control-EM Enero 2020" sheetId="50" state="hidden" r:id="rId31"/>
    <sheet name="Certifi,servi. ES-LR enero 2020" sheetId="51" state="hidden" r:id="rId32"/>
    <sheet name="Control -LR-ES Enero 2020" sheetId="52" state="hidden" r:id="rId33"/>
    <sheet name="Certif. servicio-EM Febrero 20" sheetId="53" state="hidden" r:id="rId34"/>
    <sheet name="Control-EM Febrero 20" sheetId="54" state="hidden" r:id="rId35"/>
    <sheet name="Certifi,servi. ES-LR febrero 20" sheetId="55" state="hidden" r:id="rId36"/>
    <sheet name="Control -LR-ES febrero 2020 " sheetId="56" state="hidden" r:id="rId37"/>
    <sheet name="Certif. servicio-EM Marzo 2020" sheetId="57" state="hidden" r:id="rId38"/>
    <sheet name="Control-EM Marzo 2020" sheetId="58" state="hidden" r:id="rId39"/>
    <sheet name="Certifi,servi. ES-LR Marzo 2020" sheetId="59" state="hidden" r:id="rId40"/>
    <sheet name="Control -LR-ES Marzo  2020" sheetId="60" state="hidden" r:id="rId41"/>
    <sheet name="Certif. servicio-EM Abril  2020" sheetId="61" state="hidden" r:id="rId42"/>
    <sheet name="Control-EM Abril 2020 " sheetId="62" state="hidden" r:id="rId43"/>
    <sheet name="Certifi,servi. ES-LR Abril 2020" sheetId="63" state="hidden" r:id="rId44"/>
    <sheet name="Control -LR-ES Abril  2020 " sheetId="64" state="hidden" r:id="rId45"/>
    <sheet name="Certif. servicio-EM Mayo 2020" sheetId="65" state="hidden" r:id="rId46"/>
    <sheet name="Control-EM Mayo 2020 " sheetId="66" state="hidden" r:id="rId47"/>
    <sheet name="Certifi,servi. ES-LR Mayo 2020" sheetId="67" state="hidden" r:id="rId48"/>
    <sheet name="Control -LR-ES Mayo   2020 " sheetId="68" state="hidden" r:id="rId49"/>
    <sheet name="Certif. servicio-EM Junio 2020 " sheetId="69" r:id="rId50"/>
    <sheet name="Control-EM Junio 2020  " sheetId="70" r:id="rId51"/>
    <sheet name="Certifi,servi. ES-LR Junio 20" sheetId="71" r:id="rId52"/>
    <sheet name="Control -LR-ES Junio 2020 " sheetId="72" r:id="rId53"/>
    <sheet name="Certif. servicio-EM Julio 2020" sheetId="73" r:id="rId54"/>
    <sheet name="Control-EM Julio 2020" sheetId="74" r:id="rId55"/>
    <sheet name="Certifi,servi. ES-LR Julio2020" sheetId="75" r:id="rId56"/>
    <sheet name="Control -LR-ES Julio 2020" sheetId="76" r:id="rId57"/>
    <sheet name="Certif. servicio-EM Agosto 2020" sheetId="78" r:id="rId58"/>
    <sheet name="Control-EM Agosto  2020 " sheetId="79" r:id="rId59"/>
    <sheet name="Certifi,servi.ES-LR Agosto 2020" sheetId="80" r:id="rId60"/>
    <sheet name="Control -LR-ES Agosto 2020" sheetId="81" r:id="rId61"/>
    <sheet name="Certif. servicio-EM Septim.2020" sheetId="82" r:id="rId62"/>
    <sheet name="Control-EM Septiembre  2020 " sheetId="83" r:id="rId63"/>
    <sheet name="Certifi,servi.ES-LR Septim2020" sheetId="84" r:id="rId64"/>
    <sheet name="Control -LR-ES Septiembre 2020 " sheetId="85" r:id="rId65"/>
    <sheet name="Certifi REM ocubre 2020" sheetId="86" r:id="rId66"/>
    <sheet name="Control-EM Octubre   2020" sheetId="87" r:id="rId67"/>
    <sheet name="Certifi,servi.ES-LR octubre 202" sheetId="88" r:id="rId68"/>
    <sheet name="Control -LR-ES octubre 2020" sheetId="89" r:id="rId69"/>
    <sheet name="Certifi REM Noviembre  2020" sheetId="90" r:id="rId70"/>
    <sheet name="Control-EM Noviembre   2020 " sheetId="91" r:id="rId71"/>
    <sheet name="Certifi,servi.ES-LR Noviembre " sheetId="92" r:id="rId72"/>
    <sheet name="Control -LR-ES Noviembre 2020" sheetId="93" r:id="rId73"/>
    <sheet name="Tarifas nov 20" sheetId="95" r:id="rId74"/>
    <sheet name="Certifi REM Diciembre  2020 " sheetId="96" r:id="rId75"/>
    <sheet name="Control-EM Diciembre   2020" sheetId="97" r:id="rId76"/>
    <sheet name="Certifi,servi.ES-LR Diciembre 2" sheetId="98" r:id="rId77"/>
    <sheet name="Control -LR-ES Diciembre 2020 " sheetId="99" r:id="rId78"/>
    <sheet name="Certifi REM Enero  2021" sheetId="100" r:id="rId79"/>
    <sheet name="Control-EM Enero   2021" sheetId="101" r:id="rId80"/>
    <sheet name="Certifi,servi.ES-LR Enero 2021" sheetId="102" r:id="rId81"/>
    <sheet name="Control -LR-ES Enero 2021" sheetId="103" r:id="rId82"/>
    <sheet name="Certifi REM Febrero  2021" sheetId="104" r:id="rId83"/>
    <sheet name="Control-EM Febrero   2021 " sheetId="105" r:id="rId84"/>
    <sheet name="Certifi,servi.ES-LR Febrero 202" sheetId="106" r:id="rId85"/>
    <sheet name="Control -LR-ES Febrero 2021" sheetId="107" r:id="rId86"/>
    <sheet name="Certifi REM Marzo  2021" sheetId="108" r:id="rId87"/>
    <sheet name="Control-EM Marzo 2021 " sheetId="109" r:id="rId88"/>
    <sheet name="Certifi,servi.ES-LR Marzo 2021 " sheetId="110" r:id="rId89"/>
    <sheet name="Control -LR-ES Marzo 2021" sheetId="111" r:id="rId90"/>
    <sheet name="Certifi REM Abril  2021 " sheetId="112" r:id="rId91"/>
    <sheet name="Control-EM Abril 2021 " sheetId="113" r:id="rId92"/>
    <sheet name="Certifi,servi.ES-LR Abril 2021" sheetId="114" r:id="rId93"/>
    <sheet name="Control -LR-ES Abril 2021" sheetId="115" r:id="rId94"/>
    <sheet name="Certifi REM Mayo  2021" sheetId="116" r:id="rId95"/>
    <sheet name="Control-EM Mayo 2021 " sheetId="117" r:id="rId96"/>
    <sheet name="Certifi,servi.ES-LR Mayo2021" sheetId="118" r:id="rId97"/>
    <sheet name="Control -LR-ES Mayo 2021" sheetId="119" r:id="rId98"/>
    <sheet name="Certifi REM Junio  2021" sheetId="120" r:id="rId99"/>
    <sheet name="Control-EM Junio 2021 " sheetId="121" r:id="rId100"/>
    <sheet name="Certifi,servi.ES-LR Junio2021" sheetId="122" r:id="rId101"/>
    <sheet name="Control -LR-ES Junio 2021" sheetId="123" r:id="rId102"/>
    <sheet name="Certifi REM Julio 2021" sheetId="124" r:id="rId103"/>
    <sheet name="Control-EM Julio 2021 " sheetId="125" r:id="rId104"/>
    <sheet name="Certifi,servi.ES-LR Julio2021" sheetId="126" r:id="rId105"/>
    <sheet name="Control -LR-ES Julio 2021" sheetId="127" r:id="rId106"/>
    <sheet name="Certifi REM Agosto 2021" sheetId="128" r:id="rId107"/>
    <sheet name="Control-EM Agosto  2021" sheetId="129" r:id="rId108"/>
    <sheet name="Certifi,servi.ES-LR  Agost 2021" sheetId="130" r:id="rId109"/>
    <sheet name="Control -LR-ES  Agosto 2021" sheetId="131" r:id="rId110"/>
    <sheet name="Certifi, servi.EM Septiembre 21" sheetId="132" r:id="rId111"/>
    <sheet name="Control-EM Septiembre  2021 " sheetId="133" r:id="rId112"/>
    <sheet name="Certifi,servi.ES-LR Septiem. 21" sheetId="134" r:id="rId113"/>
    <sheet name="Control -LR-ES  Septiembre 2021" sheetId="135" r:id="rId114"/>
    <sheet name="Certifi, servi.EM Octubre 2021" sheetId="140" r:id="rId115"/>
    <sheet name="Control-EM Octubre  2021" sheetId="141" r:id="rId116"/>
    <sheet name="Certifi,servi.ES-LR octubre2021" sheetId="142" r:id="rId117"/>
    <sheet name="Control -LR-ES  octubre2021" sheetId="143" r:id="rId118"/>
    <sheet name="Certifi, servi.EM Noviembre 21" sheetId="144" r:id="rId119"/>
    <sheet name="Control-EM Noviembre 21" sheetId="145" r:id="rId120"/>
    <sheet name="Certifi,es-lr noviembre 21" sheetId="146" r:id="rId121"/>
    <sheet name="Control -LR-ES noviembre 21" sheetId="147" r:id="rId122"/>
    <sheet name="Certifi, servi.EM DICIEMBRE 21" sheetId="148" r:id="rId123"/>
    <sheet name="Control-EM Diciembre 21" sheetId="149" r:id="rId124"/>
    <sheet name="Certifi,es-lr diciembre 21" sheetId="150" r:id="rId125"/>
    <sheet name="Control -LR-ES diciembre 21" sheetId="151" r:id="rId126"/>
    <sheet name="Certifi, servi.EM Enero 2022" sheetId="152" r:id="rId127"/>
    <sheet name="Control-EM Enero 2022" sheetId="153" r:id="rId128"/>
    <sheet name="Certifi,es-lr Enero 2022" sheetId="154" r:id="rId129"/>
    <sheet name="Control -LR-ES Enero 2022" sheetId="155" r:id="rId130"/>
    <sheet name="Certifi, servi.EM Febrero 2022" sheetId="156" r:id="rId131"/>
    <sheet name="Control-EM Febrero  2022 " sheetId="157" r:id="rId132"/>
    <sheet name="Certifi,es-lr febrero 2022 " sheetId="158" r:id="rId133"/>
    <sheet name="Control -LR-ES febrero 2022 " sheetId="159" r:id="rId134"/>
    <sheet name="Certifi, servi.EM Marzo 2022 " sheetId="160" r:id="rId135"/>
    <sheet name="Control-EM Marzo 2022" sheetId="161" r:id="rId136"/>
    <sheet name="Certifi,es-lr Marzo 2022 " sheetId="165" r:id="rId137"/>
    <sheet name="Control -LR-ES Marzo 2022 " sheetId="166" r:id="rId138"/>
    <sheet name="Certifi, servi.EM Abril 2022" sheetId="167" r:id="rId139"/>
    <sheet name="Control-EM Abril 2022" sheetId="168" r:id="rId140"/>
    <sheet name="Certifi,es-lr Abril 2022" sheetId="169" r:id="rId141"/>
    <sheet name="Control -LR-ES Abril 2022" sheetId="170" r:id="rId142"/>
    <sheet name="Certifi, servi.EM Mayo 2022" sheetId="171" r:id="rId143"/>
    <sheet name="Control-EM Mayo 2022" sheetId="172" r:id="rId144"/>
    <sheet name="Certifi,es-lr Mayo 2022" sheetId="173" r:id="rId145"/>
    <sheet name="Control -LR-ES Mayo 2022" sheetId="174" r:id="rId146"/>
    <sheet name="Certifi, servi.EM Junio 2022" sheetId="175" r:id="rId147"/>
    <sheet name="Control-EM Junio 2022" sheetId="176" r:id="rId148"/>
    <sheet name="Certifi,es-lr Junio 2022" sheetId="177" r:id="rId149"/>
    <sheet name="Control -LR-ES Junio 2022" sheetId="178" r:id="rId150"/>
    <sheet name="Certifi, servi.EM Julio 2022" sheetId="179" r:id="rId151"/>
    <sheet name="Control-EM Julio 2022" sheetId="180" r:id="rId152"/>
    <sheet name="Certifi,es-lr Julio 2022" sheetId="181" r:id="rId153"/>
    <sheet name="Control -LR-ES Julio 2022" sheetId="182" r:id="rId154"/>
    <sheet name="Certifi, servi.EM Agosto 202" sheetId="183" r:id="rId155"/>
    <sheet name="Control-EM Agosto 2022 " sheetId="184" r:id="rId156"/>
    <sheet name="Certifi,es-lr Agosto 2022" sheetId="185" r:id="rId157"/>
    <sheet name="Control -LR-ES Agosto 2022 " sheetId="186" r:id="rId158"/>
    <sheet name="Certifi, servi.EM Septiembre 22" sheetId="187" r:id="rId159"/>
    <sheet name="Control-EM Septiembre 2022" sheetId="188" r:id="rId160"/>
    <sheet name="Certifi,es-lr Septiembre 2022" sheetId="189" r:id="rId161"/>
    <sheet name="Control -LR-ES Septiembre 2022" sheetId="190" r:id="rId162"/>
    <sheet name="Certifi, servi.EM Octubre 22" sheetId="191" r:id="rId163"/>
    <sheet name="Control-EM Octubre  2022 " sheetId="192" r:id="rId164"/>
    <sheet name="Certfi.servi.lr-es octubre 22" sheetId="193" r:id="rId165"/>
    <sheet name="Control -LR-ES Octubre 22" sheetId="194" r:id="rId166"/>
    <sheet name="Certifi, servi.EM Noviembre 22" sheetId="195" r:id="rId167"/>
    <sheet name="Control-EM Noviembre  2022" sheetId="196" r:id="rId168"/>
    <sheet name="Certfi.servi.lr-es Noviembre 22" sheetId="197" r:id="rId169"/>
    <sheet name="Control -LR-ES Noviembre 22" sheetId="198" r:id="rId170"/>
    <sheet name="Certifi, servi.EM Diciembre 22" sheetId="199" r:id="rId171"/>
    <sheet name="Control-EM Diciembre  2022 " sheetId="200" r:id="rId172"/>
    <sheet name="Certfi.servi.lr-es diciembre22" sheetId="201" r:id="rId173"/>
    <sheet name="Control -LR-ES Diciembre 22 " sheetId="202" r:id="rId174"/>
    <sheet name="Certifi, servi.EM Enero 2023" sheetId="203" r:id="rId175"/>
    <sheet name="Control-EM Enero 2023" sheetId="204" r:id="rId176"/>
    <sheet name="Certfi.servi.lr-es Enero 2023" sheetId="205" r:id="rId177"/>
    <sheet name="Control -LR-ES Enero 2023" sheetId="206" r:id="rId178"/>
    <sheet name="Certifi, servi.EM Febrero 2023" sheetId="207" r:id="rId179"/>
    <sheet name="Control-EM Febrero 2023" sheetId="208" r:id="rId180"/>
    <sheet name="Certfi.servi.lr-es Febrero 2023" sheetId="209" r:id="rId181"/>
    <sheet name="Control -LR-ES Febrero 2023" sheetId="210" r:id="rId182"/>
    <sheet name="Certifi, servi.EM Marzo 2023" sheetId="211" r:id="rId183"/>
    <sheet name="Control-EM Marzo 2023" sheetId="212" r:id="rId184"/>
    <sheet name="Certfi.servi.lr-es Marzo 2023" sheetId="213" r:id="rId185"/>
    <sheet name="Control -LR-ES Marzo 2023" sheetId="214" r:id="rId186"/>
    <sheet name="Certifi, servi.EM Abril 2023" sheetId="215" r:id="rId187"/>
    <sheet name="Control-EM Abril 2023" sheetId="216" r:id="rId188"/>
    <sheet name="Certfi.servi.lr-es Abril 2023" sheetId="217" r:id="rId189"/>
    <sheet name="Control -LR-ES Abril 2023" sheetId="218" r:id="rId190"/>
    <sheet name="Certifi, servi.EM Mayo 2023" sheetId="219" r:id="rId191"/>
    <sheet name="Control-EM Mayo 2023" sheetId="220" r:id="rId192"/>
    <sheet name="Certfi.servi.lr-es Mayo 2023" sheetId="221" r:id="rId193"/>
    <sheet name="Control -LR-ES Mayo 2023" sheetId="222" r:id="rId194"/>
    <sheet name="Certifi, servi.EM Junio 2023" sheetId="223" r:id="rId195"/>
    <sheet name="Control-EM Junio 2023" sheetId="224" r:id="rId196"/>
    <sheet name="Certfi.servi.lr-es Junio 2023" sheetId="225" r:id="rId197"/>
    <sheet name="Control -LR-ES Junio 2023" sheetId="226" r:id="rId198"/>
    <sheet name="Certifi, servi.EM Julio 2023" sheetId="227" r:id="rId199"/>
    <sheet name="Control-EM Julio 2023" sheetId="228" r:id="rId200"/>
    <sheet name="Certfi.servi.lr-es Julio 2023" sheetId="229" r:id="rId201"/>
    <sheet name="Control -LR-ES Julio 2023" sheetId="230" r:id="rId202"/>
    <sheet name="Certifi, servi.EM Agosto 2023" sheetId="231" r:id="rId203"/>
    <sheet name="Control-EM Agosto 2023" sheetId="232" r:id="rId204"/>
    <sheet name="Certfi.servi.lr-es Agosto 2023" sheetId="233" r:id="rId205"/>
    <sheet name="Control -LR-ES Agosto 2023" sheetId="234" r:id="rId206"/>
    <sheet name="Certifi, servi.EM Septiemb 2023" sheetId="235" r:id="rId207"/>
    <sheet name="Control-EM Septiemb 2023" sheetId="236" r:id="rId208"/>
    <sheet name="Certfi.servi.lr-es Septiem 2023" sheetId="237" r:id="rId209"/>
    <sheet name="Control -LR-ES Septiemb 2023" sheetId="238" r:id="rId210"/>
    <sheet name="Certifi, servi.EM Octubre 2023" sheetId="239" r:id="rId211"/>
    <sheet name="Control-EM Octubre 2023 " sheetId="240" r:id="rId212"/>
    <sheet name="Certfi.servi.lr-es Octubre 2023" sheetId="241" r:id="rId213"/>
    <sheet name="Control -LR-ES Octubre 2023" sheetId="242" r:id="rId214"/>
    <sheet name="Certifi, servi.EM Noviembre2023" sheetId="243" r:id="rId215"/>
    <sheet name="Control-EM Noviembre2023" sheetId="244" r:id="rId216"/>
    <sheet name="Certfi.servi.lr-es Noviembr2023" sheetId="245" r:id="rId217"/>
    <sheet name="Control -LR-ES Noviembr2023" sheetId="246" r:id="rId218"/>
    <sheet name="Certifi, servi.EM Diciembre" sheetId="248" r:id="rId219"/>
    <sheet name="Control-EM Diciembre2023" sheetId="247" r:id="rId220"/>
    <sheet name="Certfi.servi.lr-es Diciembre" sheetId="249" r:id="rId221"/>
    <sheet name="Control -LR-ES Diciembr2023" sheetId="250" r:id="rId222"/>
    <sheet name="Certifi, servi.EM Enero 2024" sheetId="251" r:id="rId223"/>
    <sheet name="Control-EM Enero 2024" sheetId="252" r:id="rId224"/>
    <sheet name="Certfi.servi.lr-es Enero 2024" sheetId="253" r:id="rId225"/>
    <sheet name="Control -LR-ES Enero 2024" sheetId="254" r:id="rId226"/>
  </sheets>
  <externalReferences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</externalReferences>
  <definedNames>
    <definedName name="_FC" localSheetId="18">#REF!</definedName>
    <definedName name="_FC" localSheetId="17">#REF!</definedName>
    <definedName name="_FC" localSheetId="188">#REF!</definedName>
    <definedName name="_FC" localSheetId="204">#REF!</definedName>
    <definedName name="_FC" localSheetId="220">#REF!</definedName>
    <definedName name="_FC" localSheetId="172">#REF!</definedName>
    <definedName name="_FC" localSheetId="176">#REF!</definedName>
    <definedName name="_FC" localSheetId="224">#REF!</definedName>
    <definedName name="_FC" localSheetId="180">#REF!</definedName>
    <definedName name="_FC" localSheetId="200">#REF!</definedName>
    <definedName name="_FC" localSheetId="196">#REF!</definedName>
    <definedName name="_FC" localSheetId="184">#REF!</definedName>
    <definedName name="_FC" localSheetId="192">#REF!</definedName>
    <definedName name="_FC" localSheetId="216">#REF!</definedName>
    <definedName name="_FC" localSheetId="168">#REF!</definedName>
    <definedName name="_FC" localSheetId="212">#REF!</definedName>
    <definedName name="_FC" localSheetId="164">#REF!</definedName>
    <definedName name="_FC" localSheetId="208">#REF!</definedName>
    <definedName name="_FC" localSheetId="27">#REF!</definedName>
    <definedName name="_FC" localSheetId="24">#REF!</definedName>
    <definedName name="_FC" localSheetId="23">#REF!</definedName>
    <definedName name="_FC" localSheetId="41">#REF!</definedName>
    <definedName name="_FC" localSheetId="57">#REF!</definedName>
    <definedName name="_FC" localSheetId="25">#REF!</definedName>
    <definedName name="_FC" localSheetId="29">#REF!</definedName>
    <definedName name="_FC" localSheetId="33">#REF!</definedName>
    <definedName name="_FC" localSheetId="53">#REF!</definedName>
    <definedName name="_FC" localSheetId="49">#REF!</definedName>
    <definedName name="_FC" localSheetId="37">#REF!</definedName>
    <definedName name="_FC" localSheetId="45">#REF!</definedName>
    <definedName name="_FC" localSheetId="22">#REF!</definedName>
    <definedName name="_FC" localSheetId="19">#REF!</definedName>
    <definedName name="_FC" localSheetId="61">#REF!</definedName>
    <definedName name="_FC" localSheetId="90">#REF!</definedName>
    <definedName name="_FC" localSheetId="106">#REF!</definedName>
    <definedName name="_FC" localSheetId="74">#REF!</definedName>
    <definedName name="_FC" localSheetId="78">#REF!</definedName>
    <definedName name="_FC" localSheetId="82">#REF!</definedName>
    <definedName name="_FC" localSheetId="102">#REF!</definedName>
    <definedName name="_FC" localSheetId="98">#REF!</definedName>
    <definedName name="_FC" localSheetId="86">#REF!</definedName>
    <definedName name="_FC" localSheetId="94">#REF!</definedName>
    <definedName name="_FC" localSheetId="69">#REF!</definedName>
    <definedName name="_FC" localSheetId="65">#REF!</definedName>
    <definedName name="_FC" localSheetId="138">#REF!</definedName>
    <definedName name="_FC" localSheetId="186">#REF!</definedName>
    <definedName name="_FC" localSheetId="154">#REF!</definedName>
    <definedName name="_FC" localSheetId="202">#REF!</definedName>
    <definedName name="_FC" localSheetId="218">#REF!</definedName>
    <definedName name="_FC" localSheetId="122">#REF!</definedName>
    <definedName name="_FC" localSheetId="170">#REF!</definedName>
    <definedName name="_FC" localSheetId="126">#REF!</definedName>
    <definedName name="_FC" localSheetId="174">#REF!</definedName>
    <definedName name="_FC" localSheetId="222">#REF!</definedName>
    <definedName name="_FC" localSheetId="130">#REF!</definedName>
    <definedName name="_FC" localSheetId="178">#REF!</definedName>
    <definedName name="_FC" localSheetId="150">#REF!</definedName>
    <definedName name="_FC" localSheetId="198">#REF!</definedName>
    <definedName name="_FC" localSheetId="146">#REF!</definedName>
    <definedName name="_FC" localSheetId="194">#REF!</definedName>
    <definedName name="_FC" localSheetId="134">#REF!</definedName>
    <definedName name="_FC" localSheetId="182">#REF!</definedName>
    <definedName name="_FC" localSheetId="142">#REF!</definedName>
    <definedName name="_FC" localSheetId="190">#REF!</definedName>
    <definedName name="_FC" localSheetId="118">#REF!</definedName>
    <definedName name="_FC" localSheetId="166">#REF!</definedName>
    <definedName name="_FC" localSheetId="214">#REF!</definedName>
    <definedName name="_FC" localSheetId="114">#REF!</definedName>
    <definedName name="_FC" localSheetId="210">#REF!</definedName>
    <definedName name="_FC" localSheetId="162">#REF!</definedName>
    <definedName name="_FC" localSheetId="206">#REF!</definedName>
    <definedName name="_FC" localSheetId="110">#REF!</definedName>
    <definedName name="_FC" localSheetId="158">#REF!</definedName>
    <definedName name="_FC" localSheetId="140">#REF!</definedName>
    <definedName name="_FC" localSheetId="156">#REF!</definedName>
    <definedName name="_FC" localSheetId="124">#REF!</definedName>
    <definedName name="_FC" localSheetId="128">#REF!</definedName>
    <definedName name="_FC" localSheetId="132">#REF!</definedName>
    <definedName name="_FC" localSheetId="152">#REF!</definedName>
    <definedName name="_FC" localSheetId="148">#REF!</definedName>
    <definedName name="_FC" localSheetId="136">#REF!</definedName>
    <definedName name="_FC" localSheetId="144">#REF!</definedName>
    <definedName name="_FC" localSheetId="120">#REF!</definedName>
    <definedName name="_FC" localSheetId="160">#REF!</definedName>
    <definedName name="_FC" localSheetId="43">#REF!</definedName>
    <definedName name="_FC" localSheetId="31">#REF!</definedName>
    <definedName name="_FC" localSheetId="35">#REF!</definedName>
    <definedName name="_FC" localSheetId="55">#REF!</definedName>
    <definedName name="_FC" localSheetId="51">#REF!</definedName>
    <definedName name="_FC" localSheetId="39">#REF!</definedName>
    <definedName name="_FC" localSheetId="47">#REF!</definedName>
    <definedName name="_FC" localSheetId="108">#REF!</definedName>
    <definedName name="_FC" localSheetId="92">#REF!</definedName>
    <definedName name="_FC" localSheetId="59">#REF!</definedName>
    <definedName name="_FC" localSheetId="76">#REF!</definedName>
    <definedName name="_FC" localSheetId="80">#REF!</definedName>
    <definedName name="_FC" localSheetId="84">#REF!</definedName>
    <definedName name="_FC" localSheetId="104">#REF!</definedName>
    <definedName name="_FC" localSheetId="100">#REF!</definedName>
    <definedName name="_FC" localSheetId="88">#REF!</definedName>
    <definedName name="_FC" localSheetId="96">#REF!</definedName>
    <definedName name="_FC" localSheetId="71">#REF!</definedName>
    <definedName name="_FC" localSheetId="67">#REF!</definedName>
    <definedName name="_FC" localSheetId="116">#REF!</definedName>
    <definedName name="_FC" localSheetId="112">#REF!</definedName>
    <definedName name="_FC" localSheetId="63">#REF!</definedName>
    <definedName name="_FC" localSheetId="10">#REF!</definedName>
    <definedName name="_FC" localSheetId="5">#REF!</definedName>
    <definedName name="_FC" localSheetId="14">#REF!</definedName>
    <definedName name="_FC" localSheetId="7">#REF!</definedName>
    <definedName name="_FC" localSheetId="12">#REF!</definedName>
    <definedName name="_FC" localSheetId="16">#REF!</definedName>
    <definedName name="_FC" localSheetId="109">#REF!</definedName>
    <definedName name="_FC" localSheetId="117">#REF!</definedName>
    <definedName name="_FC" localSheetId="113">#REF!</definedName>
    <definedName name="_FC" localSheetId="44">#REF!</definedName>
    <definedName name="_FC" localSheetId="93">#REF!</definedName>
    <definedName name="_FC" localSheetId="141">#REF!</definedName>
    <definedName name="_FC" localSheetId="189">#REF!</definedName>
    <definedName name="_FC" localSheetId="13">#REF!</definedName>
    <definedName name="_FC" localSheetId="60">#REF!</definedName>
    <definedName name="_FC" localSheetId="157">#REF!</definedName>
    <definedName name="_FC" localSheetId="205">#REF!</definedName>
    <definedName name="_FC" localSheetId="221">#REF!</definedName>
    <definedName name="_FC" localSheetId="28">#REF!</definedName>
    <definedName name="_FC" localSheetId="77">#REF!</definedName>
    <definedName name="_FC" localSheetId="125">#REF!</definedName>
    <definedName name="_FC" localSheetId="173">#REF!</definedName>
    <definedName name="_FC" localSheetId="32">#REF!</definedName>
    <definedName name="_FC" localSheetId="81">#REF!</definedName>
    <definedName name="_FC" localSheetId="129">#REF!</definedName>
    <definedName name="_FC" localSheetId="177">#REF!</definedName>
    <definedName name="_FC" localSheetId="225">#REF!</definedName>
    <definedName name="_FC" localSheetId="36">#REF!</definedName>
    <definedName name="_FC" localSheetId="85">#REF!</definedName>
    <definedName name="_FC" localSheetId="133">#REF!</definedName>
    <definedName name="_FC" localSheetId="181">#REF!</definedName>
    <definedName name="_FC" localSheetId="8">#REF!</definedName>
    <definedName name="_FC" localSheetId="56">#REF!</definedName>
    <definedName name="_FC" localSheetId="105">#REF!</definedName>
    <definedName name="_FC" localSheetId="153">#REF!</definedName>
    <definedName name="_FC" localSheetId="201">#REF!</definedName>
    <definedName name="_FC" localSheetId="52">#REF!</definedName>
    <definedName name="_FC" localSheetId="101">#REF!</definedName>
    <definedName name="_FC" localSheetId="149">#REF!</definedName>
    <definedName name="_FC" localSheetId="197">#REF!</definedName>
    <definedName name="_FC" localSheetId="40">#REF!</definedName>
    <definedName name="_FC" localSheetId="89">#REF!</definedName>
    <definedName name="_FC" localSheetId="137">#REF!</definedName>
    <definedName name="_FC" localSheetId="185">#REF!</definedName>
    <definedName name="_FC" localSheetId="48">#REF!</definedName>
    <definedName name="_FC" localSheetId="97">#REF!</definedName>
    <definedName name="_FC" localSheetId="145">#REF!</definedName>
    <definedName name="_FC" localSheetId="193">#REF!</definedName>
    <definedName name="_FC" localSheetId="217">#REF!</definedName>
    <definedName name="_FC" localSheetId="72">#REF!</definedName>
    <definedName name="_FC" localSheetId="121">#REF!</definedName>
    <definedName name="_FC" localSheetId="169">#REF!</definedName>
    <definedName name="_FC" localSheetId="21">#REF!</definedName>
    <definedName name="_FC" localSheetId="68">#REF!</definedName>
    <definedName name="_FC" localSheetId="213">#REF!</definedName>
    <definedName name="_FC" localSheetId="165">#REF!</definedName>
    <definedName name="_FC" localSheetId="0">#REF!</definedName>
    <definedName name="_FC" localSheetId="209">#REF!</definedName>
    <definedName name="_FC" localSheetId="64">#REF!</definedName>
    <definedName name="_FC" localSheetId="161">#REF!</definedName>
    <definedName name="_FC" localSheetId="42">#REF!</definedName>
    <definedName name="_FC" localSheetId="91">#REF!</definedName>
    <definedName name="_FC" localSheetId="139">#REF!</definedName>
    <definedName name="_FC" localSheetId="187">#REF!</definedName>
    <definedName name="_FC" localSheetId="11">#REF!</definedName>
    <definedName name="_FC" localSheetId="58">#REF!</definedName>
    <definedName name="_FC" localSheetId="107">#REF!</definedName>
    <definedName name="_FC" localSheetId="155">#REF!</definedName>
    <definedName name="_FC" localSheetId="203">#REF!</definedName>
    <definedName name="_FC" localSheetId="26">#REF!</definedName>
    <definedName name="_FC" localSheetId="75">#REF!</definedName>
    <definedName name="_FC" localSheetId="171">#REF!</definedName>
    <definedName name="_FC" localSheetId="123">#REF!</definedName>
    <definedName name="_FC" localSheetId="219">#REF!</definedName>
    <definedName name="_FC" localSheetId="79">#REF!</definedName>
    <definedName name="_FC" localSheetId="30">#REF!</definedName>
    <definedName name="_FC" localSheetId="127">#REF!</definedName>
    <definedName name="_FC" localSheetId="175">#REF!</definedName>
    <definedName name="_FC" localSheetId="223">#REF!</definedName>
    <definedName name="_FC" localSheetId="83">#REF!</definedName>
    <definedName name="_FC" localSheetId="131">#REF!</definedName>
    <definedName name="_FC" localSheetId="34">#REF!</definedName>
    <definedName name="_FC" localSheetId="179">#REF!</definedName>
    <definedName name="_FC" localSheetId="6">#REF!</definedName>
    <definedName name="_FC" localSheetId="54">#REF!</definedName>
    <definedName name="_FC" localSheetId="103">#REF!</definedName>
    <definedName name="_FC" localSheetId="151">#REF!</definedName>
    <definedName name="_FC" localSheetId="199">#REF!</definedName>
    <definedName name="_FC" localSheetId="50">#REF!</definedName>
    <definedName name="_FC" localSheetId="99">#REF!</definedName>
    <definedName name="_FC" localSheetId="147">#REF!</definedName>
    <definedName name="_FC" localSheetId="195">#REF!</definedName>
    <definedName name="_FC" localSheetId="38">#REF!</definedName>
    <definedName name="_FC" localSheetId="87">#REF!</definedName>
    <definedName name="_FC" localSheetId="135">#REF!</definedName>
    <definedName name="_FC" localSheetId="183">#REF!</definedName>
    <definedName name="_FC" localSheetId="46">#REF!</definedName>
    <definedName name="_FC" localSheetId="95">#REF!</definedName>
    <definedName name="_FC" localSheetId="143">#REF!</definedName>
    <definedName name="_FC" localSheetId="191">#REF!</definedName>
    <definedName name="_FC" localSheetId="70">#REF!</definedName>
    <definedName name="_FC" localSheetId="167">#REF!</definedName>
    <definedName name="_FC" localSheetId="119">#REF!</definedName>
    <definedName name="_FC" localSheetId="215">#REF!</definedName>
    <definedName name="_FC" localSheetId="66">#REF!</definedName>
    <definedName name="_FC" localSheetId="115">#REF!</definedName>
    <definedName name="_FC" localSheetId="163">#REF!</definedName>
    <definedName name="_FC" localSheetId="20">#REF!</definedName>
    <definedName name="_FC" localSheetId="211">#REF!</definedName>
    <definedName name="_FC" localSheetId="15">#REF!</definedName>
    <definedName name="_FC" localSheetId="207">#REF!</definedName>
    <definedName name="_FC" localSheetId="62">#REF!</definedName>
    <definedName name="_FC" localSheetId="111">#REF!</definedName>
    <definedName name="_FC" localSheetId="159">#REF!</definedName>
    <definedName name="_FC">#REF!</definedName>
    <definedName name="_xlnm._FilterDatabase" localSheetId="18" hidden="1">'Carga es-lr sept'!#REF!</definedName>
    <definedName name="_xlnm._FilterDatabase" localSheetId="17" hidden="1">'Carga rem sept'!#REF!</definedName>
    <definedName name="_xlnm._FilterDatabase" localSheetId="188" hidden="1">'Certfi.servi.lr-es Abril 2023'!$A$7:$V$67</definedName>
    <definedName name="_xlnm._FilterDatabase" localSheetId="204" hidden="1">'Certfi.servi.lr-es Agosto 2023'!$E$7:$K$67</definedName>
    <definedName name="_xlnm._FilterDatabase" localSheetId="220" hidden="1">'Certfi.servi.lr-es Diciembre'!$E$7:$K$67</definedName>
    <definedName name="_xlnm._FilterDatabase" localSheetId="172" hidden="1">'Certfi.servi.lr-es diciembre22'!$A$7:$V$67</definedName>
    <definedName name="_xlnm._FilterDatabase" localSheetId="176" hidden="1">'Certfi.servi.lr-es Enero 2023'!$A$7:$V$67</definedName>
    <definedName name="_xlnm._FilterDatabase" localSheetId="224" hidden="1">'Certfi.servi.lr-es Enero 2024'!$E$7:$K$67</definedName>
    <definedName name="_xlnm._FilterDatabase" localSheetId="180" hidden="1">'Certfi.servi.lr-es Febrero 2023'!$A$7:$V$67</definedName>
    <definedName name="_xlnm._FilterDatabase" localSheetId="200" hidden="1">'Certfi.servi.lr-es Julio 2023'!$E$7:$K$67</definedName>
    <definedName name="_xlnm._FilterDatabase" localSheetId="196" hidden="1">'Certfi.servi.lr-es Junio 2023'!$E$7:$K$67</definedName>
    <definedName name="_xlnm._FilterDatabase" localSheetId="184" hidden="1">'Certfi.servi.lr-es Marzo 2023'!$A$7:$V$67</definedName>
    <definedName name="_xlnm._FilterDatabase" localSheetId="192" hidden="1">'Certfi.servi.lr-es Mayo 2023'!$E$7:$K$67</definedName>
    <definedName name="_xlnm._FilterDatabase" localSheetId="216" hidden="1">'Certfi.servi.lr-es Noviembr2023'!$E$7:$K$67</definedName>
    <definedName name="_xlnm._FilterDatabase" localSheetId="168" hidden="1">'Certfi.servi.lr-es Noviembre 22'!$A$7:$V$67</definedName>
    <definedName name="_xlnm._FilterDatabase" localSheetId="212" hidden="1">'Certfi.servi.lr-es Octubre 2023'!$E$7:$K$67</definedName>
    <definedName name="_xlnm._FilterDatabase" localSheetId="164" hidden="1">'Certfi.servi.lr-es octubre 22'!$A$7:$V$66</definedName>
    <definedName name="_xlnm._FilterDatabase" localSheetId="208" hidden="1">'Certfi.servi.lr-es Septiem 2023'!$E$7:$K$67</definedName>
    <definedName name="_xlnm._FilterDatabase" localSheetId="27" hidden="1">'Certif. servici-LR-ES Diciembre'!$A$7:$T$43</definedName>
    <definedName name="_xlnm._FilterDatabase" localSheetId="24" hidden="1">'Certif. servici-LR-ES-noviemb19'!$B$7:$G$43</definedName>
    <definedName name="_xlnm._FilterDatabase" localSheetId="23" hidden="1">'Certif. servici-LR-ES-octubre19'!$B$7:$G$43</definedName>
    <definedName name="_xlnm._FilterDatabase" localSheetId="41" hidden="1">'Certif. servicio-EM Abril  2020'!$A$7:$Q$47</definedName>
    <definedName name="_xlnm._FilterDatabase" localSheetId="57" hidden="1">'Certif. servicio-EM Agosto 2020'!$A$7:$Q$48</definedName>
    <definedName name="_xlnm._FilterDatabase" localSheetId="25" hidden="1">'Certif. servicio-EM Diciembre'!$A$7:$S$46</definedName>
    <definedName name="_xlnm._FilterDatabase" localSheetId="29" hidden="1">'Certif. servicio-EM Enero 2020'!$A$7:$S$46</definedName>
    <definedName name="_xlnm._FilterDatabase" localSheetId="33" hidden="1">'Certif. servicio-EM Febrero 20'!$A$7:$S$46</definedName>
    <definedName name="_xlnm._FilterDatabase" localSheetId="53" hidden="1">'Certif. servicio-EM Julio 2020'!$A$7:$Q$48</definedName>
    <definedName name="_xlnm._FilterDatabase" localSheetId="49" hidden="1">'Certif. servicio-EM Junio 2020 '!$A$7:$Q$48</definedName>
    <definedName name="_xlnm._FilterDatabase" localSheetId="37" hidden="1">'Certif. servicio-EM Marzo 2020'!$A$7:$S$47</definedName>
    <definedName name="_xlnm._FilterDatabase" localSheetId="45" hidden="1">'Certif. servicio-EM Mayo 2020'!$A$7:$Q$47</definedName>
    <definedName name="_xlnm._FilterDatabase" localSheetId="22" hidden="1">'Certif. servicio-EM Noviembre19'!$B$7:$G$44</definedName>
    <definedName name="_xlnm._FilterDatabase" localSheetId="19" hidden="1">'Certif. servicio-EM Octubre 19'!$B$7:$G$44</definedName>
    <definedName name="_xlnm._FilterDatabase" localSheetId="61" hidden="1">'Certif. servicio-EM Septim.2020'!$A$7:$Q$48</definedName>
    <definedName name="_xlnm._FilterDatabase" localSheetId="90" hidden="1">'Certifi REM Abril  2021 '!$A$7:$S$49</definedName>
    <definedName name="_xlnm._FilterDatabase" localSheetId="106" hidden="1">'Certifi REM Agosto 2021'!$A$7:$S$49</definedName>
    <definedName name="_xlnm._FilterDatabase" localSheetId="74" hidden="1">'Certifi REM Diciembre  2020 '!$A$7:$S$49</definedName>
    <definedName name="_xlnm._FilterDatabase" localSheetId="78" hidden="1">'Certifi REM Enero  2021'!$A$7:$S$49</definedName>
    <definedName name="_xlnm._FilterDatabase" localSheetId="82" hidden="1">'Certifi REM Febrero  2021'!$A$7:$S$49</definedName>
    <definedName name="_xlnm._FilterDatabase" localSheetId="102" hidden="1">'Certifi REM Julio 2021'!$A$7:$S$49</definedName>
    <definedName name="_xlnm._FilterDatabase" localSheetId="98" hidden="1">'Certifi REM Junio  2021'!$A$7:$S$49</definedName>
    <definedName name="_xlnm._FilterDatabase" localSheetId="86" hidden="1">'Certifi REM Marzo  2021'!$A$7:$S$49</definedName>
    <definedName name="_xlnm._FilterDatabase" localSheetId="94" hidden="1">'Certifi REM Mayo  2021'!$A$7:$S$49</definedName>
    <definedName name="_xlnm._FilterDatabase" localSheetId="69" hidden="1">'Certifi REM Noviembre  2020'!$A$7:$S$49</definedName>
    <definedName name="_xlnm._FilterDatabase" localSheetId="65" hidden="1">'Certifi REM ocubre 2020'!$A$7:$Q$48</definedName>
    <definedName name="_xlnm._FilterDatabase" localSheetId="138" hidden="1">'Certifi, servi.EM Abril 2022'!$A$7:$W$58</definedName>
    <definedName name="_xlnm._FilterDatabase" localSheetId="186" hidden="1">'Certifi, servi.EM Abril 2023'!$B$7:$I$63</definedName>
    <definedName name="_xlnm._FilterDatabase" localSheetId="154" hidden="1">'Certifi, servi.EM Agosto 202'!$A$7:$W$59</definedName>
    <definedName name="_xlnm._FilterDatabase" localSheetId="202" hidden="1">'Certifi, servi.EM Agosto 2023'!$B$7:$I$63</definedName>
    <definedName name="_xlnm._FilterDatabase" localSheetId="218" hidden="1">'Certifi, servi.EM Diciembre'!$B$7:$I$63</definedName>
    <definedName name="_xlnm._FilterDatabase" localSheetId="122" hidden="1">'Certifi, servi.EM DICIEMBRE 21'!$A$7:$S$49</definedName>
    <definedName name="_xlnm._FilterDatabase" localSheetId="170" hidden="1">'Certifi, servi.EM Diciembre 22'!$A$7:$W$62</definedName>
    <definedName name="_xlnm._FilterDatabase" localSheetId="126" hidden="1">'Certifi, servi.EM Enero 2022'!$A$7:$S$49</definedName>
    <definedName name="_xlnm._FilterDatabase" localSheetId="174" hidden="1">'Certifi, servi.EM Enero 2023'!$A$7:$W$62</definedName>
    <definedName name="_xlnm._FilterDatabase" localSheetId="222" hidden="1">'Certifi, servi.EM Enero 2024'!$B$7:$I$63</definedName>
    <definedName name="_xlnm._FilterDatabase" localSheetId="130" hidden="1">'Certifi, servi.EM Febrero 2022'!$A$7:$U$55</definedName>
    <definedName name="_xlnm._FilterDatabase" localSheetId="178" hidden="1">'Certifi, servi.EM Febrero 2023'!$B$7:$I$63</definedName>
    <definedName name="_xlnm._FilterDatabase" localSheetId="150" hidden="1">'Certifi, servi.EM Julio 2022'!$A$7:$W$59</definedName>
    <definedName name="_xlnm._FilterDatabase" localSheetId="198" hidden="1">'Certifi, servi.EM Julio 2023'!$B$7:$I$63</definedName>
    <definedName name="_xlnm._FilterDatabase" localSheetId="146" hidden="1">'Certifi, servi.EM Junio 2022'!$A$7:$W$59</definedName>
    <definedName name="_xlnm._FilterDatabase" localSheetId="194" hidden="1">'Certifi, servi.EM Junio 2023'!$B$7:$I$63</definedName>
    <definedName name="_xlnm._FilterDatabase" localSheetId="134" hidden="1">'Certifi, servi.EM Marzo 2022 '!$A$7:$W$56</definedName>
    <definedName name="_xlnm._FilterDatabase" localSheetId="182" hidden="1">'Certifi, servi.EM Marzo 2023'!$B$7:$I$63</definedName>
    <definedName name="_xlnm._FilterDatabase" localSheetId="142" hidden="1">'Certifi, servi.EM Mayo 2022'!$A$7:$W$58</definedName>
    <definedName name="_xlnm._FilterDatabase" localSheetId="190" hidden="1">'Certifi, servi.EM Mayo 2023'!$B$7:$I$63</definedName>
    <definedName name="_xlnm._FilterDatabase" localSheetId="118" hidden="1">'Certifi, servi.EM Noviembre 21'!$A$7:$S$49</definedName>
    <definedName name="_xlnm._FilterDatabase" localSheetId="166" hidden="1">'Certifi, servi.EM Noviembre 22'!$A$7:$W$62</definedName>
    <definedName name="_xlnm._FilterDatabase" localSheetId="214" hidden="1">'Certifi, servi.EM Noviembre2023'!$B$7:$I$63</definedName>
    <definedName name="_xlnm._FilterDatabase" localSheetId="114" hidden="1">'Certifi, servi.EM Octubre 2021'!$A$7:$S$49</definedName>
    <definedName name="_xlnm._FilterDatabase" localSheetId="210" hidden="1">'Certifi, servi.EM Octubre 2023'!$B$7:$I$63</definedName>
    <definedName name="_xlnm._FilterDatabase" localSheetId="162" hidden="1">'Certifi, servi.EM Octubre 22'!$A$7:$W$62</definedName>
    <definedName name="_xlnm._FilterDatabase" localSheetId="206" hidden="1">'Certifi, servi.EM Septiemb 2023'!$B$7:$I$63</definedName>
    <definedName name="_xlnm._FilterDatabase" localSheetId="110" hidden="1">'Certifi, servi.EM Septiembre 21'!$A$7:$S$49</definedName>
    <definedName name="_xlnm._FilterDatabase" localSheetId="158" hidden="1">'Certifi, servi.EM Septiembre 22'!$A$7:$W$62</definedName>
    <definedName name="_xlnm._FilterDatabase" localSheetId="140" hidden="1">'Certifi,es-lr Abril 2022'!$A$7:$V$60</definedName>
    <definedName name="_xlnm._FilterDatabase" localSheetId="156" hidden="1">'Certifi,es-lr Agosto 2022'!$A$7:$V$60</definedName>
    <definedName name="_xlnm._FilterDatabase" localSheetId="124" hidden="1">'Certifi,es-lr diciembre 21'!$A$7:$T$48</definedName>
    <definedName name="_xlnm._FilterDatabase" localSheetId="128" hidden="1">'Certifi,es-lr Enero 2022'!$A$7:$T$48</definedName>
    <definedName name="_xlnm._FilterDatabase" localSheetId="132" hidden="1">'Certifi,es-lr febrero 2022 '!$A$7:$T$7</definedName>
    <definedName name="_xlnm._FilterDatabase" localSheetId="152" hidden="1">'Certifi,es-lr Julio 2022'!$A$7:$V$60</definedName>
    <definedName name="_xlnm._FilterDatabase" localSheetId="148" hidden="1">'Certifi,es-lr Junio 2022'!$A$7:$V$60</definedName>
    <definedName name="_xlnm._FilterDatabase" localSheetId="136" hidden="1">'Certifi,es-lr Marzo 2022 '!$A$7:$W$59</definedName>
    <definedName name="_xlnm._FilterDatabase" localSheetId="144" hidden="1">'Certifi,es-lr Mayo 2022'!$A$7:$V$60</definedName>
    <definedName name="_xlnm._FilterDatabase" localSheetId="120" hidden="1">'Certifi,es-lr noviembre 21'!$A$7:$T$48</definedName>
    <definedName name="_xlnm._FilterDatabase" localSheetId="160" hidden="1">'Certifi,es-lr Septiembre 2022'!$A$7:$V$66</definedName>
    <definedName name="_xlnm._FilterDatabase" localSheetId="43" hidden="1">'Certifi,servi. ES-LR Abril 2020'!$A$7:$R$43</definedName>
    <definedName name="_xlnm._FilterDatabase" localSheetId="31" hidden="1">'Certifi,servi. ES-LR enero 2020'!$A$7:$T$43</definedName>
    <definedName name="_xlnm._FilterDatabase" localSheetId="35" hidden="1">'Certifi,servi. ES-LR febrero 20'!$A$7:$T$43</definedName>
    <definedName name="_xlnm._FilterDatabase" localSheetId="55" hidden="1">'Certifi,servi. ES-LR Julio2020'!$A$7:$R$44</definedName>
    <definedName name="_xlnm._FilterDatabase" localSheetId="51" hidden="1">'Certifi,servi. ES-LR Junio 20'!$A$7:$R$44</definedName>
    <definedName name="_xlnm._FilterDatabase" localSheetId="39" hidden="1">'Certifi,servi. ES-LR Marzo 2020'!$A$7:$T$43</definedName>
    <definedName name="_xlnm._FilterDatabase" localSheetId="47" hidden="1">'Certifi,servi. ES-LR Mayo 2020'!$A$7:$R$43</definedName>
    <definedName name="_xlnm._FilterDatabase" localSheetId="108" hidden="1">'Certifi,servi.ES-LR  Agost 2021'!$A$7:$S$47</definedName>
    <definedName name="_xlnm._FilterDatabase" localSheetId="92" hidden="1">'Certifi,servi.ES-LR Abril 2021'!$A$7:$S$45</definedName>
    <definedName name="_xlnm._FilterDatabase" localSheetId="59" hidden="1">'Certifi,servi.ES-LR Agosto 2020'!$A$7:$R$44</definedName>
    <definedName name="_xlnm._FilterDatabase" localSheetId="76" hidden="1">'Certifi,servi.ES-LR Diciembre 2'!$A$7:$S$45</definedName>
    <definedName name="_xlnm._FilterDatabase" localSheetId="80" hidden="1">'Certifi,servi.ES-LR Enero 2021'!$A$7:$S$45</definedName>
    <definedName name="_xlnm._FilterDatabase" localSheetId="84" hidden="1">'Certifi,servi.ES-LR Febrero 202'!$A$7:$S$45</definedName>
    <definedName name="_xlnm._FilterDatabase" localSheetId="104" hidden="1">'Certifi,servi.ES-LR Julio2021'!$A$7:$S$46</definedName>
    <definedName name="_xlnm._FilterDatabase" localSheetId="100" hidden="1">'Certifi,servi.ES-LR Junio2021'!$A$7:$S$45</definedName>
    <definedName name="_xlnm._FilterDatabase" localSheetId="88" hidden="1">'Certifi,servi.ES-LR Marzo 2021 '!$A$7:$S$45</definedName>
    <definedName name="_xlnm._FilterDatabase" localSheetId="96" hidden="1">'Certifi,servi.ES-LR Mayo2021'!$A$7:$S$45</definedName>
    <definedName name="_xlnm._FilterDatabase" localSheetId="71" hidden="1">'Certifi,servi.ES-LR Noviembre '!$A$7:$S$45</definedName>
    <definedName name="_xlnm._FilterDatabase" localSheetId="67" hidden="1">'Certifi,servi.ES-LR octubre 202'!$A$7:$R$44</definedName>
    <definedName name="_xlnm._FilterDatabase" localSheetId="116" hidden="1">'Certifi,servi.ES-LR octubre2021'!$A$7:$T$48</definedName>
    <definedName name="_xlnm._FilterDatabase" localSheetId="112" hidden="1">'Certifi,servi.ES-LR Septiem. 21'!$A$7:$S$47</definedName>
    <definedName name="_xlnm._FilterDatabase" localSheetId="63" hidden="1">'Certifi,servi.ES-LR Septim2020'!$A$7:$R$44</definedName>
    <definedName name="_xlnm._FilterDatabase" localSheetId="1" hidden="1">'Certificado servicio-EM'!$B$7:$G$43</definedName>
    <definedName name="_xlnm._FilterDatabase" localSheetId="10" hidden="1">'Certificado servicio-EM Agos'!$B$7:$G$43</definedName>
    <definedName name="_xlnm._FilterDatabase" localSheetId="5" hidden="1">'Certificado servicio-EM Julio'!$B$7:$G$43</definedName>
    <definedName name="_xlnm._FilterDatabase" localSheetId="14" hidden="1">'Certificado servicio-EM Sept 19'!$B$7:$G$44</definedName>
    <definedName name="_xlnm._FilterDatabase" localSheetId="3" hidden="1">'Certificado servicio-LR-ES'!$B$7:$G$43</definedName>
    <definedName name="_xlnm._FilterDatabase" localSheetId="7" hidden="1">'Certificado servicio-LR-ES Juli'!$B$7:$G$43</definedName>
    <definedName name="_xlnm._FilterDatabase" localSheetId="12" hidden="1">'Certificado servicio-LR-ES-agos'!$B$7:$G$43</definedName>
    <definedName name="_xlnm._FilterDatabase" localSheetId="16" hidden="1">'Certificado servicio-LR-ES-Spti'!$B$7:$G$43</definedName>
    <definedName name="_xlnm._FilterDatabase" localSheetId="109" hidden="1">'Control -LR-ES  Agosto 2021'!$B$3:$E$42</definedName>
    <definedName name="_xlnm._FilterDatabase" localSheetId="117" hidden="1">'Control -LR-ES  octubre2021'!$B$3:$E$45</definedName>
    <definedName name="_xlnm._FilterDatabase" localSheetId="113" hidden="1">'Control -LR-ES  Septiembre 2021'!$B$3:$E$45</definedName>
    <definedName name="_xlnm._FilterDatabase" localSheetId="44" hidden="1">'Control -LR-ES Abril  2020 '!$B$3:$E$48</definedName>
    <definedName name="_xlnm._FilterDatabase" localSheetId="93" hidden="1">'Control -LR-ES Abril 2021'!$B$3:$E$45</definedName>
    <definedName name="_xlnm._FilterDatabase" localSheetId="141" hidden="1">'Control -LR-ES Abril 2022'!$B$3:$E$39</definedName>
    <definedName name="_xlnm._FilterDatabase" localSheetId="189" hidden="1">'Control -LR-ES Abril 2023'!$A$3:$N$22</definedName>
    <definedName name="_xlnm._FilterDatabase" localSheetId="13" hidden="1">'Control -LR-ES agost'!$B$3:$E$48</definedName>
    <definedName name="_xlnm._FilterDatabase" localSheetId="60" hidden="1">'Control -LR-ES Agosto 2020'!$B$3:$E$48</definedName>
    <definedName name="_xlnm._FilterDatabase" localSheetId="157" hidden="1">'Control -LR-ES Agosto 2022 '!$B$3:$E$39</definedName>
    <definedName name="_xlnm._FilterDatabase" localSheetId="205" hidden="1">'Control -LR-ES Agosto 2023'!$A$3:$N$22</definedName>
    <definedName name="_xlnm._FilterDatabase" localSheetId="221" hidden="1">'Control -LR-ES Diciembr2023'!$A$3:$O$3</definedName>
    <definedName name="_xlnm._FilterDatabase" localSheetId="28" hidden="1">'Control -LR-ES Diciembre'!$B$3:$E$48</definedName>
    <definedName name="_xlnm._FilterDatabase" localSheetId="77" hidden="1">'Control -LR-ES Diciembre 2020 '!$B$3:$E$48</definedName>
    <definedName name="_xlnm._FilterDatabase" localSheetId="125" hidden="1">'Control -LR-ES diciembre 21'!$B$3:$E$45</definedName>
    <definedName name="_xlnm._FilterDatabase" localSheetId="173" hidden="1">'Control -LR-ES Diciembre 22 '!$A$3:$N$22</definedName>
    <definedName name="_xlnm._FilterDatabase" localSheetId="32" hidden="1">'Control -LR-ES Enero 2020'!$B$3:$E$48</definedName>
    <definedName name="_xlnm._FilterDatabase" localSheetId="81" hidden="1">'Control -LR-ES Enero 2021'!$B$3:$E$48</definedName>
    <definedName name="_xlnm._FilterDatabase" localSheetId="129" hidden="1">'Control -LR-ES Enero 2022'!$B$3:$E$45</definedName>
    <definedName name="_xlnm._FilterDatabase" localSheetId="177" hidden="1">'Control -LR-ES Enero 2023'!$A$3:$N$22</definedName>
    <definedName name="_xlnm._FilterDatabase" localSheetId="225" hidden="1">'Control -LR-ES Enero 2024'!$A$3:$O$3</definedName>
    <definedName name="_xlnm._FilterDatabase" localSheetId="36" hidden="1">'Control -LR-ES febrero 2020 '!$B$3:$E$48</definedName>
    <definedName name="_xlnm._FilterDatabase" localSheetId="85" hidden="1">'Control -LR-ES Febrero 2021'!$B$3:$E$48</definedName>
    <definedName name="_xlnm._FilterDatabase" localSheetId="133" hidden="1">'Control -LR-ES febrero 2022 '!$B$3:$E$39</definedName>
    <definedName name="_xlnm._FilterDatabase" localSheetId="181" hidden="1">'Control -LR-ES Febrero 2023'!$A$3:$N$22</definedName>
    <definedName name="_xlnm._FilterDatabase" localSheetId="8" hidden="1">'Control -LR-ES julio'!$B$3:$E$48</definedName>
    <definedName name="_xlnm._FilterDatabase" localSheetId="56" hidden="1">'Control -LR-ES Julio 2020'!$B$3:$E$48</definedName>
    <definedName name="_xlnm._FilterDatabase" localSheetId="105" hidden="1">'Control -LR-ES Julio 2021'!$B$3:$E$48</definedName>
    <definedName name="_xlnm._FilterDatabase" localSheetId="153" hidden="1">'Control -LR-ES Julio 2022'!$B$3:$E$39</definedName>
    <definedName name="_xlnm._FilterDatabase" localSheetId="201" hidden="1">'Control -LR-ES Julio 2023'!$A$3:$N$22</definedName>
    <definedName name="_xlnm._FilterDatabase" localSheetId="52" hidden="1">'Control -LR-ES Junio 2020 '!$B$3:$E$48</definedName>
    <definedName name="_xlnm._FilterDatabase" localSheetId="101" hidden="1">'Control -LR-ES Junio 2021'!$B$3:$E$48</definedName>
    <definedName name="_xlnm._FilterDatabase" localSheetId="149" hidden="1">'Control -LR-ES Junio 2022'!$B$3:$E$39</definedName>
    <definedName name="_xlnm._FilterDatabase" localSheetId="197" hidden="1">'Control -LR-ES Junio 2023'!$A$3:$N$22</definedName>
    <definedName name="_xlnm._FilterDatabase" localSheetId="40" hidden="1">'Control -LR-ES Marzo  2020'!$B$3:$E$48</definedName>
    <definedName name="_xlnm._FilterDatabase" localSheetId="89" hidden="1">'Control -LR-ES Marzo 2021'!$B$3:$E$48</definedName>
    <definedName name="_xlnm._FilterDatabase" localSheetId="137" hidden="1">'Control -LR-ES Marzo 2022 '!$B$3:$E$39</definedName>
    <definedName name="_xlnm._FilterDatabase" localSheetId="185" hidden="1">'Control -LR-ES Marzo 2023'!$A$3:$N$22</definedName>
    <definedName name="_xlnm._FilterDatabase" localSheetId="48" hidden="1">'Control -LR-ES Mayo   2020 '!$B$3:$E$48</definedName>
    <definedName name="_xlnm._FilterDatabase" localSheetId="97" hidden="1">'Control -LR-ES Mayo 2021'!$B$3:$E$48</definedName>
    <definedName name="_xlnm._FilterDatabase" localSheetId="145" hidden="1">'Control -LR-ES Mayo 2022'!$B$3:$E$39</definedName>
    <definedName name="_xlnm._FilterDatabase" localSheetId="193" hidden="1">'Control -LR-ES Mayo 2023'!$A$3:$N$22</definedName>
    <definedName name="_xlnm._FilterDatabase" localSheetId="217" hidden="1">'Control -LR-ES Noviembr2023'!$A$3:$O$3</definedName>
    <definedName name="_xlnm._FilterDatabase" localSheetId="72" hidden="1">'Control -LR-ES Noviembre 2020'!$B$3:$E$48</definedName>
    <definedName name="_xlnm._FilterDatabase" localSheetId="121" hidden="1">'Control -LR-ES noviembre 21'!$B$3:$E$45</definedName>
    <definedName name="_xlnm._FilterDatabase" localSheetId="169" hidden="1">'Control -LR-ES Noviembre 22'!$A$3:$N$22</definedName>
    <definedName name="_xlnm._FilterDatabase" localSheetId="21" hidden="1">'Control -LR-ES octubre 19'!$B$3:$E$48</definedName>
    <definedName name="_xlnm._FilterDatabase" localSheetId="68" hidden="1">'Control -LR-ES octubre 2020'!$B$3:$E$48</definedName>
    <definedName name="_xlnm._FilterDatabase" localSheetId="213" hidden="1">'Control -LR-ES Octubre 2023'!$A$3:$O$3</definedName>
    <definedName name="_xlnm._FilterDatabase" localSheetId="165" hidden="1">'Control -LR-ES Octubre 22'!$A$3:$N$22</definedName>
    <definedName name="_xlnm._FilterDatabase" localSheetId="0" hidden="1">'Control -LR-ES septi 19'!$B$3:$E$48</definedName>
    <definedName name="_xlnm._FilterDatabase" localSheetId="209" hidden="1">'Control -LR-ES Septiemb 2023'!$A$3:$N$23</definedName>
    <definedName name="_xlnm._FilterDatabase" localSheetId="64" hidden="1">'Control -LR-ES Septiembre 2020 '!$B$3:$E$48</definedName>
    <definedName name="_xlnm._FilterDatabase" localSheetId="161" hidden="1">'Control -LR-ES Septiembre 2022'!$A$3:$N$22</definedName>
    <definedName name="_xlnm._FilterDatabase" localSheetId="2" hidden="1">'Control-EM'!$B$53:$B$87</definedName>
    <definedName name="_xlnm._FilterDatabase" localSheetId="42" hidden="1">'Control-EM Abril 2020 '!$B$3:$E$3</definedName>
    <definedName name="_xlnm._FilterDatabase" localSheetId="91" hidden="1">'Control-EM Abril 2021 '!$B$3:$E$31</definedName>
    <definedName name="_xlnm._FilterDatabase" localSheetId="139" hidden="1">'Control-EM Abril 2022'!$B$3:$E$21</definedName>
    <definedName name="_xlnm._FilterDatabase" localSheetId="187" hidden="1">'Control-EM Abril 2023'!$A$3:$M$30</definedName>
    <definedName name="_xlnm._FilterDatabase" localSheetId="11" hidden="1">'Control-EM Agost'!$B$53:$B$87</definedName>
    <definedName name="_xlnm._FilterDatabase" localSheetId="58" hidden="1">'Control-EM Agosto  2020 '!$B$3:$E$34</definedName>
    <definedName name="_xlnm._FilterDatabase" localSheetId="107" hidden="1">'Control-EM Agosto  2021'!$B$3:$E$26</definedName>
    <definedName name="_xlnm._FilterDatabase" localSheetId="155" hidden="1">'Control-EM Agosto 2022 '!$B$3:$E$21</definedName>
    <definedName name="_xlnm._FilterDatabase" localSheetId="203" hidden="1">'Control-EM Agosto 2023'!$A$3:$M$30</definedName>
    <definedName name="_xlnm._FilterDatabase" localSheetId="26" hidden="1">'Control-EM Diciembre'!$B$3:$E$3</definedName>
    <definedName name="_xlnm._FilterDatabase" localSheetId="75" hidden="1">'Control-EM Diciembre   2020'!$B$3:$E$34</definedName>
    <definedName name="_xlnm._FilterDatabase" localSheetId="171" hidden="1">'Control-EM Diciembre  2022 '!$A$3:$M$30</definedName>
    <definedName name="_xlnm._FilterDatabase" localSheetId="123" hidden="1">'Control-EM Diciembre 21'!$B$3:$E$29</definedName>
    <definedName name="_xlnm._FilterDatabase" localSheetId="219" hidden="1">'Control-EM Diciembre2023'!$A$3:$M$30</definedName>
    <definedName name="_xlnm._FilterDatabase" localSheetId="79" hidden="1">'Control-EM Enero   2021'!$B$3:$E$34</definedName>
    <definedName name="_xlnm._FilterDatabase" localSheetId="30" hidden="1">'Control-EM Enero 2020'!$B$3:$E$3</definedName>
    <definedName name="_xlnm._FilterDatabase" localSheetId="127" hidden="1">'Control-EM Enero 2022'!$B$3:$E$29</definedName>
    <definedName name="_xlnm._FilterDatabase" localSheetId="175" hidden="1">'Control-EM Enero 2023'!$A$3:$M$30</definedName>
    <definedName name="_xlnm._FilterDatabase" localSheetId="223" hidden="1">'Control-EM Enero 2024'!$A$3:$M$30</definedName>
    <definedName name="_xlnm._FilterDatabase" localSheetId="83" hidden="1">'Control-EM Febrero   2021 '!$B$3:$E$34</definedName>
    <definedName name="_xlnm._FilterDatabase" localSheetId="131" hidden="1">'Control-EM Febrero  2022 '!$B$3:$E$29</definedName>
    <definedName name="_xlnm._FilterDatabase" localSheetId="34" hidden="1">'Control-EM Febrero 20'!$B$3:$E$3</definedName>
    <definedName name="_xlnm._FilterDatabase" localSheetId="179" hidden="1">'Control-EM Febrero 2023'!$A$3:$M$30</definedName>
    <definedName name="_xlnm._FilterDatabase" localSheetId="6" hidden="1">'Control-EM Julio'!$B$53:$B$87</definedName>
    <definedName name="_xlnm._FilterDatabase" localSheetId="54" hidden="1">'Control-EM Julio 2020'!$B$3:$E$34</definedName>
    <definedName name="_xlnm._FilterDatabase" localSheetId="103" hidden="1">'Control-EM Julio 2021 '!$B$3:$E$31</definedName>
    <definedName name="_xlnm._FilterDatabase" localSheetId="151" hidden="1">'Control-EM Julio 2022'!$B$3:$E$21</definedName>
    <definedName name="_xlnm._FilterDatabase" localSheetId="199" hidden="1">'Control-EM Julio 2023'!$A$3:$M$30</definedName>
    <definedName name="_xlnm._FilterDatabase" localSheetId="50" hidden="1">'Control-EM Junio 2020  '!$B$3:$E$33</definedName>
    <definedName name="_xlnm._FilterDatabase" localSheetId="99" hidden="1">'Control-EM Junio 2021 '!$B$3:$E$31</definedName>
    <definedName name="_xlnm._FilterDatabase" localSheetId="147" hidden="1">'Control-EM Junio 2022'!$B$3:$E$21</definedName>
    <definedName name="_xlnm._FilterDatabase" localSheetId="195" hidden="1">'Control-EM Junio 2023'!$A$3:$M$30</definedName>
    <definedName name="_xlnm._FilterDatabase" localSheetId="38" hidden="1">'Control-EM Marzo 2020'!$B$3:$E$3</definedName>
    <definedName name="_xlnm._FilterDatabase" localSheetId="87" hidden="1">'Control-EM Marzo 2021 '!$B$3:$E$34</definedName>
    <definedName name="_xlnm._FilterDatabase" localSheetId="135" hidden="1">'Control-EM Marzo 2022'!$B$3:$E$21</definedName>
    <definedName name="_xlnm._FilterDatabase" localSheetId="183" hidden="1">'Control-EM Marzo 2023'!$A$3:$M$30</definedName>
    <definedName name="_xlnm._FilterDatabase" localSheetId="46" hidden="1">'Control-EM Mayo 2020 '!$B$3:$E$34</definedName>
    <definedName name="_xlnm._FilterDatabase" localSheetId="95" hidden="1">'Control-EM Mayo 2021 '!$B$3:$E$27</definedName>
    <definedName name="_xlnm._FilterDatabase" localSheetId="143" hidden="1">'Control-EM Mayo 2022'!$B$3:$E$21</definedName>
    <definedName name="_xlnm._FilterDatabase" localSheetId="191" hidden="1">'Control-EM Mayo 2023'!$A$3:$M$30</definedName>
    <definedName name="_xlnm._FilterDatabase" localSheetId="70" hidden="1">'Control-EM Noviembre   2020 '!$B$3:$E$34</definedName>
    <definedName name="_xlnm._FilterDatabase" localSheetId="167" hidden="1">'Control-EM Noviembre  2022'!$A$3:$M$30</definedName>
    <definedName name="_xlnm._FilterDatabase" localSheetId="119" hidden="1">'Control-EM Noviembre 21'!$B$3:$E$24</definedName>
    <definedName name="_xlnm._FilterDatabase" localSheetId="215" hidden="1">'Control-EM Noviembre2023'!$A$3:$M$30</definedName>
    <definedName name="_xlnm._FilterDatabase" localSheetId="66" hidden="1">'Control-EM Octubre   2020'!$B$3:$E$34</definedName>
    <definedName name="_xlnm._FilterDatabase" localSheetId="115" hidden="1">'Control-EM Octubre  2021'!$B$3:$E$26</definedName>
    <definedName name="_xlnm._FilterDatabase" localSheetId="163" hidden="1">'Control-EM Octubre  2022 '!$A$3:$M$30</definedName>
    <definedName name="_xlnm._FilterDatabase" localSheetId="20" hidden="1">'Control-EM octubre 19'!$B$53:$B$87</definedName>
    <definedName name="_xlnm._FilterDatabase" localSheetId="211" hidden="1">'Control-EM Octubre 2023 '!$A$3:$M$30</definedName>
    <definedName name="_xlnm._FilterDatabase" localSheetId="15" hidden="1">'Control-EM Septi 19'!$B$53:$B$87</definedName>
    <definedName name="_xlnm._FilterDatabase" localSheetId="207" hidden="1">'Control-EM Septiemb 2023'!$A$3:$M$30</definedName>
    <definedName name="_xlnm._FilterDatabase" localSheetId="62" hidden="1">'Control-EM Septiembre  2020 '!$B$3:$E$34</definedName>
    <definedName name="_xlnm._FilterDatabase" localSheetId="111" hidden="1">'Control-EM Septiembre  2021 '!$B$3:$E$26</definedName>
    <definedName name="_xlnm._FilterDatabase" localSheetId="159" hidden="1">'Control-EM Septiembre 2022'!$A$3:$M$38</definedName>
    <definedName name="_xlnm._FilterDatabase" localSheetId="4" hidden="1">'Control-LR-ES'!$B$3:$E$48</definedName>
    <definedName name="_xlnm._FilterDatabase" localSheetId="73" hidden="1">'Tarifas nov 20'!$B$3:$F$45</definedName>
    <definedName name="Anti_espumante" localSheetId="18">#REF!</definedName>
    <definedName name="Anti_espumante" localSheetId="17">#REF!</definedName>
    <definedName name="Anti_espumante" localSheetId="188">#REF!</definedName>
    <definedName name="Anti_espumante" localSheetId="204">#REF!</definedName>
    <definedName name="Anti_espumante" localSheetId="220">#REF!</definedName>
    <definedName name="Anti_espumante" localSheetId="172">#REF!</definedName>
    <definedName name="Anti_espumante" localSheetId="176">#REF!</definedName>
    <definedName name="Anti_espumante" localSheetId="224">#REF!</definedName>
    <definedName name="Anti_espumante" localSheetId="180">#REF!</definedName>
    <definedName name="Anti_espumante" localSheetId="200">#REF!</definedName>
    <definedName name="Anti_espumante" localSheetId="196">#REF!</definedName>
    <definedName name="Anti_espumante" localSheetId="184">#REF!</definedName>
    <definedName name="Anti_espumante" localSheetId="192">#REF!</definedName>
    <definedName name="Anti_espumante" localSheetId="216">#REF!</definedName>
    <definedName name="Anti_espumante" localSheetId="168">#REF!</definedName>
    <definedName name="Anti_espumante" localSheetId="212">#REF!</definedName>
    <definedName name="Anti_espumante" localSheetId="164">#REF!</definedName>
    <definedName name="Anti_espumante" localSheetId="208">#REF!</definedName>
    <definedName name="Anti_espumante" localSheetId="27">#REF!</definedName>
    <definedName name="Anti_espumante" localSheetId="24">#REF!</definedName>
    <definedName name="Anti_espumante" localSheetId="23">#REF!</definedName>
    <definedName name="Anti_espumante" localSheetId="41">#REF!</definedName>
    <definedName name="Anti_espumante" localSheetId="57">#REF!</definedName>
    <definedName name="Anti_espumante" localSheetId="25">#REF!</definedName>
    <definedName name="Anti_espumante" localSheetId="29">#REF!</definedName>
    <definedName name="Anti_espumante" localSheetId="33">#REF!</definedName>
    <definedName name="Anti_espumante" localSheetId="53">#REF!</definedName>
    <definedName name="Anti_espumante" localSheetId="49">#REF!</definedName>
    <definedName name="Anti_espumante" localSheetId="37">#REF!</definedName>
    <definedName name="Anti_espumante" localSheetId="45">#REF!</definedName>
    <definedName name="Anti_espumante" localSheetId="22">#REF!</definedName>
    <definedName name="Anti_espumante" localSheetId="19">#REF!</definedName>
    <definedName name="Anti_espumante" localSheetId="61">#REF!</definedName>
    <definedName name="Anti_espumante" localSheetId="90">#REF!</definedName>
    <definedName name="Anti_espumante" localSheetId="106">#REF!</definedName>
    <definedName name="Anti_espumante" localSheetId="74">#REF!</definedName>
    <definedName name="Anti_espumante" localSheetId="78">#REF!</definedName>
    <definedName name="Anti_espumante" localSheetId="82">#REF!</definedName>
    <definedName name="Anti_espumante" localSheetId="102">#REF!</definedName>
    <definedName name="Anti_espumante" localSheetId="98">#REF!</definedName>
    <definedName name="Anti_espumante" localSheetId="86">#REF!</definedName>
    <definedName name="Anti_espumante" localSheetId="94">#REF!</definedName>
    <definedName name="Anti_espumante" localSheetId="69">#REF!</definedName>
    <definedName name="Anti_espumante" localSheetId="65">#REF!</definedName>
    <definedName name="Anti_espumante" localSheetId="138">#REF!</definedName>
    <definedName name="Anti_espumante" localSheetId="186">#REF!</definedName>
    <definedName name="Anti_espumante" localSheetId="154">#REF!</definedName>
    <definedName name="Anti_espumante" localSheetId="202">#REF!</definedName>
    <definedName name="Anti_espumante" localSheetId="218">#REF!</definedName>
    <definedName name="Anti_espumante" localSheetId="122">#REF!</definedName>
    <definedName name="Anti_espumante" localSheetId="170">#REF!</definedName>
    <definedName name="Anti_espumante" localSheetId="126">#REF!</definedName>
    <definedName name="Anti_espumante" localSheetId="174">#REF!</definedName>
    <definedName name="Anti_espumante" localSheetId="222">#REF!</definedName>
    <definedName name="Anti_espumante" localSheetId="130">#REF!</definedName>
    <definedName name="Anti_espumante" localSheetId="178">#REF!</definedName>
    <definedName name="Anti_espumante" localSheetId="150">#REF!</definedName>
    <definedName name="Anti_espumante" localSheetId="198">#REF!</definedName>
    <definedName name="Anti_espumante" localSheetId="146">#REF!</definedName>
    <definedName name="Anti_espumante" localSheetId="194">#REF!</definedName>
    <definedName name="Anti_espumante" localSheetId="134">#REF!</definedName>
    <definedName name="Anti_espumante" localSheetId="182">#REF!</definedName>
    <definedName name="Anti_espumante" localSheetId="142">#REF!</definedName>
    <definedName name="Anti_espumante" localSheetId="190">#REF!</definedName>
    <definedName name="Anti_espumante" localSheetId="118">#REF!</definedName>
    <definedName name="Anti_espumante" localSheetId="166">#REF!</definedName>
    <definedName name="Anti_espumante" localSheetId="214">#REF!</definedName>
    <definedName name="Anti_espumante" localSheetId="114">#REF!</definedName>
    <definedName name="Anti_espumante" localSheetId="210">#REF!</definedName>
    <definedName name="Anti_espumante" localSheetId="162">#REF!</definedName>
    <definedName name="Anti_espumante" localSheetId="206">#REF!</definedName>
    <definedName name="Anti_espumante" localSheetId="110">#REF!</definedName>
    <definedName name="Anti_espumante" localSheetId="158">#REF!</definedName>
    <definedName name="Anti_espumante" localSheetId="140">#REF!</definedName>
    <definedName name="Anti_espumante" localSheetId="156">#REF!</definedName>
    <definedName name="Anti_espumante" localSheetId="124">#REF!</definedName>
    <definedName name="Anti_espumante" localSheetId="128">#REF!</definedName>
    <definedName name="Anti_espumante" localSheetId="132">#REF!</definedName>
    <definedName name="Anti_espumante" localSheetId="152">#REF!</definedName>
    <definedName name="Anti_espumante" localSheetId="148">#REF!</definedName>
    <definedName name="Anti_espumante" localSheetId="136">#REF!</definedName>
    <definedName name="Anti_espumante" localSheetId="144">#REF!</definedName>
    <definedName name="Anti_espumante" localSheetId="120">#REF!</definedName>
    <definedName name="Anti_espumante" localSheetId="160">#REF!</definedName>
    <definedName name="Anti_espumante" localSheetId="43">#REF!</definedName>
    <definedName name="Anti_espumante" localSheetId="31">#REF!</definedName>
    <definedName name="Anti_espumante" localSheetId="35">#REF!</definedName>
    <definedName name="Anti_espumante" localSheetId="55">#REF!</definedName>
    <definedName name="Anti_espumante" localSheetId="51">#REF!</definedName>
    <definedName name="Anti_espumante" localSheetId="39">#REF!</definedName>
    <definedName name="Anti_espumante" localSheetId="47">#REF!</definedName>
    <definedName name="Anti_espumante" localSheetId="108">#REF!</definedName>
    <definedName name="Anti_espumante" localSheetId="92">#REF!</definedName>
    <definedName name="Anti_espumante" localSheetId="59">#REF!</definedName>
    <definedName name="Anti_espumante" localSheetId="76">#REF!</definedName>
    <definedName name="Anti_espumante" localSheetId="80">#REF!</definedName>
    <definedName name="Anti_espumante" localSheetId="84">#REF!</definedName>
    <definedName name="Anti_espumante" localSheetId="104">#REF!</definedName>
    <definedName name="Anti_espumante" localSheetId="100">#REF!</definedName>
    <definedName name="Anti_espumante" localSheetId="88">#REF!</definedName>
    <definedName name="Anti_espumante" localSheetId="96">#REF!</definedName>
    <definedName name="Anti_espumante" localSheetId="71">#REF!</definedName>
    <definedName name="Anti_espumante" localSheetId="67">#REF!</definedName>
    <definedName name="Anti_espumante" localSheetId="116">#REF!</definedName>
    <definedName name="Anti_espumante" localSheetId="112">#REF!</definedName>
    <definedName name="Anti_espumante" localSheetId="63">#REF!</definedName>
    <definedName name="Anti_espumante" localSheetId="10">#REF!</definedName>
    <definedName name="Anti_espumante" localSheetId="5">#REF!</definedName>
    <definedName name="Anti_espumante" localSheetId="14">#REF!</definedName>
    <definedName name="Anti_espumante" localSheetId="7">#REF!</definedName>
    <definedName name="Anti_espumante" localSheetId="12">#REF!</definedName>
    <definedName name="Anti_espumante" localSheetId="16">#REF!</definedName>
    <definedName name="Anti_espumante" localSheetId="109">#REF!</definedName>
    <definedName name="Anti_espumante" localSheetId="117">#REF!</definedName>
    <definedName name="Anti_espumante" localSheetId="113">#REF!</definedName>
    <definedName name="Anti_espumante" localSheetId="44">#REF!</definedName>
    <definedName name="Anti_espumante" localSheetId="93">#REF!</definedName>
    <definedName name="Anti_espumante" localSheetId="141">#REF!</definedName>
    <definedName name="Anti_espumante" localSheetId="189">#REF!</definedName>
    <definedName name="Anti_espumante" localSheetId="13">#REF!</definedName>
    <definedName name="Anti_espumante" localSheetId="60">#REF!</definedName>
    <definedName name="Anti_espumante" localSheetId="157">#REF!</definedName>
    <definedName name="Anti_espumante" localSheetId="205">#REF!</definedName>
    <definedName name="Anti_espumante" localSheetId="221">#REF!</definedName>
    <definedName name="Anti_espumante" localSheetId="28">#REF!</definedName>
    <definedName name="Anti_espumante" localSheetId="77">#REF!</definedName>
    <definedName name="Anti_espumante" localSheetId="125">#REF!</definedName>
    <definedName name="Anti_espumante" localSheetId="173">#REF!</definedName>
    <definedName name="Anti_espumante" localSheetId="32">#REF!</definedName>
    <definedName name="Anti_espumante" localSheetId="81">#REF!</definedName>
    <definedName name="Anti_espumante" localSheetId="129">#REF!</definedName>
    <definedName name="Anti_espumante" localSheetId="177">#REF!</definedName>
    <definedName name="Anti_espumante" localSheetId="225">#REF!</definedName>
    <definedName name="Anti_espumante" localSheetId="36">#REF!</definedName>
    <definedName name="Anti_espumante" localSheetId="85">#REF!</definedName>
    <definedName name="Anti_espumante" localSheetId="133">#REF!</definedName>
    <definedName name="Anti_espumante" localSheetId="181">#REF!</definedName>
    <definedName name="Anti_espumante" localSheetId="8">#REF!</definedName>
    <definedName name="Anti_espumante" localSheetId="56">#REF!</definedName>
    <definedName name="Anti_espumante" localSheetId="105">#REF!</definedName>
    <definedName name="Anti_espumante" localSheetId="153">#REF!</definedName>
    <definedName name="Anti_espumante" localSheetId="201">#REF!</definedName>
    <definedName name="Anti_espumante" localSheetId="52">#REF!</definedName>
    <definedName name="Anti_espumante" localSheetId="101">#REF!</definedName>
    <definedName name="Anti_espumante" localSheetId="149">#REF!</definedName>
    <definedName name="Anti_espumante" localSheetId="197">#REF!</definedName>
    <definedName name="Anti_espumante" localSheetId="40">#REF!</definedName>
    <definedName name="Anti_espumante" localSheetId="89">#REF!</definedName>
    <definedName name="Anti_espumante" localSheetId="137">#REF!</definedName>
    <definedName name="Anti_espumante" localSheetId="185">#REF!</definedName>
    <definedName name="Anti_espumante" localSheetId="48">#REF!</definedName>
    <definedName name="Anti_espumante" localSheetId="97">#REF!</definedName>
    <definedName name="Anti_espumante" localSheetId="145">#REF!</definedName>
    <definedName name="Anti_espumante" localSheetId="193">#REF!</definedName>
    <definedName name="Anti_espumante" localSheetId="217">#REF!</definedName>
    <definedName name="Anti_espumante" localSheetId="72">#REF!</definedName>
    <definedName name="Anti_espumante" localSheetId="121">#REF!</definedName>
    <definedName name="Anti_espumante" localSheetId="169">#REF!</definedName>
    <definedName name="Anti_espumante" localSheetId="21">#REF!</definedName>
    <definedName name="Anti_espumante" localSheetId="68">#REF!</definedName>
    <definedName name="Anti_espumante" localSheetId="213">#REF!</definedName>
    <definedName name="Anti_espumante" localSheetId="165">#REF!</definedName>
    <definedName name="Anti_espumante" localSheetId="0">#REF!</definedName>
    <definedName name="Anti_espumante" localSheetId="209">#REF!</definedName>
    <definedName name="Anti_espumante" localSheetId="64">#REF!</definedName>
    <definedName name="Anti_espumante" localSheetId="161">#REF!</definedName>
    <definedName name="Anti_espumante" localSheetId="42">#REF!</definedName>
    <definedName name="Anti_espumante" localSheetId="91">#REF!</definedName>
    <definedName name="Anti_espumante" localSheetId="139">#REF!</definedName>
    <definedName name="Anti_espumante" localSheetId="187">#REF!</definedName>
    <definedName name="Anti_espumante" localSheetId="11">#REF!</definedName>
    <definedName name="Anti_espumante" localSheetId="58">#REF!</definedName>
    <definedName name="Anti_espumante" localSheetId="107">#REF!</definedName>
    <definedName name="Anti_espumante" localSheetId="155">#REF!</definedName>
    <definedName name="Anti_espumante" localSheetId="203">#REF!</definedName>
    <definedName name="Anti_espumante" localSheetId="26">#REF!</definedName>
    <definedName name="Anti_espumante" localSheetId="75">#REF!</definedName>
    <definedName name="Anti_espumante" localSheetId="171">#REF!</definedName>
    <definedName name="Anti_espumante" localSheetId="123">#REF!</definedName>
    <definedName name="Anti_espumante" localSheetId="219">#REF!</definedName>
    <definedName name="Anti_espumante" localSheetId="79">#REF!</definedName>
    <definedName name="Anti_espumante" localSheetId="30">#REF!</definedName>
    <definedName name="Anti_espumante" localSheetId="127">#REF!</definedName>
    <definedName name="Anti_espumante" localSheetId="175">#REF!</definedName>
    <definedName name="Anti_espumante" localSheetId="223">#REF!</definedName>
    <definedName name="Anti_espumante" localSheetId="83">#REF!</definedName>
    <definedName name="Anti_espumante" localSheetId="131">#REF!</definedName>
    <definedName name="Anti_espumante" localSheetId="34">#REF!</definedName>
    <definedName name="Anti_espumante" localSheetId="179">#REF!</definedName>
    <definedName name="Anti_espumante" localSheetId="6">#REF!</definedName>
    <definedName name="Anti_espumante" localSheetId="54">#REF!</definedName>
    <definedName name="Anti_espumante" localSheetId="103">#REF!</definedName>
    <definedName name="Anti_espumante" localSheetId="151">#REF!</definedName>
    <definedName name="Anti_espumante" localSheetId="199">#REF!</definedName>
    <definedName name="Anti_espumante" localSheetId="50">#REF!</definedName>
    <definedName name="Anti_espumante" localSheetId="99">#REF!</definedName>
    <definedName name="Anti_espumante" localSheetId="147">#REF!</definedName>
    <definedName name="Anti_espumante" localSheetId="195">#REF!</definedName>
    <definedName name="Anti_espumante" localSheetId="38">#REF!</definedName>
    <definedName name="Anti_espumante" localSheetId="87">#REF!</definedName>
    <definedName name="Anti_espumante" localSheetId="135">#REF!</definedName>
    <definedName name="Anti_espumante" localSheetId="183">#REF!</definedName>
    <definedName name="Anti_espumante" localSheetId="46">#REF!</definedName>
    <definedName name="Anti_espumante" localSheetId="95">#REF!</definedName>
    <definedName name="Anti_espumante" localSheetId="143">#REF!</definedName>
    <definedName name="Anti_espumante" localSheetId="191">#REF!</definedName>
    <definedName name="Anti_espumante" localSheetId="70">#REF!</definedName>
    <definedName name="Anti_espumante" localSheetId="167">#REF!</definedName>
    <definedName name="Anti_espumante" localSheetId="119">#REF!</definedName>
    <definedName name="Anti_espumante" localSheetId="215">#REF!</definedName>
    <definedName name="Anti_espumante" localSheetId="66">#REF!</definedName>
    <definedName name="Anti_espumante" localSheetId="115">#REF!</definedName>
    <definedName name="Anti_espumante" localSheetId="163">#REF!</definedName>
    <definedName name="Anti_espumante" localSheetId="20">#REF!</definedName>
    <definedName name="Anti_espumante" localSheetId="211">#REF!</definedName>
    <definedName name="Anti_espumante" localSheetId="15">#REF!</definedName>
    <definedName name="Anti_espumante" localSheetId="207">#REF!</definedName>
    <definedName name="Anti_espumante" localSheetId="62">#REF!</definedName>
    <definedName name="Anti_espumante" localSheetId="111">#REF!</definedName>
    <definedName name="Anti_espumante" localSheetId="159">#REF!</definedName>
    <definedName name="Anti_espumante">#REF!</definedName>
    <definedName name="_xlnm.Print_Area" localSheetId="18">'Carga es-lr sept'!$A$1:$C$31</definedName>
    <definedName name="_xlnm.Print_Area" localSheetId="17">'Carga rem sept'!$A$1:$C$31</definedName>
    <definedName name="_xlnm.Print_Area" localSheetId="188">'Certfi.servi.lr-es Abril 2023'!$B$2:$K$79</definedName>
    <definedName name="_xlnm.Print_Area" localSheetId="204">'Certfi.servi.lr-es Agosto 2023'!$B$2:$K$79</definedName>
    <definedName name="_xlnm.Print_Area" localSheetId="220">'Certfi.servi.lr-es Diciembre'!$B$2:$K$79</definedName>
    <definedName name="_xlnm.Print_Area" localSheetId="172">'Certfi.servi.lr-es diciembre22'!$B$2:$K$79</definedName>
    <definedName name="_xlnm.Print_Area" localSheetId="176">'Certfi.servi.lr-es Enero 2023'!$B$2:$K$79</definedName>
    <definedName name="_xlnm.Print_Area" localSheetId="224">'Certfi.servi.lr-es Enero 2024'!$B$2:$K$79</definedName>
    <definedName name="_xlnm.Print_Area" localSheetId="180">'Certfi.servi.lr-es Febrero 2023'!$B$2:$K$79</definedName>
    <definedName name="_xlnm.Print_Area" localSheetId="200">'Certfi.servi.lr-es Julio 2023'!$B$2:$K$79</definedName>
    <definedName name="_xlnm.Print_Area" localSheetId="196">'Certfi.servi.lr-es Junio 2023'!$B$2:$K$79</definedName>
    <definedName name="_xlnm.Print_Area" localSheetId="184">'Certfi.servi.lr-es Marzo 2023'!$B$2:$K$79</definedName>
    <definedName name="_xlnm.Print_Area" localSheetId="192">'Certfi.servi.lr-es Mayo 2023'!$B$2:$K$79</definedName>
    <definedName name="_xlnm.Print_Area" localSheetId="216">'Certfi.servi.lr-es Noviembr2023'!$B$2:$K$79</definedName>
    <definedName name="_xlnm.Print_Area" localSheetId="168">'Certfi.servi.lr-es Noviembre 22'!$B$2:$K$79</definedName>
    <definedName name="_xlnm.Print_Area" localSheetId="212">'Certfi.servi.lr-es Octubre 2023'!$B$2:$K$79</definedName>
    <definedName name="_xlnm.Print_Area" localSheetId="164">'Certfi.servi.lr-es octubre 22'!$B$2:$K$78</definedName>
    <definedName name="_xlnm.Print_Area" localSheetId="208">'Certfi.servi.lr-es Septiem 2023'!$B$2:$K$79</definedName>
    <definedName name="_xlnm.Print_Area" localSheetId="27">'Certif. servici-LR-ES Diciembre'!$B$2:$G$59</definedName>
    <definedName name="_xlnm.Print_Area" localSheetId="24">'Certif. servici-LR-ES-noviemb19'!$B$2:$G$59</definedName>
    <definedName name="_xlnm.Print_Area" localSheetId="23">'Certif. servici-LR-ES-octubre19'!$B$2:$G$59</definedName>
    <definedName name="_xlnm.Print_Area" localSheetId="41">'Certif. servicio-EM Abril  2020'!$B$2:$G$65</definedName>
    <definedName name="_xlnm.Print_Area" localSheetId="57">'Certif. servicio-EM Agosto 2020'!$B$2:$G$66</definedName>
    <definedName name="_xlnm.Print_Area" localSheetId="25">'Certif. servicio-EM Diciembre'!$B$2:$G$62</definedName>
    <definedName name="_xlnm.Print_Area" localSheetId="29">'Certif. servicio-EM Enero 2020'!$B$2:$G$62</definedName>
    <definedName name="_xlnm.Print_Area" localSheetId="33">'Certif. servicio-EM Febrero 20'!$B$2:$G$62</definedName>
    <definedName name="_xlnm.Print_Area" localSheetId="53">'Certif. servicio-EM Julio 2020'!$B$2:$G$66</definedName>
    <definedName name="_xlnm.Print_Area" localSheetId="49">'Certif. servicio-EM Junio 2020 '!$B$2:$G$66</definedName>
    <definedName name="_xlnm.Print_Area" localSheetId="37">'Certif. servicio-EM Marzo 2020'!$B$2:$G$63</definedName>
    <definedName name="_xlnm.Print_Area" localSheetId="45">'Certif. servicio-EM Mayo 2020'!$B$2:$G$65</definedName>
    <definedName name="_xlnm.Print_Area" localSheetId="22">'Certif. servicio-EM Noviembre19'!$B$2:$G$60</definedName>
    <definedName name="_xlnm.Print_Area" localSheetId="19">'Certif. servicio-EM Octubre 19'!$B$2:$G$60</definedName>
    <definedName name="_xlnm.Print_Area" localSheetId="61">'Certif. servicio-EM Septim.2020'!$B$2:$G$66</definedName>
    <definedName name="_xlnm.Print_Area" localSheetId="90">'Certifi REM Abril  2021 '!$B$2:$G$67</definedName>
    <definedName name="_xlnm.Print_Area" localSheetId="106">'Certifi REM Agosto 2021'!$B$2:$G$67</definedName>
    <definedName name="_xlnm.Print_Area" localSheetId="74">'Certifi REM Diciembre  2020 '!$B$2:$G$67</definedName>
    <definedName name="_xlnm.Print_Area" localSheetId="78">'Certifi REM Enero  2021'!$B$2:$G$67</definedName>
    <definedName name="_xlnm.Print_Area" localSheetId="82">'Certifi REM Febrero  2021'!$B$2:$G$67</definedName>
    <definedName name="_xlnm.Print_Area" localSheetId="102">'Certifi REM Julio 2021'!$B$2:$G$67</definedName>
    <definedName name="_xlnm.Print_Area" localSheetId="98">'Certifi REM Junio  2021'!$B$2:$G$67</definedName>
    <definedName name="_xlnm.Print_Area" localSheetId="86">'Certifi REM Marzo  2021'!$B$2:$G$67</definedName>
    <definedName name="_xlnm.Print_Area" localSheetId="94">'Certifi REM Mayo  2021'!$B$2:$G$67</definedName>
    <definedName name="_xlnm.Print_Area" localSheetId="69">'Certifi REM Noviembre  2020'!$B$2:$G$67</definedName>
    <definedName name="_xlnm.Print_Area" localSheetId="65">'Certifi REM ocubre 2020'!$B$2:$G$66</definedName>
    <definedName name="_xlnm.Print_Area" localSheetId="138">'Certifi, servi.EM Abril 2022'!$B$2:$I$73</definedName>
    <definedName name="_xlnm.Print_Area" localSheetId="186">'Certifi, servi.EM Abril 2023'!$B$2:$I$76</definedName>
    <definedName name="_xlnm.Print_Area" localSheetId="154">'Certifi, servi.EM Agosto 202'!$B$2:$I$74</definedName>
    <definedName name="_xlnm.Print_Area" localSheetId="202">'Certifi, servi.EM Agosto 2023'!$B$2:$I$76</definedName>
    <definedName name="_xlnm.Print_Area" localSheetId="218">'Certifi, servi.EM Diciembre'!$B$2:$I$76</definedName>
    <definedName name="_xlnm.Print_Area" localSheetId="122">'Certifi, servi.EM DICIEMBRE 21'!$B$2:$G$67</definedName>
    <definedName name="_xlnm.Print_Area" localSheetId="170">'Certifi, servi.EM Diciembre 22'!$B$2:$I$75</definedName>
    <definedName name="_xlnm.Print_Area" localSheetId="126">'Certifi, servi.EM Enero 2022'!$B$2:$G$67</definedName>
    <definedName name="_xlnm.Print_Area" localSheetId="174">'Certifi, servi.EM Enero 2023'!$B$2:$I$75</definedName>
    <definedName name="_xlnm.Print_Area" localSheetId="222">'Certifi, servi.EM Enero 2024'!$B$2:$I$76</definedName>
    <definedName name="_xlnm.Print_Area" localSheetId="130">'Certifi, servi.EM Febrero 2022'!$B$2:$H$70</definedName>
    <definedName name="_xlnm.Print_Area" localSheetId="178">'Certifi, servi.EM Febrero 2023'!$B$2:$I$76</definedName>
    <definedName name="_xlnm.Print_Area" localSheetId="150">'Certifi, servi.EM Julio 2022'!$B$2:$I$74</definedName>
    <definedName name="_xlnm.Print_Area" localSheetId="198">'Certifi, servi.EM Julio 2023'!$B$2:$I$76</definedName>
    <definedName name="_xlnm.Print_Area" localSheetId="146">'Certifi, servi.EM Junio 2022'!$B$2:$I$74</definedName>
    <definedName name="_xlnm.Print_Area" localSheetId="194">'Certifi, servi.EM Junio 2023'!$B$2:$I$76</definedName>
    <definedName name="_xlnm.Print_Area" localSheetId="134">'Certifi, servi.EM Marzo 2022 '!$B$2:$I$71</definedName>
    <definedName name="_xlnm.Print_Area" localSheetId="182">'Certifi, servi.EM Marzo 2023'!$B$2:$I$76</definedName>
    <definedName name="_xlnm.Print_Area" localSheetId="142">'Certifi, servi.EM Mayo 2022'!$B$2:$I$73</definedName>
    <definedName name="_xlnm.Print_Area" localSheetId="190">'Certifi, servi.EM Mayo 2023'!$B$2:$I$76</definedName>
    <definedName name="_xlnm.Print_Area" localSheetId="118">'Certifi, servi.EM Noviembre 21'!$B$2:$G$67</definedName>
    <definedName name="_xlnm.Print_Area" localSheetId="166">'Certifi, servi.EM Noviembre 22'!$B$2:$I$75</definedName>
    <definedName name="_xlnm.Print_Area" localSheetId="214">'Certifi, servi.EM Noviembre2023'!$B$2:$I$76</definedName>
    <definedName name="_xlnm.Print_Area" localSheetId="114">'Certifi, servi.EM Octubre 2021'!$B$2:$G$67</definedName>
    <definedName name="_xlnm.Print_Area" localSheetId="210">'Certifi, servi.EM Octubre 2023'!$B$2:$I$76</definedName>
    <definedName name="_xlnm.Print_Area" localSheetId="162">'Certifi, servi.EM Octubre 22'!$B$2:$I$75</definedName>
    <definedName name="_xlnm.Print_Area" localSheetId="206">'Certifi, servi.EM Septiemb 2023'!$B$2:$I$76</definedName>
    <definedName name="_xlnm.Print_Area" localSheetId="110">'Certifi, servi.EM Septiembre 21'!$B$2:$G$67</definedName>
    <definedName name="_xlnm.Print_Area" localSheetId="158">'Certifi, servi.EM Septiembre 22'!$B$2:$I$75</definedName>
    <definedName name="_xlnm.Print_Area" localSheetId="140">'Certifi,es-lr Abril 2022'!$B$2:$K$74</definedName>
    <definedName name="_xlnm.Print_Area" localSheetId="156">'Certifi,es-lr Agosto 2022'!$B$2:$K$74</definedName>
    <definedName name="_xlnm.Print_Area" localSheetId="124">'Certifi,es-lr diciembre 21'!$B$2:$G$66</definedName>
    <definedName name="_xlnm.Print_Area" localSheetId="128">'Certifi,es-lr Enero 2022'!$B$2:$G$66</definedName>
    <definedName name="_xlnm.Print_Area" localSheetId="132">'Certifi,es-lr febrero 2022 '!$B$2:$H$68</definedName>
    <definedName name="_xlnm.Print_Area" localSheetId="152">'Certifi,es-lr Julio 2022'!$B$2:$K$74</definedName>
    <definedName name="_xlnm.Print_Area" localSheetId="148">'Certifi,es-lr Junio 2022'!$B$2:$K$74</definedName>
    <definedName name="_xlnm.Print_Area" localSheetId="136">'Certifi,es-lr Marzo 2022 '!$B$2:$K$73</definedName>
    <definedName name="_xlnm.Print_Area" localSheetId="144">'Certifi,es-lr Mayo 2022'!$B$2:$K$74</definedName>
    <definedName name="_xlnm.Print_Area" localSheetId="120">'Certifi,es-lr noviembre 21'!$B$2:$G$66</definedName>
    <definedName name="_xlnm.Print_Area" localSheetId="160">'Certifi,es-lr Septiembre 2022'!$B$2:$K$78</definedName>
    <definedName name="_xlnm.Print_Area" localSheetId="43">'Certifi,servi. ES-LR Abril 2020'!$B$2:$G$61</definedName>
    <definedName name="_xlnm.Print_Area" localSheetId="31">'Certifi,servi. ES-LR enero 2020'!$B$2:$G$59</definedName>
    <definedName name="_xlnm.Print_Area" localSheetId="35">'Certifi,servi. ES-LR febrero 20'!$B$2:$G$59</definedName>
    <definedName name="_xlnm.Print_Area" localSheetId="55">'Certifi,servi. ES-LR Julio2020'!$B$2:$G$62</definedName>
    <definedName name="_xlnm.Print_Area" localSheetId="51">'Certifi,servi. ES-LR Junio 20'!$B$2:$G$62</definedName>
    <definedName name="_xlnm.Print_Area" localSheetId="39">'Certifi,servi. ES-LR Marzo 2020'!$B$2:$G$59</definedName>
    <definedName name="_xlnm.Print_Area" localSheetId="47">'Certifi,servi. ES-LR Mayo 2020'!$B$2:$G$61</definedName>
    <definedName name="_xlnm.Print_Area" localSheetId="108">'Certifi,servi.ES-LR  Agost 2021'!$B$2:$G$65</definedName>
    <definedName name="_xlnm.Print_Area" localSheetId="92">'Certifi,servi.ES-LR Abril 2021'!$B$2:$G$63</definedName>
    <definedName name="_xlnm.Print_Area" localSheetId="59">'Certifi,servi.ES-LR Agosto 2020'!$B$2:$G$62</definedName>
    <definedName name="_xlnm.Print_Area" localSheetId="76">'Certifi,servi.ES-LR Diciembre 2'!$B$2:$G$63</definedName>
    <definedName name="_xlnm.Print_Area" localSheetId="80">'Certifi,servi.ES-LR Enero 2021'!$B$2:$G$63</definedName>
    <definedName name="_xlnm.Print_Area" localSheetId="84">'Certifi,servi.ES-LR Febrero 202'!$B$2:$G$63</definedName>
    <definedName name="_xlnm.Print_Area" localSheetId="104">'Certifi,servi.ES-LR Julio2021'!$B$2:$G$64</definedName>
    <definedName name="_xlnm.Print_Area" localSheetId="100">'Certifi,servi.ES-LR Junio2021'!$B$2:$G$63</definedName>
    <definedName name="_xlnm.Print_Area" localSheetId="88">'Certifi,servi.ES-LR Marzo 2021 '!$B$2:$G$63</definedName>
    <definedName name="_xlnm.Print_Area" localSheetId="96">'Certifi,servi.ES-LR Mayo2021'!$B$2:$G$63</definedName>
    <definedName name="_xlnm.Print_Area" localSheetId="71">'Certifi,servi.ES-LR Noviembre '!$B$2:$G$63</definedName>
    <definedName name="_xlnm.Print_Area" localSheetId="67">'Certifi,servi.ES-LR octubre 202'!$B$2:$G$62</definedName>
    <definedName name="_xlnm.Print_Area" localSheetId="116">'Certifi,servi.ES-LR octubre2021'!$B$2:$G$66</definedName>
    <definedName name="_xlnm.Print_Area" localSheetId="112">'Certifi,servi.ES-LR Septiem. 21'!$B$2:$G$65</definedName>
    <definedName name="_xlnm.Print_Area" localSheetId="63">'Certifi,servi.ES-LR Septim2020'!$B$2:$G$62</definedName>
    <definedName name="_xlnm.Print_Area" localSheetId="1">'Certificado servicio-EM'!$B$2:$G$59</definedName>
    <definedName name="_xlnm.Print_Area" localSheetId="10">'Certificado servicio-EM Agos'!$B$2:$G$59</definedName>
    <definedName name="_xlnm.Print_Area" localSheetId="5">'Certificado servicio-EM Julio'!$B$2:$G$59</definedName>
    <definedName name="_xlnm.Print_Area" localSheetId="14">'Certificado servicio-EM Sept 19'!$B$2:$G$60</definedName>
    <definedName name="_xlnm.Print_Area" localSheetId="3">'Certificado servicio-LR-ES'!$B$2:$G$59</definedName>
    <definedName name="_xlnm.Print_Area" localSheetId="7">'Certificado servicio-LR-ES Juli'!$B$2:$G$59</definedName>
    <definedName name="_xlnm.Print_Area" localSheetId="12">'Certificado servicio-LR-ES-agos'!$B$2:$G$59</definedName>
    <definedName name="_xlnm.Print_Area" localSheetId="16">'Certificado servicio-LR-ES-Spti'!$B$2:$G$59</definedName>
    <definedName name="_xlnm.Print_Area" localSheetId="109">'Control -LR-ES  Agosto 2021'!$A$1:$J$31</definedName>
    <definedName name="_xlnm.Print_Area" localSheetId="117">'Control -LR-ES  octubre2021'!$A$1:$J$34</definedName>
    <definedName name="_xlnm.Print_Area" localSheetId="113">'Control -LR-ES  Septiembre 2021'!$A$1:$J$34</definedName>
    <definedName name="_xlnm.Print_Area" localSheetId="44">'Control -LR-ES Abril  2020 '!$B$1:$I$31</definedName>
    <definedName name="_xlnm.Print_Area" localSheetId="93">'Control -LR-ES Abril 2021'!$A$1:$J$34</definedName>
    <definedName name="_xlnm.Print_Area" localSheetId="141">'Control -LR-ES Abril 2022'!$A$1:$O$27</definedName>
    <definedName name="_xlnm.Print_Area" localSheetId="189">'Control -LR-ES Abril 2023'!$A$1:$O$27</definedName>
    <definedName name="_xlnm.Print_Area" localSheetId="13">'Control -LR-ES agost'!$B$1:$I$31</definedName>
    <definedName name="_xlnm.Print_Area" localSheetId="60">'Control -LR-ES Agosto 2020'!$A$1:$F$39</definedName>
    <definedName name="_xlnm.Print_Area" localSheetId="157">'Control -LR-ES Agosto 2022 '!$A$1:$O$27</definedName>
    <definedName name="_xlnm.Print_Area" localSheetId="205">'Control -LR-ES Agosto 2023'!$A$1:$O$27</definedName>
    <definedName name="_xlnm.Print_Area" localSheetId="221">'Control -LR-ES Diciembr2023'!$A$1:$P$27</definedName>
    <definedName name="_xlnm.Print_Area" localSheetId="28">'Control -LR-ES Diciembre'!$B$1:$I$31</definedName>
    <definedName name="_xlnm.Print_Area" localSheetId="77">'Control -LR-ES Diciembre 2020 '!$A$1:$J$29</definedName>
    <definedName name="_xlnm.Print_Area" localSheetId="125">'Control -LR-ES diciembre 21'!$A$1:$J$34</definedName>
    <definedName name="_xlnm.Print_Area" localSheetId="173">'Control -LR-ES Diciembre 22 '!$A$1:$O$27</definedName>
    <definedName name="_xlnm.Print_Area" localSheetId="32">'Control -LR-ES Enero 2020'!$B$1:$I$31</definedName>
    <definedName name="_xlnm.Print_Area" localSheetId="81">'Control -LR-ES Enero 2021'!$A$1:$J$30</definedName>
    <definedName name="_xlnm.Print_Area" localSheetId="129">'Control -LR-ES Enero 2022'!$A$1:$J$34</definedName>
    <definedName name="_xlnm.Print_Area" localSheetId="177">'Control -LR-ES Enero 2023'!$A$1:$O$27</definedName>
    <definedName name="_xlnm.Print_Area" localSheetId="225">'Control -LR-ES Enero 2024'!$A$1:$P$27</definedName>
    <definedName name="_xlnm.Print_Area" localSheetId="36">'Control -LR-ES febrero 2020 '!$B$1:$I$31</definedName>
    <definedName name="_xlnm.Print_Area" localSheetId="85">'Control -LR-ES Febrero 2021'!$A$1:$F$58</definedName>
    <definedName name="_xlnm.Print_Area" localSheetId="133">'Control -LR-ES febrero 2022 '!$A$1:$J$28</definedName>
    <definedName name="_xlnm.Print_Area" localSheetId="181">'Control -LR-ES Febrero 2023'!$A$1:$O$27</definedName>
    <definedName name="_xlnm.Print_Area" localSheetId="8">'Control -LR-ES julio'!$B$1:$I$31</definedName>
    <definedName name="_xlnm.Print_Area" localSheetId="56">'Control -LR-ES Julio 2020'!$A$1:$F$39</definedName>
    <definedName name="_xlnm.Print_Area" localSheetId="105">'Control -LR-ES Julio 2021'!$A$1:$J$37</definedName>
    <definedName name="_xlnm.Print_Area" localSheetId="153">'Control -LR-ES Julio 2022'!$A$1:$O$27</definedName>
    <definedName name="_xlnm.Print_Area" localSheetId="201">'Control -LR-ES Julio 2023'!$A$1:$O$27</definedName>
    <definedName name="_xlnm.Print_Area" localSheetId="52">'Control -LR-ES Junio 2020 '!$A$1:$F$39</definedName>
    <definedName name="_xlnm.Print_Area" localSheetId="101">'Control -LR-ES Junio 2021'!$A$1:$J$37</definedName>
    <definedName name="_xlnm.Print_Area" localSheetId="149">'Control -LR-ES Junio 2022'!$A$1:$O$27</definedName>
    <definedName name="_xlnm.Print_Area" localSheetId="197">'Control -LR-ES Junio 2023'!$A$1:$O$27</definedName>
    <definedName name="_xlnm.Print_Area" localSheetId="40">'Control -LR-ES Marzo  2020'!$B$1:$I$31</definedName>
    <definedName name="_xlnm.Print_Area" localSheetId="89">'Control -LR-ES Marzo 2021'!$A$1:$F$58</definedName>
    <definedName name="_xlnm.Print_Area" localSheetId="137">'Control -LR-ES Marzo 2022 '!$A$1:$O$27</definedName>
    <definedName name="_xlnm.Print_Area" localSheetId="185">'Control -LR-ES Marzo 2023'!$A$1:$O$27</definedName>
    <definedName name="_xlnm.Print_Area" localSheetId="48">'Control -LR-ES Mayo   2020 '!$A$1:$F$39</definedName>
    <definedName name="_xlnm.Print_Area" localSheetId="97">'Control -LR-ES Mayo 2021'!$A$1:$J$37</definedName>
    <definedName name="_xlnm.Print_Area" localSheetId="145">'Control -LR-ES Mayo 2022'!$A$1:$O$27</definedName>
    <definedName name="_xlnm.Print_Area" localSheetId="193">'Control -LR-ES Mayo 2023'!$A$1:$O$27</definedName>
    <definedName name="_xlnm.Print_Area" localSheetId="217">'Control -LR-ES Noviembr2023'!$A$1:$P$27</definedName>
    <definedName name="_xlnm.Print_Area" localSheetId="72">'Control -LR-ES Noviembre 2020'!$A$1:$F$39</definedName>
    <definedName name="_xlnm.Print_Area" localSheetId="121">'Control -LR-ES noviembre 21'!$A$1:$J$34</definedName>
    <definedName name="_xlnm.Print_Area" localSheetId="169">'Control -LR-ES Noviembre 22'!$A$1:$O$27</definedName>
    <definedName name="_xlnm.Print_Area" localSheetId="21">'Control -LR-ES octubre 19'!$B$1:$I$31</definedName>
    <definedName name="_xlnm.Print_Area" localSheetId="68">'Control -LR-ES octubre 2020'!$A$1:$F$39</definedName>
    <definedName name="_xlnm.Print_Area" localSheetId="213">'Control -LR-ES Octubre 2023'!$A$1:$P$27</definedName>
    <definedName name="_xlnm.Print_Area" localSheetId="165">'Control -LR-ES Octubre 22'!$A$1:$O$27</definedName>
    <definedName name="_xlnm.Print_Area" localSheetId="0">'Control -LR-ES septi 19'!$B$1:$I$31</definedName>
    <definedName name="_xlnm.Print_Area" localSheetId="209">'Control -LR-ES Septiemb 2023'!$A$1:$O$27</definedName>
    <definedName name="_xlnm.Print_Area" localSheetId="64">'Control -LR-ES Septiembre 2020 '!$A$1:$F$39</definedName>
    <definedName name="_xlnm.Print_Area" localSheetId="161">'Control -LR-ES Septiembre 2022'!$A$1:$O$27</definedName>
    <definedName name="_xlnm.Print_Area" localSheetId="2">'Control-EM'!$B$1:$I$31</definedName>
    <definedName name="_xlnm.Print_Area" localSheetId="42">'Control-EM Abril 2020 '!$B$1:$I$31</definedName>
    <definedName name="_xlnm.Print_Area" localSheetId="91">'Control-EM Abril 2021 '!$A$1:$J$36</definedName>
    <definedName name="_xlnm.Print_Area" localSheetId="139">'Control-EM Abril 2022'!$A$1:$M$29</definedName>
    <definedName name="_xlnm.Print_Area" localSheetId="187">'Control-EM Abril 2023'!$H$6:$L$27</definedName>
    <definedName name="_xlnm.Print_Area" localSheetId="11">'Control-EM Agost'!$B$1:$I$31</definedName>
    <definedName name="_xlnm.Print_Area" localSheetId="58">'Control-EM Agosto  2020 '!$A$1:$G$40</definedName>
    <definedName name="_xlnm.Print_Area" localSheetId="107">'Control-EM Agosto  2021'!$A$1:$J$40</definedName>
    <definedName name="_xlnm.Print_Area" localSheetId="155">'Control-EM Agosto 2022 '!$A$1:$M$31</definedName>
    <definedName name="_xlnm.Print_Area" localSheetId="203">'Control-EM Agosto 2023'!$H$6:$L$27</definedName>
    <definedName name="_xlnm.Print_Area" localSheetId="26">'Control-EM Diciembre'!$B$1:$I$31</definedName>
    <definedName name="_xlnm.Print_Area" localSheetId="75">'Control-EM Diciembre   2020'!$A$1:$J$30</definedName>
    <definedName name="_xlnm.Print_Area" localSheetId="171">'Control-EM Diciembre  2022 '!$A$1:$M$32</definedName>
    <definedName name="_xlnm.Print_Area" localSheetId="123">'Control-EM Diciembre 21'!$A$1:$J$38</definedName>
    <definedName name="_xlnm.Print_Area" localSheetId="219">'Control-EM Diciembre2023'!$H$6:$L$27</definedName>
    <definedName name="_xlnm.Print_Area" localSheetId="79">'Control-EM Enero   2021'!$A$1:$K$31</definedName>
    <definedName name="_xlnm.Print_Area" localSheetId="30">'Control-EM Enero 2020'!$B$1:$I$31</definedName>
    <definedName name="_xlnm.Print_Area" localSheetId="127">'Control-EM Enero 2022'!$A$1:$J$38</definedName>
    <definedName name="_xlnm.Print_Area" localSheetId="175">'Control-EM Enero 2023'!$A$1:$M$32</definedName>
    <definedName name="_xlnm.Print_Area" localSheetId="223">'Control-EM Enero 2024'!$H$6:$L$27</definedName>
    <definedName name="_xlnm.Print_Area" localSheetId="83">'Control-EM Febrero   2021 '!$A$1:$F$59</definedName>
    <definedName name="_xlnm.Print_Area" localSheetId="131">'Control-EM Febrero  2022 '!$A$1:$J$38</definedName>
    <definedName name="_xlnm.Print_Area" localSheetId="34">'Control-EM Febrero 20'!$B$1:$I$31</definedName>
    <definedName name="_xlnm.Print_Area" localSheetId="179">'Control-EM Febrero 2023'!$H$6:$L$27</definedName>
    <definedName name="_xlnm.Print_Area" localSheetId="6">'Control-EM Julio'!$B$1:$I$31</definedName>
    <definedName name="_xlnm.Print_Area" localSheetId="54">'Control-EM Julio 2020'!$A$1:$G$40</definedName>
    <definedName name="_xlnm.Print_Area" localSheetId="103">'Control-EM Julio 2021 '!$A$1:$J$42</definedName>
    <definedName name="_xlnm.Print_Area" localSheetId="151">'Control-EM Julio 2022'!$A$1:$M$31</definedName>
    <definedName name="_xlnm.Print_Area" localSheetId="199">'Control-EM Julio 2023'!$H$6:$L$27</definedName>
    <definedName name="_xlnm.Print_Area" localSheetId="50">'Control-EM Junio 2020  '!$A$1:$G$38</definedName>
    <definedName name="_xlnm.Print_Area" localSheetId="99">'Control-EM Junio 2021 '!$A$1:$J$42</definedName>
    <definedName name="_xlnm.Print_Area" localSheetId="147">'Control-EM Junio 2022'!$A$1:$M$31</definedName>
    <definedName name="_xlnm.Print_Area" localSheetId="195">'Control-EM Junio 2023'!$H$6:$L$27</definedName>
    <definedName name="_xlnm.Print_Area" localSheetId="38">'Control-EM Marzo 2020'!$B$1:$I$31</definedName>
    <definedName name="_xlnm.Print_Area" localSheetId="87">'Control-EM Marzo 2021 '!$A$1:$F$59</definedName>
    <definedName name="_xlnm.Print_Area" localSheetId="135">'Control-EM Marzo 2022'!$A$1:$M$29</definedName>
    <definedName name="_xlnm.Print_Area" localSheetId="183">'Control-EM Marzo 2023'!$H$6:$L$27</definedName>
    <definedName name="_xlnm.Print_Area" localSheetId="46">'Control-EM Mayo 2020 '!$A$1:$G$39</definedName>
    <definedName name="_xlnm.Print_Area" localSheetId="95">'Control-EM Mayo 2021 '!$A$1:$J$37</definedName>
    <definedName name="_xlnm.Print_Area" localSheetId="143">'Control-EM Mayo 2022'!$A$1:$M$31</definedName>
    <definedName name="_xlnm.Print_Area" localSheetId="191">'Control-EM Mayo 2023'!$H$6:$L$27</definedName>
    <definedName name="_xlnm.Print_Area" localSheetId="70">'Control-EM Noviembre   2020 '!$A$1:$G$40</definedName>
    <definedName name="_xlnm.Print_Area" localSheetId="167">'Control-EM Noviembre  2022'!$A$1:$M$32</definedName>
    <definedName name="_xlnm.Print_Area" localSheetId="119">'Control-EM Noviembre 21'!$A$1:$J$38</definedName>
    <definedName name="_xlnm.Print_Area" localSheetId="215">'Control-EM Noviembre2023'!$H$6:$L$27</definedName>
    <definedName name="_xlnm.Print_Area" localSheetId="66">'Control-EM Octubre   2020'!$A$1:$G$40</definedName>
    <definedName name="_xlnm.Print_Area" localSheetId="115">'Control-EM Octubre  2021'!$A$1:$J$40</definedName>
    <definedName name="_xlnm.Print_Area" localSheetId="163">'Control-EM Octubre  2022 '!$A$1:$M$32</definedName>
    <definedName name="_xlnm.Print_Area" localSheetId="20">'Control-EM octubre 19'!$B$1:$I$31</definedName>
    <definedName name="_xlnm.Print_Area" localSheetId="211">'Control-EM Octubre 2023 '!$H$6:$L$27</definedName>
    <definedName name="_xlnm.Print_Area" localSheetId="15">'Control-EM Septi 19'!$B$1:$I$31</definedName>
    <definedName name="_xlnm.Print_Area" localSheetId="207">'Control-EM Septiemb 2023'!$H$6:$L$27</definedName>
    <definedName name="_xlnm.Print_Area" localSheetId="62">'Control-EM Septiembre  2020 '!$A$1:$G$40</definedName>
    <definedName name="_xlnm.Print_Area" localSheetId="111">'Control-EM Septiembre  2021 '!$A$1:$J$40</definedName>
    <definedName name="_xlnm.Print_Area" localSheetId="159">'Control-EM Septiembre 2022'!$A$1:$M$40</definedName>
    <definedName name="_xlnm.Print_Area" localSheetId="4">'Control-LR-ES'!$B$1:$I$31</definedName>
    <definedName name="_xlnm.Print_Area" localSheetId="73">#REF!</definedName>
    <definedName name="_xlnm.Print_Area">#REF!</definedName>
    <definedName name="areaniv" localSheetId="18">#REF!</definedName>
    <definedName name="areaniv" localSheetId="17">#REF!</definedName>
    <definedName name="areaniv" localSheetId="188">#REF!</definedName>
    <definedName name="areaniv" localSheetId="204">#REF!</definedName>
    <definedName name="areaniv" localSheetId="220">#REF!</definedName>
    <definedName name="areaniv" localSheetId="172">#REF!</definedName>
    <definedName name="areaniv" localSheetId="176">#REF!</definedName>
    <definedName name="areaniv" localSheetId="224">#REF!</definedName>
    <definedName name="areaniv" localSheetId="180">#REF!</definedName>
    <definedName name="areaniv" localSheetId="200">#REF!</definedName>
    <definedName name="areaniv" localSheetId="196">#REF!</definedName>
    <definedName name="areaniv" localSheetId="184">#REF!</definedName>
    <definedName name="areaniv" localSheetId="192">#REF!</definedName>
    <definedName name="areaniv" localSheetId="216">#REF!</definedName>
    <definedName name="areaniv" localSheetId="168">#REF!</definedName>
    <definedName name="areaniv" localSheetId="212">#REF!</definedName>
    <definedName name="areaniv" localSheetId="164">#REF!</definedName>
    <definedName name="areaniv" localSheetId="208">#REF!</definedName>
    <definedName name="areaniv" localSheetId="27">#REF!</definedName>
    <definedName name="areaniv" localSheetId="24">#REF!</definedName>
    <definedName name="areaniv" localSheetId="23">#REF!</definedName>
    <definedName name="areaniv" localSheetId="41">#REF!</definedName>
    <definedName name="areaniv" localSheetId="57">#REF!</definedName>
    <definedName name="areaniv" localSheetId="25">#REF!</definedName>
    <definedName name="areaniv" localSheetId="29">#REF!</definedName>
    <definedName name="areaniv" localSheetId="33">#REF!</definedName>
    <definedName name="areaniv" localSheetId="53">#REF!</definedName>
    <definedName name="areaniv" localSheetId="49">#REF!</definedName>
    <definedName name="areaniv" localSheetId="37">#REF!</definedName>
    <definedName name="areaniv" localSheetId="45">#REF!</definedName>
    <definedName name="areaniv" localSheetId="22">#REF!</definedName>
    <definedName name="areaniv" localSheetId="19">#REF!</definedName>
    <definedName name="areaniv" localSheetId="61">#REF!</definedName>
    <definedName name="areaniv" localSheetId="90">#REF!</definedName>
    <definedName name="areaniv" localSheetId="106">#REF!</definedName>
    <definedName name="areaniv" localSheetId="74">#REF!</definedName>
    <definedName name="areaniv" localSheetId="78">#REF!</definedName>
    <definedName name="areaniv" localSheetId="82">#REF!</definedName>
    <definedName name="areaniv" localSheetId="102">#REF!</definedName>
    <definedName name="areaniv" localSheetId="98">#REF!</definedName>
    <definedName name="areaniv" localSheetId="86">#REF!</definedName>
    <definedName name="areaniv" localSheetId="94">#REF!</definedName>
    <definedName name="areaniv" localSheetId="69">#REF!</definedName>
    <definedName name="areaniv" localSheetId="65">#REF!</definedName>
    <definedName name="areaniv" localSheetId="138">#REF!</definedName>
    <definedName name="areaniv" localSheetId="186">#REF!</definedName>
    <definedName name="areaniv" localSheetId="154">#REF!</definedName>
    <definedName name="areaniv" localSheetId="202">#REF!</definedName>
    <definedName name="areaniv" localSheetId="218">#REF!</definedName>
    <definedName name="areaniv" localSheetId="122">#REF!</definedName>
    <definedName name="areaniv" localSheetId="170">#REF!</definedName>
    <definedName name="areaniv" localSheetId="126">#REF!</definedName>
    <definedName name="areaniv" localSheetId="174">#REF!</definedName>
    <definedName name="areaniv" localSheetId="222">#REF!</definedName>
    <definedName name="areaniv" localSheetId="130">#REF!</definedName>
    <definedName name="areaniv" localSheetId="178">#REF!</definedName>
    <definedName name="areaniv" localSheetId="150">#REF!</definedName>
    <definedName name="areaniv" localSheetId="198">#REF!</definedName>
    <definedName name="areaniv" localSheetId="146">#REF!</definedName>
    <definedName name="areaniv" localSheetId="194">#REF!</definedName>
    <definedName name="areaniv" localSheetId="134">#REF!</definedName>
    <definedName name="areaniv" localSheetId="182">#REF!</definedName>
    <definedName name="areaniv" localSheetId="142">#REF!</definedName>
    <definedName name="areaniv" localSheetId="190">#REF!</definedName>
    <definedName name="areaniv" localSheetId="118">#REF!</definedName>
    <definedName name="areaniv" localSheetId="166">#REF!</definedName>
    <definedName name="areaniv" localSheetId="214">#REF!</definedName>
    <definedName name="areaniv" localSheetId="114">#REF!</definedName>
    <definedName name="areaniv" localSheetId="210">#REF!</definedName>
    <definedName name="areaniv" localSheetId="162">#REF!</definedName>
    <definedName name="areaniv" localSheetId="206">#REF!</definedName>
    <definedName name="areaniv" localSheetId="110">#REF!</definedName>
    <definedName name="areaniv" localSheetId="158">#REF!</definedName>
    <definedName name="areaniv" localSheetId="140">#REF!</definedName>
    <definedName name="areaniv" localSheetId="156">#REF!</definedName>
    <definedName name="areaniv" localSheetId="124">#REF!</definedName>
    <definedName name="areaniv" localSheetId="128">#REF!</definedName>
    <definedName name="areaniv" localSheetId="132">#REF!</definedName>
    <definedName name="areaniv" localSheetId="152">#REF!</definedName>
    <definedName name="areaniv" localSheetId="148">#REF!</definedName>
    <definedName name="areaniv" localSheetId="136">#REF!</definedName>
    <definedName name="areaniv" localSheetId="144">#REF!</definedName>
    <definedName name="areaniv" localSheetId="120">#REF!</definedName>
    <definedName name="areaniv" localSheetId="160">#REF!</definedName>
    <definedName name="areaniv" localSheetId="43">#REF!</definedName>
    <definedName name="areaniv" localSheetId="31">#REF!</definedName>
    <definedName name="areaniv" localSheetId="35">#REF!</definedName>
    <definedName name="areaniv" localSheetId="55">#REF!</definedName>
    <definedName name="areaniv" localSheetId="51">#REF!</definedName>
    <definedName name="areaniv" localSheetId="39">#REF!</definedName>
    <definedName name="areaniv" localSheetId="47">#REF!</definedName>
    <definedName name="areaniv" localSheetId="108">#REF!</definedName>
    <definedName name="areaniv" localSheetId="92">#REF!</definedName>
    <definedName name="areaniv" localSheetId="59">#REF!</definedName>
    <definedName name="areaniv" localSheetId="76">#REF!</definedName>
    <definedName name="areaniv" localSheetId="80">#REF!</definedName>
    <definedName name="areaniv" localSheetId="84">#REF!</definedName>
    <definedName name="areaniv" localSheetId="104">#REF!</definedName>
    <definedName name="areaniv" localSheetId="100">#REF!</definedName>
    <definedName name="areaniv" localSheetId="88">#REF!</definedName>
    <definedName name="areaniv" localSheetId="96">#REF!</definedName>
    <definedName name="areaniv" localSheetId="71">#REF!</definedName>
    <definedName name="areaniv" localSheetId="67">#REF!</definedName>
    <definedName name="areaniv" localSheetId="116">#REF!</definedName>
    <definedName name="areaniv" localSheetId="112">#REF!</definedName>
    <definedName name="areaniv" localSheetId="63">#REF!</definedName>
    <definedName name="areaniv" localSheetId="10">#REF!</definedName>
    <definedName name="areaniv" localSheetId="5">#REF!</definedName>
    <definedName name="areaniv" localSheetId="14">#REF!</definedName>
    <definedName name="areaniv" localSheetId="7">#REF!</definedName>
    <definedName name="areaniv" localSheetId="12">#REF!</definedName>
    <definedName name="areaniv" localSheetId="16">#REF!</definedName>
    <definedName name="areaniv" localSheetId="109">#REF!</definedName>
    <definedName name="areaniv" localSheetId="117">#REF!</definedName>
    <definedName name="areaniv" localSheetId="113">#REF!</definedName>
    <definedName name="areaniv" localSheetId="44">#REF!</definedName>
    <definedName name="areaniv" localSheetId="93">#REF!</definedName>
    <definedName name="areaniv" localSheetId="141">#REF!</definedName>
    <definedName name="areaniv" localSheetId="189">#REF!</definedName>
    <definedName name="areaniv" localSheetId="13">#REF!</definedName>
    <definedName name="areaniv" localSheetId="60">#REF!</definedName>
    <definedName name="areaniv" localSheetId="157">#REF!</definedName>
    <definedName name="areaniv" localSheetId="205">#REF!</definedName>
    <definedName name="areaniv" localSheetId="221">#REF!</definedName>
    <definedName name="areaniv" localSheetId="28">#REF!</definedName>
    <definedName name="areaniv" localSheetId="77">#REF!</definedName>
    <definedName name="areaniv" localSheetId="125">#REF!</definedName>
    <definedName name="areaniv" localSheetId="173">#REF!</definedName>
    <definedName name="areaniv" localSheetId="32">#REF!</definedName>
    <definedName name="areaniv" localSheetId="81">#REF!</definedName>
    <definedName name="areaniv" localSheetId="129">#REF!</definedName>
    <definedName name="areaniv" localSheetId="177">#REF!</definedName>
    <definedName name="areaniv" localSheetId="225">#REF!</definedName>
    <definedName name="areaniv" localSheetId="36">#REF!</definedName>
    <definedName name="areaniv" localSheetId="85">#REF!</definedName>
    <definedName name="areaniv" localSheetId="133">#REF!</definedName>
    <definedName name="areaniv" localSheetId="181">#REF!</definedName>
    <definedName name="areaniv" localSheetId="8">#REF!</definedName>
    <definedName name="areaniv" localSheetId="56">#REF!</definedName>
    <definedName name="areaniv" localSheetId="105">#REF!</definedName>
    <definedName name="areaniv" localSheetId="153">#REF!</definedName>
    <definedName name="areaniv" localSheetId="201">#REF!</definedName>
    <definedName name="areaniv" localSheetId="52">#REF!</definedName>
    <definedName name="areaniv" localSheetId="101">#REF!</definedName>
    <definedName name="areaniv" localSheetId="149">#REF!</definedName>
    <definedName name="areaniv" localSheetId="197">#REF!</definedName>
    <definedName name="areaniv" localSheetId="40">#REF!</definedName>
    <definedName name="areaniv" localSheetId="89">#REF!</definedName>
    <definedName name="areaniv" localSheetId="137">#REF!</definedName>
    <definedName name="areaniv" localSheetId="185">#REF!</definedName>
    <definedName name="areaniv" localSheetId="48">#REF!</definedName>
    <definedName name="areaniv" localSheetId="97">#REF!</definedName>
    <definedName name="areaniv" localSheetId="145">#REF!</definedName>
    <definedName name="areaniv" localSheetId="193">#REF!</definedName>
    <definedName name="areaniv" localSheetId="217">#REF!</definedName>
    <definedName name="areaniv" localSheetId="72">#REF!</definedName>
    <definedName name="areaniv" localSheetId="121">#REF!</definedName>
    <definedName name="areaniv" localSheetId="169">#REF!</definedName>
    <definedName name="areaniv" localSheetId="21">#REF!</definedName>
    <definedName name="areaniv" localSheetId="68">#REF!</definedName>
    <definedName name="areaniv" localSheetId="213">#REF!</definedName>
    <definedName name="areaniv" localSheetId="165">#REF!</definedName>
    <definedName name="areaniv" localSheetId="0">#REF!</definedName>
    <definedName name="areaniv" localSheetId="209">#REF!</definedName>
    <definedName name="areaniv" localSheetId="64">#REF!</definedName>
    <definedName name="areaniv" localSheetId="161">#REF!</definedName>
    <definedName name="areaniv" localSheetId="42">#REF!</definedName>
    <definedName name="areaniv" localSheetId="91">#REF!</definedName>
    <definedName name="areaniv" localSheetId="139">#REF!</definedName>
    <definedName name="areaniv" localSheetId="187">#REF!</definedName>
    <definedName name="areaniv" localSheetId="11">#REF!</definedName>
    <definedName name="areaniv" localSheetId="58">#REF!</definedName>
    <definedName name="areaniv" localSheetId="107">#REF!</definedName>
    <definedName name="areaniv" localSheetId="155">#REF!</definedName>
    <definedName name="areaniv" localSheetId="203">#REF!</definedName>
    <definedName name="areaniv" localSheetId="26">#REF!</definedName>
    <definedName name="areaniv" localSheetId="75">#REF!</definedName>
    <definedName name="areaniv" localSheetId="171">#REF!</definedName>
    <definedName name="areaniv" localSheetId="123">#REF!</definedName>
    <definedName name="areaniv" localSheetId="219">#REF!</definedName>
    <definedName name="areaniv" localSheetId="79">#REF!</definedName>
    <definedName name="areaniv" localSheetId="30">#REF!</definedName>
    <definedName name="areaniv" localSheetId="127">#REF!</definedName>
    <definedName name="areaniv" localSheetId="175">#REF!</definedName>
    <definedName name="areaniv" localSheetId="223">#REF!</definedName>
    <definedName name="areaniv" localSheetId="83">#REF!</definedName>
    <definedName name="areaniv" localSheetId="131">#REF!</definedName>
    <definedName name="areaniv" localSheetId="34">#REF!</definedName>
    <definedName name="areaniv" localSheetId="179">#REF!</definedName>
    <definedName name="areaniv" localSheetId="6">#REF!</definedName>
    <definedName name="areaniv" localSheetId="54">#REF!</definedName>
    <definedName name="areaniv" localSheetId="103">#REF!</definedName>
    <definedName name="areaniv" localSheetId="151">#REF!</definedName>
    <definedName name="areaniv" localSheetId="199">#REF!</definedName>
    <definedName name="areaniv" localSheetId="50">#REF!</definedName>
    <definedName name="areaniv" localSheetId="99">#REF!</definedName>
    <definedName name="areaniv" localSheetId="147">#REF!</definedName>
    <definedName name="areaniv" localSheetId="195">#REF!</definedName>
    <definedName name="areaniv" localSheetId="38">#REF!</definedName>
    <definedName name="areaniv" localSheetId="87">#REF!</definedName>
    <definedName name="areaniv" localSheetId="135">#REF!</definedName>
    <definedName name="areaniv" localSheetId="183">#REF!</definedName>
    <definedName name="areaniv" localSheetId="46">#REF!</definedName>
    <definedName name="areaniv" localSheetId="95">#REF!</definedName>
    <definedName name="areaniv" localSheetId="143">#REF!</definedName>
    <definedName name="areaniv" localSheetId="191">#REF!</definedName>
    <definedName name="areaniv" localSheetId="70">#REF!</definedName>
    <definedName name="areaniv" localSheetId="167">#REF!</definedName>
    <definedName name="areaniv" localSheetId="119">#REF!</definedName>
    <definedName name="areaniv" localSheetId="215">#REF!</definedName>
    <definedName name="areaniv" localSheetId="66">#REF!</definedName>
    <definedName name="areaniv" localSheetId="115">#REF!</definedName>
    <definedName name="areaniv" localSheetId="163">#REF!</definedName>
    <definedName name="areaniv" localSheetId="20">#REF!</definedName>
    <definedName name="areaniv" localSheetId="211">#REF!</definedName>
    <definedName name="areaniv" localSheetId="15">#REF!</definedName>
    <definedName name="areaniv" localSheetId="207">#REF!</definedName>
    <definedName name="areaniv" localSheetId="62">#REF!</definedName>
    <definedName name="areaniv" localSheetId="111">#REF!</definedName>
    <definedName name="areaniv" localSheetId="159">#REF!</definedName>
    <definedName name="areaniv">#REF!</definedName>
    <definedName name="areaparte" localSheetId="18">#REF!</definedName>
    <definedName name="areaparte" localSheetId="17">#REF!</definedName>
    <definedName name="areaparte" localSheetId="188">#REF!</definedName>
    <definedName name="areaparte" localSheetId="204">#REF!</definedName>
    <definedName name="areaparte" localSheetId="220">#REF!</definedName>
    <definedName name="areaparte" localSheetId="172">#REF!</definedName>
    <definedName name="areaparte" localSheetId="176">#REF!</definedName>
    <definedName name="areaparte" localSheetId="224">#REF!</definedName>
    <definedName name="areaparte" localSheetId="180">#REF!</definedName>
    <definedName name="areaparte" localSheetId="200">#REF!</definedName>
    <definedName name="areaparte" localSheetId="196">#REF!</definedName>
    <definedName name="areaparte" localSheetId="184">#REF!</definedName>
    <definedName name="areaparte" localSheetId="192">#REF!</definedName>
    <definedName name="areaparte" localSheetId="216">#REF!</definedName>
    <definedName name="areaparte" localSheetId="168">#REF!</definedName>
    <definedName name="areaparte" localSheetId="212">#REF!</definedName>
    <definedName name="areaparte" localSheetId="164">#REF!</definedName>
    <definedName name="areaparte" localSheetId="208">#REF!</definedName>
    <definedName name="areaparte" localSheetId="27">#REF!</definedName>
    <definedName name="areaparte" localSheetId="24">#REF!</definedName>
    <definedName name="areaparte" localSheetId="23">#REF!</definedName>
    <definedName name="areaparte" localSheetId="41">#REF!</definedName>
    <definedName name="areaparte" localSheetId="57">#REF!</definedName>
    <definedName name="areaparte" localSheetId="25">#REF!</definedName>
    <definedName name="areaparte" localSheetId="29">#REF!</definedName>
    <definedName name="areaparte" localSheetId="33">#REF!</definedName>
    <definedName name="areaparte" localSheetId="53">#REF!</definedName>
    <definedName name="areaparte" localSheetId="49">#REF!</definedName>
    <definedName name="areaparte" localSheetId="37">#REF!</definedName>
    <definedName name="areaparte" localSheetId="45">#REF!</definedName>
    <definedName name="areaparte" localSheetId="22">#REF!</definedName>
    <definedName name="areaparte" localSheetId="19">#REF!</definedName>
    <definedName name="areaparte" localSheetId="61">#REF!</definedName>
    <definedName name="areaparte" localSheetId="90">#REF!</definedName>
    <definedName name="areaparte" localSheetId="106">#REF!</definedName>
    <definedName name="areaparte" localSheetId="74">#REF!</definedName>
    <definedName name="areaparte" localSheetId="78">#REF!</definedName>
    <definedName name="areaparte" localSheetId="82">#REF!</definedName>
    <definedName name="areaparte" localSheetId="102">#REF!</definedName>
    <definedName name="areaparte" localSheetId="98">#REF!</definedName>
    <definedName name="areaparte" localSheetId="86">#REF!</definedName>
    <definedName name="areaparte" localSheetId="94">#REF!</definedName>
    <definedName name="areaparte" localSheetId="69">#REF!</definedName>
    <definedName name="areaparte" localSheetId="65">#REF!</definedName>
    <definedName name="areaparte" localSheetId="138">#REF!</definedName>
    <definedName name="areaparte" localSheetId="186">#REF!</definedName>
    <definedName name="areaparte" localSheetId="154">#REF!</definedName>
    <definedName name="areaparte" localSheetId="202">#REF!</definedName>
    <definedName name="areaparte" localSheetId="218">#REF!</definedName>
    <definedName name="areaparte" localSheetId="122">#REF!</definedName>
    <definedName name="areaparte" localSheetId="170">#REF!</definedName>
    <definedName name="areaparte" localSheetId="126">#REF!</definedName>
    <definedName name="areaparte" localSheetId="174">#REF!</definedName>
    <definedName name="areaparte" localSheetId="222">#REF!</definedName>
    <definedName name="areaparte" localSheetId="130">#REF!</definedName>
    <definedName name="areaparte" localSheetId="178">#REF!</definedName>
    <definedName name="areaparte" localSheetId="150">#REF!</definedName>
    <definedName name="areaparte" localSheetId="198">#REF!</definedName>
    <definedName name="areaparte" localSheetId="146">#REF!</definedName>
    <definedName name="areaparte" localSheetId="194">#REF!</definedName>
    <definedName name="areaparte" localSheetId="134">#REF!</definedName>
    <definedName name="areaparte" localSheetId="182">#REF!</definedName>
    <definedName name="areaparte" localSheetId="142">#REF!</definedName>
    <definedName name="areaparte" localSheetId="190">#REF!</definedName>
    <definedName name="areaparte" localSheetId="118">#REF!</definedName>
    <definedName name="areaparte" localSheetId="166">#REF!</definedName>
    <definedName name="areaparte" localSheetId="214">#REF!</definedName>
    <definedName name="areaparte" localSheetId="114">#REF!</definedName>
    <definedName name="areaparte" localSheetId="210">#REF!</definedName>
    <definedName name="areaparte" localSheetId="162">#REF!</definedName>
    <definedName name="areaparte" localSheetId="206">#REF!</definedName>
    <definedName name="areaparte" localSheetId="110">#REF!</definedName>
    <definedName name="areaparte" localSheetId="158">#REF!</definedName>
    <definedName name="areaparte" localSheetId="140">#REF!</definedName>
    <definedName name="areaparte" localSheetId="156">#REF!</definedName>
    <definedName name="areaparte" localSheetId="124">#REF!</definedName>
    <definedName name="areaparte" localSheetId="128">#REF!</definedName>
    <definedName name="areaparte" localSheetId="132">#REF!</definedName>
    <definedName name="areaparte" localSheetId="152">#REF!</definedName>
    <definedName name="areaparte" localSheetId="148">#REF!</definedName>
    <definedName name="areaparte" localSheetId="136">#REF!</definedName>
    <definedName name="areaparte" localSheetId="144">#REF!</definedName>
    <definedName name="areaparte" localSheetId="120">#REF!</definedName>
    <definedName name="areaparte" localSheetId="160">#REF!</definedName>
    <definedName name="areaparte" localSheetId="43">#REF!</definedName>
    <definedName name="areaparte" localSheetId="31">#REF!</definedName>
    <definedName name="areaparte" localSheetId="35">#REF!</definedName>
    <definedName name="areaparte" localSheetId="55">#REF!</definedName>
    <definedName name="areaparte" localSheetId="51">#REF!</definedName>
    <definedName name="areaparte" localSheetId="39">#REF!</definedName>
    <definedName name="areaparte" localSheetId="47">#REF!</definedName>
    <definedName name="areaparte" localSheetId="108">#REF!</definedName>
    <definedName name="areaparte" localSheetId="92">#REF!</definedName>
    <definedName name="areaparte" localSheetId="59">#REF!</definedName>
    <definedName name="areaparte" localSheetId="76">#REF!</definedName>
    <definedName name="areaparte" localSheetId="80">#REF!</definedName>
    <definedName name="areaparte" localSheetId="84">#REF!</definedName>
    <definedName name="areaparte" localSheetId="104">#REF!</definedName>
    <definedName name="areaparte" localSheetId="100">#REF!</definedName>
    <definedName name="areaparte" localSheetId="88">#REF!</definedName>
    <definedName name="areaparte" localSheetId="96">#REF!</definedName>
    <definedName name="areaparte" localSheetId="71">#REF!</definedName>
    <definedName name="areaparte" localSheetId="67">#REF!</definedName>
    <definedName name="areaparte" localSheetId="116">#REF!</definedName>
    <definedName name="areaparte" localSheetId="112">#REF!</definedName>
    <definedName name="areaparte" localSheetId="63">#REF!</definedName>
    <definedName name="areaparte" localSheetId="10">#REF!</definedName>
    <definedName name="areaparte" localSheetId="5">#REF!</definedName>
    <definedName name="areaparte" localSheetId="14">#REF!</definedName>
    <definedName name="areaparte" localSheetId="7">#REF!</definedName>
    <definedName name="areaparte" localSheetId="12">#REF!</definedName>
    <definedName name="areaparte" localSheetId="16">#REF!</definedName>
    <definedName name="areaparte" localSheetId="109">#REF!</definedName>
    <definedName name="areaparte" localSheetId="117">#REF!</definedName>
    <definedName name="areaparte" localSheetId="113">#REF!</definedName>
    <definedName name="areaparte" localSheetId="44">#REF!</definedName>
    <definedName name="areaparte" localSheetId="93">#REF!</definedName>
    <definedName name="areaparte" localSheetId="141">#REF!</definedName>
    <definedName name="areaparte" localSheetId="189">#REF!</definedName>
    <definedName name="areaparte" localSheetId="13">#REF!</definedName>
    <definedName name="areaparte" localSheetId="60">#REF!</definedName>
    <definedName name="areaparte" localSheetId="157">#REF!</definedName>
    <definedName name="areaparte" localSheetId="205">#REF!</definedName>
    <definedName name="areaparte" localSheetId="221">#REF!</definedName>
    <definedName name="areaparte" localSheetId="28">#REF!</definedName>
    <definedName name="areaparte" localSheetId="77">#REF!</definedName>
    <definedName name="areaparte" localSheetId="125">#REF!</definedName>
    <definedName name="areaparte" localSheetId="173">#REF!</definedName>
    <definedName name="areaparte" localSheetId="32">#REF!</definedName>
    <definedName name="areaparte" localSheetId="81">#REF!</definedName>
    <definedName name="areaparte" localSheetId="129">#REF!</definedName>
    <definedName name="areaparte" localSheetId="177">#REF!</definedName>
    <definedName name="areaparte" localSheetId="225">#REF!</definedName>
    <definedName name="areaparte" localSheetId="36">#REF!</definedName>
    <definedName name="areaparte" localSheetId="85">#REF!</definedName>
    <definedName name="areaparte" localSheetId="133">#REF!</definedName>
    <definedName name="areaparte" localSheetId="181">#REF!</definedName>
    <definedName name="areaparte" localSheetId="8">#REF!</definedName>
    <definedName name="areaparte" localSheetId="56">#REF!</definedName>
    <definedName name="areaparte" localSheetId="105">#REF!</definedName>
    <definedName name="areaparte" localSheetId="153">#REF!</definedName>
    <definedName name="areaparte" localSheetId="201">#REF!</definedName>
    <definedName name="areaparte" localSheetId="52">#REF!</definedName>
    <definedName name="areaparte" localSheetId="101">#REF!</definedName>
    <definedName name="areaparte" localSheetId="149">#REF!</definedName>
    <definedName name="areaparte" localSheetId="197">#REF!</definedName>
    <definedName name="areaparte" localSheetId="40">#REF!</definedName>
    <definedName name="areaparte" localSheetId="89">#REF!</definedName>
    <definedName name="areaparte" localSheetId="137">#REF!</definedName>
    <definedName name="areaparte" localSheetId="185">#REF!</definedName>
    <definedName name="areaparte" localSheetId="48">#REF!</definedName>
    <definedName name="areaparte" localSheetId="97">#REF!</definedName>
    <definedName name="areaparte" localSheetId="145">#REF!</definedName>
    <definedName name="areaparte" localSheetId="193">#REF!</definedName>
    <definedName name="areaparte" localSheetId="217">#REF!</definedName>
    <definedName name="areaparte" localSheetId="72">#REF!</definedName>
    <definedName name="areaparte" localSheetId="121">#REF!</definedName>
    <definedName name="areaparte" localSheetId="169">#REF!</definedName>
    <definedName name="areaparte" localSheetId="21">#REF!</definedName>
    <definedName name="areaparte" localSheetId="68">#REF!</definedName>
    <definedName name="areaparte" localSheetId="213">#REF!</definedName>
    <definedName name="areaparte" localSheetId="165">#REF!</definedName>
    <definedName name="areaparte" localSheetId="0">#REF!</definedName>
    <definedName name="areaparte" localSheetId="209">#REF!</definedName>
    <definedName name="areaparte" localSheetId="64">#REF!</definedName>
    <definedName name="areaparte" localSheetId="161">#REF!</definedName>
    <definedName name="areaparte" localSheetId="42">#REF!</definedName>
    <definedName name="areaparte" localSheetId="91">#REF!</definedName>
    <definedName name="areaparte" localSheetId="139">#REF!</definedName>
    <definedName name="areaparte" localSheetId="187">#REF!</definedName>
    <definedName name="areaparte" localSheetId="11">#REF!</definedName>
    <definedName name="areaparte" localSheetId="58">#REF!</definedName>
    <definedName name="areaparte" localSheetId="107">#REF!</definedName>
    <definedName name="areaparte" localSheetId="155">#REF!</definedName>
    <definedName name="areaparte" localSheetId="203">#REF!</definedName>
    <definedName name="areaparte" localSheetId="26">#REF!</definedName>
    <definedName name="areaparte" localSheetId="75">#REF!</definedName>
    <definedName name="areaparte" localSheetId="171">#REF!</definedName>
    <definedName name="areaparte" localSheetId="123">#REF!</definedName>
    <definedName name="areaparte" localSheetId="219">#REF!</definedName>
    <definedName name="areaparte" localSheetId="79">#REF!</definedName>
    <definedName name="areaparte" localSheetId="30">#REF!</definedName>
    <definedName name="areaparte" localSheetId="127">#REF!</definedName>
    <definedName name="areaparte" localSheetId="175">#REF!</definedName>
    <definedName name="areaparte" localSheetId="223">#REF!</definedName>
    <definedName name="areaparte" localSheetId="83">#REF!</definedName>
    <definedName name="areaparte" localSheetId="131">#REF!</definedName>
    <definedName name="areaparte" localSheetId="34">#REF!</definedName>
    <definedName name="areaparte" localSheetId="179">#REF!</definedName>
    <definedName name="areaparte" localSheetId="6">#REF!</definedName>
    <definedName name="areaparte" localSheetId="54">#REF!</definedName>
    <definedName name="areaparte" localSheetId="103">#REF!</definedName>
    <definedName name="areaparte" localSheetId="151">#REF!</definedName>
    <definedName name="areaparte" localSheetId="199">#REF!</definedName>
    <definedName name="areaparte" localSheetId="50">#REF!</definedName>
    <definedName name="areaparte" localSheetId="99">#REF!</definedName>
    <definedName name="areaparte" localSheetId="147">#REF!</definedName>
    <definedName name="areaparte" localSheetId="195">#REF!</definedName>
    <definedName name="areaparte" localSheetId="38">#REF!</definedName>
    <definedName name="areaparte" localSheetId="87">#REF!</definedName>
    <definedName name="areaparte" localSheetId="135">#REF!</definedName>
    <definedName name="areaparte" localSheetId="183">#REF!</definedName>
    <definedName name="areaparte" localSheetId="46">#REF!</definedName>
    <definedName name="areaparte" localSheetId="95">#REF!</definedName>
    <definedName name="areaparte" localSheetId="143">#REF!</definedName>
    <definedName name="areaparte" localSheetId="191">#REF!</definedName>
    <definedName name="areaparte" localSheetId="70">#REF!</definedName>
    <definedName name="areaparte" localSheetId="167">#REF!</definedName>
    <definedName name="areaparte" localSheetId="119">#REF!</definedName>
    <definedName name="areaparte" localSheetId="215">#REF!</definedName>
    <definedName name="areaparte" localSheetId="66">#REF!</definedName>
    <definedName name="areaparte" localSheetId="115">#REF!</definedName>
    <definedName name="areaparte" localSheetId="163">#REF!</definedName>
    <definedName name="areaparte" localSheetId="20">#REF!</definedName>
    <definedName name="areaparte" localSheetId="211">#REF!</definedName>
    <definedName name="areaparte" localSheetId="15">#REF!</definedName>
    <definedName name="areaparte" localSheetId="207">#REF!</definedName>
    <definedName name="areaparte" localSheetId="62">#REF!</definedName>
    <definedName name="areaparte" localSheetId="111">#REF!</definedName>
    <definedName name="areaparte" localSheetId="159">#REF!</definedName>
    <definedName name="areaparte">#REF!</definedName>
    <definedName name="CamionerosPozos" localSheetId="18">#REF!</definedName>
    <definedName name="CamionerosPozos" localSheetId="17">#REF!</definedName>
    <definedName name="CamionerosPozos" localSheetId="188">#REF!</definedName>
    <definedName name="CamionerosPozos" localSheetId="204">#REF!</definedName>
    <definedName name="CamionerosPozos" localSheetId="220">#REF!</definedName>
    <definedName name="CamionerosPozos" localSheetId="172">#REF!</definedName>
    <definedName name="CamionerosPozos" localSheetId="176">#REF!</definedName>
    <definedName name="CamionerosPozos" localSheetId="224">#REF!</definedName>
    <definedName name="CamionerosPozos" localSheetId="180">#REF!</definedName>
    <definedName name="CamionerosPozos" localSheetId="200">#REF!</definedName>
    <definedName name="CamionerosPozos" localSheetId="196">#REF!</definedName>
    <definedName name="CamionerosPozos" localSheetId="184">#REF!</definedName>
    <definedName name="CamionerosPozos" localSheetId="192">#REF!</definedName>
    <definedName name="CamionerosPozos" localSheetId="216">#REF!</definedName>
    <definedName name="CamionerosPozos" localSheetId="168">#REF!</definedName>
    <definedName name="CamionerosPozos" localSheetId="212">#REF!</definedName>
    <definedName name="CamionerosPozos" localSheetId="164">#REF!</definedName>
    <definedName name="CamionerosPozos" localSheetId="208">#REF!</definedName>
    <definedName name="CamionerosPozos" localSheetId="27">#REF!</definedName>
    <definedName name="CamionerosPozos" localSheetId="24">#REF!</definedName>
    <definedName name="CamionerosPozos" localSheetId="23">#REF!</definedName>
    <definedName name="CamionerosPozos" localSheetId="41">#REF!</definedName>
    <definedName name="CamionerosPozos" localSheetId="57">#REF!</definedName>
    <definedName name="CamionerosPozos" localSheetId="25">#REF!</definedName>
    <definedName name="CamionerosPozos" localSheetId="29">#REF!</definedName>
    <definedName name="CamionerosPozos" localSheetId="33">#REF!</definedName>
    <definedName name="CamionerosPozos" localSheetId="53">#REF!</definedName>
    <definedName name="CamionerosPozos" localSheetId="49">#REF!</definedName>
    <definedName name="CamionerosPozos" localSheetId="37">#REF!</definedName>
    <definedName name="CamionerosPozos" localSheetId="45">#REF!</definedName>
    <definedName name="CamionerosPozos" localSheetId="22">#REF!</definedName>
    <definedName name="CamionerosPozos" localSheetId="19">#REF!</definedName>
    <definedName name="CamionerosPozos" localSheetId="61">#REF!</definedName>
    <definedName name="CamionerosPozos" localSheetId="90">#REF!</definedName>
    <definedName name="CamionerosPozos" localSheetId="106">#REF!</definedName>
    <definedName name="CamionerosPozos" localSheetId="74">#REF!</definedName>
    <definedName name="CamionerosPozos" localSheetId="78">#REF!</definedName>
    <definedName name="CamionerosPozos" localSheetId="82">#REF!</definedName>
    <definedName name="CamionerosPozos" localSheetId="102">#REF!</definedName>
    <definedName name="CamionerosPozos" localSheetId="98">#REF!</definedName>
    <definedName name="CamionerosPozos" localSheetId="86">#REF!</definedName>
    <definedName name="CamionerosPozos" localSheetId="94">#REF!</definedName>
    <definedName name="CamionerosPozos" localSheetId="69">#REF!</definedName>
    <definedName name="CamionerosPozos" localSheetId="65">#REF!</definedName>
    <definedName name="CamionerosPozos" localSheetId="138">#REF!</definedName>
    <definedName name="CamionerosPozos" localSheetId="186">#REF!</definedName>
    <definedName name="CamionerosPozos" localSheetId="154">#REF!</definedName>
    <definedName name="CamionerosPozos" localSheetId="202">#REF!</definedName>
    <definedName name="CamionerosPozos" localSheetId="218">#REF!</definedName>
    <definedName name="CamionerosPozos" localSheetId="122">#REF!</definedName>
    <definedName name="CamionerosPozos" localSheetId="170">#REF!</definedName>
    <definedName name="CamionerosPozos" localSheetId="126">#REF!</definedName>
    <definedName name="CamionerosPozos" localSheetId="174">#REF!</definedName>
    <definedName name="CamionerosPozos" localSheetId="222">#REF!</definedName>
    <definedName name="CamionerosPozos" localSheetId="130">#REF!</definedName>
    <definedName name="CamionerosPozos" localSheetId="178">#REF!</definedName>
    <definedName name="CamionerosPozos" localSheetId="150">#REF!</definedName>
    <definedName name="CamionerosPozos" localSheetId="198">#REF!</definedName>
    <definedName name="CamionerosPozos" localSheetId="146">#REF!</definedName>
    <definedName name="CamionerosPozos" localSheetId="194">#REF!</definedName>
    <definedName name="CamionerosPozos" localSheetId="134">#REF!</definedName>
    <definedName name="CamionerosPozos" localSheetId="182">#REF!</definedName>
    <definedName name="CamionerosPozos" localSheetId="142">#REF!</definedName>
    <definedName name="CamionerosPozos" localSheetId="190">#REF!</definedName>
    <definedName name="CamionerosPozos" localSheetId="118">#REF!</definedName>
    <definedName name="CamionerosPozos" localSheetId="166">#REF!</definedName>
    <definedName name="CamionerosPozos" localSheetId="214">#REF!</definedName>
    <definedName name="CamionerosPozos" localSheetId="114">#REF!</definedName>
    <definedName name="CamionerosPozos" localSheetId="210">#REF!</definedName>
    <definedName name="CamionerosPozos" localSheetId="162">#REF!</definedName>
    <definedName name="CamionerosPozos" localSheetId="206">#REF!</definedName>
    <definedName name="CamionerosPozos" localSheetId="110">#REF!</definedName>
    <definedName name="CamionerosPozos" localSheetId="158">#REF!</definedName>
    <definedName name="CamionerosPozos" localSheetId="140">#REF!</definedName>
    <definedName name="CamionerosPozos" localSheetId="156">#REF!</definedName>
    <definedName name="CamionerosPozos" localSheetId="124">#REF!</definedName>
    <definedName name="CamionerosPozos" localSheetId="128">#REF!</definedName>
    <definedName name="CamionerosPozos" localSheetId="132">#REF!</definedName>
    <definedName name="CamionerosPozos" localSheetId="152">#REF!</definedName>
    <definedName name="CamionerosPozos" localSheetId="148">#REF!</definedName>
    <definedName name="CamionerosPozos" localSheetId="136">#REF!</definedName>
    <definedName name="CamionerosPozos" localSheetId="144">#REF!</definedName>
    <definedName name="CamionerosPozos" localSheetId="120">#REF!</definedName>
    <definedName name="CamionerosPozos" localSheetId="160">#REF!</definedName>
    <definedName name="CamionerosPozos" localSheetId="43">#REF!</definedName>
    <definedName name="CamionerosPozos" localSheetId="31">#REF!</definedName>
    <definedName name="CamionerosPozos" localSheetId="35">#REF!</definedName>
    <definedName name="CamionerosPozos" localSheetId="55">#REF!</definedName>
    <definedName name="CamionerosPozos" localSheetId="51">#REF!</definedName>
    <definedName name="CamionerosPozos" localSheetId="39">#REF!</definedName>
    <definedName name="CamionerosPozos" localSheetId="47">#REF!</definedName>
    <definedName name="CamionerosPozos" localSheetId="108">#REF!</definedName>
    <definedName name="CamionerosPozos" localSheetId="92">#REF!</definedName>
    <definedName name="CamionerosPozos" localSheetId="59">#REF!</definedName>
    <definedName name="CamionerosPozos" localSheetId="76">#REF!</definedName>
    <definedName name="CamionerosPozos" localSheetId="80">#REF!</definedName>
    <definedName name="CamionerosPozos" localSheetId="84">#REF!</definedName>
    <definedName name="CamionerosPozos" localSheetId="104">#REF!</definedName>
    <definedName name="CamionerosPozos" localSheetId="100">#REF!</definedName>
    <definedName name="CamionerosPozos" localSheetId="88">#REF!</definedName>
    <definedName name="CamionerosPozos" localSheetId="96">#REF!</definedName>
    <definedName name="CamionerosPozos" localSheetId="71">#REF!</definedName>
    <definedName name="CamionerosPozos" localSheetId="67">#REF!</definedName>
    <definedName name="CamionerosPozos" localSheetId="116">#REF!</definedName>
    <definedName name="CamionerosPozos" localSheetId="112">#REF!</definedName>
    <definedName name="CamionerosPozos" localSheetId="63">#REF!</definedName>
    <definedName name="CamionerosPozos" localSheetId="10">#REF!</definedName>
    <definedName name="CamionerosPozos" localSheetId="5">#REF!</definedName>
    <definedName name="CamionerosPozos" localSheetId="14">#REF!</definedName>
    <definedName name="CamionerosPozos" localSheetId="7">#REF!</definedName>
    <definedName name="CamionerosPozos" localSheetId="12">#REF!</definedName>
    <definedName name="CamionerosPozos" localSheetId="16">#REF!</definedName>
    <definedName name="CamionerosPozos" localSheetId="109">#REF!</definedName>
    <definedName name="CamionerosPozos" localSheetId="117">#REF!</definedName>
    <definedName name="CamionerosPozos" localSheetId="113">#REF!</definedName>
    <definedName name="CamionerosPozos" localSheetId="44">#REF!</definedName>
    <definedName name="CamionerosPozos" localSheetId="93">#REF!</definedName>
    <definedName name="CamionerosPozos" localSheetId="141">#REF!</definedName>
    <definedName name="CamionerosPozos" localSheetId="189">#REF!</definedName>
    <definedName name="CamionerosPozos" localSheetId="13">#REF!</definedName>
    <definedName name="CamionerosPozos" localSheetId="60">#REF!</definedName>
    <definedName name="CamionerosPozos" localSheetId="157">#REF!</definedName>
    <definedName name="CamionerosPozos" localSheetId="205">#REF!</definedName>
    <definedName name="CamionerosPozos" localSheetId="221">#REF!</definedName>
    <definedName name="CamionerosPozos" localSheetId="28">#REF!</definedName>
    <definedName name="CamionerosPozos" localSheetId="77">#REF!</definedName>
    <definedName name="CamionerosPozos" localSheetId="125">#REF!</definedName>
    <definedName name="CamionerosPozos" localSheetId="173">#REF!</definedName>
    <definedName name="CamionerosPozos" localSheetId="32">#REF!</definedName>
    <definedName name="CamionerosPozos" localSheetId="81">#REF!</definedName>
    <definedName name="CamionerosPozos" localSheetId="129">#REF!</definedName>
    <definedName name="CamionerosPozos" localSheetId="177">#REF!</definedName>
    <definedName name="CamionerosPozos" localSheetId="225">#REF!</definedName>
    <definedName name="CamionerosPozos" localSheetId="36">#REF!</definedName>
    <definedName name="CamionerosPozos" localSheetId="85">#REF!</definedName>
    <definedName name="CamionerosPozos" localSheetId="133">#REF!</definedName>
    <definedName name="CamionerosPozos" localSheetId="181">#REF!</definedName>
    <definedName name="CamionerosPozos" localSheetId="8">#REF!</definedName>
    <definedName name="CamionerosPozos" localSheetId="56">#REF!</definedName>
    <definedName name="CamionerosPozos" localSheetId="105">#REF!</definedName>
    <definedName name="CamionerosPozos" localSheetId="153">#REF!</definedName>
    <definedName name="CamionerosPozos" localSheetId="201">#REF!</definedName>
    <definedName name="CamionerosPozos" localSheetId="52">#REF!</definedName>
    <definedName name="CamionerosPozos" localSheetId="101">#REF!</definedName>
    <definedName name="CamionerosPozos" localSheetId="149">#REF!</definedName>
    <definedName name="CamionerosPozos" localSheetId="197">#REF!</definedName>
    <definedName name="CamionerosPozos" localSheetId="40">#REF!</definedName>
    <definedName name="CamionerosPozos" localSheetId="89">#REF!</definedName>
    <definedName name="CamionerosPozos" localSheetId="137">#REF!</definedName>
    <definedName name="CamionerosPozos" localSheetId="185">#REF!</definedName>
    <definedName name="CamionerosPozos" localSheetId="48">#REF!</definedName>
    <definedName name="CamionerosPozos" localSheetId="97">#REF!</definedName>
    <definedName name="CamionerosPozos" localSheetId="145">#REF!</definedName>
    <definedName name="CamionerosPozos" localSheetId="193">#REF!</definedName>
    <definedName name="CamionerosPozos" localSheetId="217">#REF!</definedName>
    <definedName name="CamionerosPozos" localSheetId="72">#REF!</definedName>
    <definedName name="CamionerosPozos" localSheetId="121">#REF!</definedName>
    <definedName name="CamionerosPozos" localSheetId="169">#REF!</definedName>
    <definedName name="CamionerosPozos" localSheetId="21">#REF!</definedName>
    <definedName name="CamionerosPozos" localSheetId="68">#REF!</definedName>
    <definedName name="CamionerosPozos" localSheetId="213">#REF!</definedName>
    <definedName name="CamionerosPozos" localSheetId="165">#REF!</definedName>
    <definedName name="CamionerosPozos" localSheetId="0">#REF!</definedName>
    <definedName name="CamionerosPozos" localSheetId="209">#REF!</definedName>
    <definedName name="CamionerosPozos" localSheetId="64">#REF!</definedName>
    <definedName name="CamionerosPozos" localSheetId="161">#REF!</definedName>
    <definedName name="CamionerosPozos" localSheetId="42">#REF!</definedName>
    <definedName name="CamionerosPozos" localSheetId="91">#REF!</definedName>
    <definedName name="CamionerosPozos" localSheetId="139">#REF!</definedName>
    <definedName name="CamionerosPozos" localSheetId="187">#REF!</definedName>
    <definedName name="CamionerosPozos" localSheetId="11">#REF!</definedName>
    <definedName name="CamionerosPozos" localSheetId="58">#REF!</definedName>
    <definedName name="CamionerosPozos" localSheetId="107">#REF!</definedName>
    <definedName name="CamionerosPozos" localSheetId="155">#REF!</definedName>
    <definedName name="CamionerosPozos" localSheetId="203">#REF!</definedName>
    <definedName name="CamionerosPozos" localSheetId="26">#REF!</definedName>
    <definedName name="CamionerosPozos" localSheetId="75">#REF!</definedName>
    <definedName name="CamionerosPozos" localSheetId="171">#REF!</definedName>
    <definedName name="CamionerosPozos" localSheetId="123">#REF!</definedName>
    <definedName name="CamionerosPozos" localSheetId="219">#REF!</definedName>
    <definedName name="CamionerosPozos" localSheetId="79">#REF!</definedName>
    <definedName name="CamionerosPozos" localSheetId="30">#REF!</definedName>
    <definedName name="CamionerosPozos" localSheetId="127">#REF!</definedName>
    <definedName name="CamionerosPozos" localSheetId="175">#REF!</definedName>
    <definedName name="CamionerosPozos" localSheetId="223">#REF!</definedName>
    <definedName name="CamionerosPozos" localSheetId="83">#REF!</definedName>
    <definedName name="CamionerosPozos" localSheetId="131">#REF!</definedName>
    <definedName name="CamionerosPozos" localSheetId="34">#REF!</definedName>
    <definedName name="CamionerosPozos" localSheetId="179">#REF!</definedName>
    <definedName name="CamionerosPozos" localSheetId="6">#REF!</definedName>
    <definedName name="CamionerosPozos" localSheetId="54">#REF!</definedName>
    <definedName name="CamionerosPozos" localSheetId="103">#REF!</definedName>
    <definedName name="CamionerosPozos" localSheetId="151">#REF!</definedName>
    <definedName name="CamionerosPozos" localSheetId="199">#REF!</definedName>
    <definedName name="CamionerosPozos" localSheetId="50">#REF!</definedName>
    <definedName name="CamionerosPozos" localSheetId="99">#REF!</definedName>
    <definedName name="CamionerosPozos" localSheetId="147">#REF!</definedName>
    <definedName name="CamionerosPozos" localSheetId="195">#REF!</definedName>
    <definedName name="CamionerosPozos" localSheetId="38">#REF!</definedName>
    <definedName name="CamionerosPozos" localSheetId="87">#REF!</definedName>
    <definedName name="CamionerosPozos" localSheetId="135">#REF!</definedName>
    <definedName name="CamionerosPozos" localSheetId="183">#REF!</definedName>
    <definedName name="CamionerosPozos" localSheetId="46">#REF!</definedName>
    <definedName name="CamionerosPozos" localSheetId="95">#REF!</definedName>
    <definedName name="CamionerosPozos" localSheetId="143">#REF!</definedName>
    <definedName name="CamionerosPozos" localSheetId="191">#REF!</definedName>
    <definedName name="CamionerosPozos" localSheetId="70">#REF!</definedName>
    <definedName name="CamionerosPozos" localSheetId="167">#REF!</definedName>
    <definedName name="CamionerosPozos" localSheetId="119">#REF!</definedName>
    <definedName name="CamionerosPozos" localSheetId="215">#REF!</definedName>
    <definedName name="CamionerosPozos" localSheetId="66">#REF!</definedName>
    <definedName name="CamionerosPozos" localSheetId="115">#REF!</definedName>
    <definedName name="CamionerosPozos" localSheetId="163">#REF!</definedName>
    <definedName name="CamionerosPozos" localSheetId="20">#REF!</definedName>
    <definedName name="CamionerosPozos" localSheetId="211">#REF!</definedName>
    <definedName name="CamionerosPozos" localSheetId="15">#REF!</definedName>
    <definedName name="CamionerosPozos" localSheetId="207">#REF!</definedName>
    <definedName name="CamionerosPozos" localSheetId="62">#REF!</definedName>
    <definedName name="CamionerosPozos" localSheetId="111">#REF!</definedName>
    <definedName name="CamionerosPozos" localSheetId="159">#REF!</definedName>
    <definedName name="CamionerosPozos">#REF!</definedName>
    <definedName name="Camisa">'[1]Coef.'!$J$112:$J$115</definedName>
    <definedName name="CINCO">"Lista desplegable 1"</definedName>
    <definedName name="Cola_camisa">'[1]Coef.'!$J$117:$J$122</definedName>
    <definedName name="datosimp" localSheetId="18">#REF!</definedName>
    <definedName name="datosimp" localSheetId="17">#REF!</definedName>
    <definedName name="datosimp" localSheetId="188">#REF!</definedName>
    <definedName name="datosimp" localSheetId="204">#REF!</definedName>
    <definedName name="datosimp" localSheetId="220">#REF!</definedName>
    <definedName name="datosimp" localSheetId="172">#REF!</definedName>
    <definedName name="datosimp" localSheetId="176">#REF!</definedName>
    <definedName name="datosimp" localSheetId="224">#REF!</definedName>
    <definedName name="datosimp" localSheetId="180">#REF!</definedName>
    <definedName name="datosimp" localSheetId="200">#REF!</definedName>
    <definedName name="datosimp" localSheetId="196">#REF!</definedName>
    <definedName name="datosimp" localSheetId="184">#REF!</definedName>
    <definedName name="datosimp" localSheetId="192">#REF!</definedName>
    <definedName name="datosimp" localSheetId="216">#REF!</definedName>
    <definedName name="datosimp" localSheetId="168">#REF!</definedName>
    <definedName name="datosimp" localSheetId="212">#REF!</definedName>
    <definedName name="datosimp" localSheetId="164">#REF!</definedName>
    <definedName name="datosimp" localSheetId="208">#REF!</definedName>
    <definedName name="datosimp" localSheetId="27">#REF!</definedName>
    <definedName name="datosimp" localSheetId="24">#REF!</definedName>
    <definedName name="datosimp" localSheetId="23">#REF!</definedName>
    <definedName name="datosimp" localSheetId="41">#REF!</definedName>
    <definedName name="datosimp" localSheetId="57">#REF!</definedName>
    <definedName name="datosimp" localSheetId="25">#REF!</definedName>
    <definedName name="datosimp" localSheetId="29">#REF!</definedName>
    <definedName name="datosimp" localSheetId="33">#REF!</definedName>
    <definedName name="datosimp" localSheetId="53">#REF!</definedName>
    <definedName name="datosimp" localSheetId="49">#REF!</definedName>
    <definedName name="datosimp" localSheetId="37">#REF!</definedName>
    <definedName name="datosimp" localSheetId="45">#REF!</definedName>
    <definedName name="datosimp" localSheetId="22">#REF!</definedName>
    <definedName name="datosimp" localSheetId="19">#REF!</definedName>
    <definedName name="datosimp" localSheetId="61">#REF!</definedName>
    <definedName name="datosimp" localSheetId="90">#REF!</definedName>
    <definedName name="datosimp" localSheetId="106">#REF!</definedName>
    <definedName name="datosimp" localSheetId="74">#REF!</definedName>
    <definedName name="datosimp" localSheetId="78">#REF!</definedName>
    <definedName name="datosimp" localSheetId="82">#REF!</definedName>
    <definedName name="datosimp" localSheetId="102">#REF!</definedName>
    <definedName name="datosimp" localSheetId="98">#REF!</definedName>
    <definedName name="datosimp" localSheetId="86">#REF!</definedName>
    <definedName name="datosimp" localSheetId="94">#REF!</definedName>
    <definedName name="datosimp" localSheetId="69">#REF!</definedName>
    <definedName name="datosimp" localSheetId="65">#REF!</definedName>
    <definedName name="datosimp" localSheetId="138">#REF!</definedName>
    <definedName name="datosimp" localSheetId="186">#REF!</definedName>
    <definedName name="datosimp" localSheetId="154">#REF!</definedName>
    <definedName name="datosimp" localSheetId="202">#REF!</definedName>
    <definedName name="datosimp" localSheetId="218">#REF!</definedName>
    <definedName name="datosimp" localSheetId="122">#REF!</definedName>
    <definedName name="datosimp" localSheetId="170">#REF!</definedName>
    <definedName name="datosimp" localSheetId="126">#REF!</definedName>
    <definedName name="datosimp" localSheetId="174">#REF!</definedName>
    <definedName name="datosimp" localSheetId="222">#REF!</definedName>
    <definedName name="datosimp" localSheetId="130">#REF!</definedName>
    <definedName name="datosimp" localSheetId="178">#REF!</definedName>
    <definedName name="datosimp" localSheetId="150">#REF!</definedName>
    <definedName name="datosimp" localSheetId="198">#REF!</definedName>
    <definedName name="datosimp" localSheetId="146">#REF!</definedName>
    <definedName name="datosimp" localSheetId="194">#REF!</definedName>
    <definedName name="datosimp" localSheetId="134">#REF!</definedName>
    <definedName name="datosimp" localSheetId="182">#REF!</definedName>
    <definedName name="datosimp" localSheetId="142">#REF!</definedName>
    <definedName name="datosimp" localSheetId="190">#REF!</definedName>
    <definedName name="datosimp" localSheetId="118">#REF!</definedName>
    <definedName name="datosimp" localSheetId="166">#REF!</definedName>
    <definedName name="datosimp" localSheetId="214">#REF!</definedName>
    <definedName name="datosimp" localSheetId="114">#REF!</definedName>
    <definedName name="datosimp" localSheetId="210">#REF!</definedName>
    <definedName name="datosimp" localSheetId="162">#REF!</definedName>
    <definedName name="datosimp" localSheetId="206">#REF!</definedName>
    <definedName name="datosimp" localSheetId="110">#REF!</definedName>
    <definedName name="datosimp" localSheetId="158">#REF!</definedName>
    <definedName name="datosimp" localSheetId="140">#REF!</definedName>
    <definedName name="datosimp" localSheetId="156">#REF!</definedName>
    <definedName name="datosimp" localSheetId="124">#REF!</definedName>
    <definedName name="datosimp" localSheetId="128">#REF!</definedName>
    <definedName name="datosimp" localSheetId="132">#REF!</definedName>
    <definedName name="datosimp" localSheetId="152">#REF!</definedName>
    <definedName name="datosimp" localSheetId="148">#REF!</definedName>
    <definedName name="datosimp" localSheetId="136">#REF!</definedName>
    <definedName name="datosimp" localSheetId="144">#REF!</definedName>
    <definedName name="datosimp" localSheetId="120">#REF!</definedName>
    <definedName name="datosimp" localSheetId="160">#REF!</definedName>
    <definedName name="datosimp" localSheetId="43">#REF!</definedName>
    <definedName name="datosimp" localSheetId="31">#REF!</definedName>
    <definedName name="datosimp" localSheetId="35">#REF!</definedName>
    <definedName name="datosimp" localSheetId="55">#REF!</definedName>
    <definedName name="datosimp" localSheetId="51">#REF!</definedName>
    <definedName name="datosimp" localSheetId="39">#REF!</definedName>
    <definedName name="datosimp" localSheetId="47">#REF!</definedName>
    <definedName name="datosimp" localSheetId="108">#REF!</definedName>
    <definedName name="datosimp" localSheetId="92">#REF!</definedName>
    <definedName name="datosimp" localSheetId="59">#REF!</definedName>
    <definedName name="datosimp" localSheetId="76">#REF!</definedName>
    <definedName name="datosimp" localSheetId="80">#REF!</definedName>
    <definedName name="datosimp" localSheetId="84">#REF!</definedName>
    <definedName name="datosimp" localSheetId="104">#REF!</definedName>
    <definedName name="datosimp" localSheetId="100">#REF!</definedName>
    <definedName name="datosimp" localSheetId="88">#REF!</definedName>
    <definedName name="datosimp" localSheetId="96">#REF!</definedName>
    <definedName name="datosimp" localSheetId="71">#REF!</definedName>
    <definedName name="datosimp" localSheetId="67">#REF!</definedName>
    <definedName name="datosimp" localSheetId="116">#REF!</definedName>
    <definedName name="datosimp" localSheetId="112">#REF!</definedName>
    <definedName name="datosimp" localSheetId="63">#REF!</definedName>
    <definedName name="datosimp" localSheetId="10">#REF!</definedName>
    <definedName name="datosimp" localSheetId="5">#REF!</definedName>
    <definedName name="datosimp" localSheetId="14">#REF!</definedName>
    <definedName name="datosimp" localSheetId="7">#REF!</definedName>
    <definedName name="datosimp" localSheetId="12">#REF!</definedName>
    <definedName name="datosimp" localSheetId="16">#REF!</definedName>
    <definedName name="datosimp" localSheetId="109">#REF!</definedName>
    <definedName name="datosimp" localSheetId="117">#REF!</definedName>
    <definedName name="datosimp" localSheetId="113">#REF!</definedName>
    <definedName name="datosimp" localSheetId="44">#REF!</definedName>
    <definedName name="datosimp" localSheetId="93">#REF!</definedName>
    <definedName name="datosimp" localSheetId="141">#REF!</definedName>
    <definedName name="datosimp" localSheetId="189">#REF!</definedName>
    <definedName name="datosimp" localSheetId="13">#REF!</definedName>
    <definedName name="datosimp" localSheetId="60">#REF!</definedName>
    <definedName name="datosimp" localSheetId="157">#REF!</definedName>
    <definedName name="datosimp" localSheetId="205">#REF!</definedName>
    <definedName name="datosimp" localSheetId="221">#REF!</definedName>
    <definedName name="datosimp" localSheetId="28">#REF!</definedName>
    <definedName name="datosimp" localSheetId="77">#REF!</definedName>
    <definedName name="datosimp" localSheetId="125">#REF!</definedName>
    <definedName name="datosimp" localSheetId="173">#REF!</definedName>
    <definedName name="datosimp" localSheetId="32">#REF!</definedName>
    <definedName name="datosimp" localSheetId="81">#REF!</definedName>
    <definedName name="datosimp" localSheetId="129">#REF!</definedName>
    <definedName name="datosimp" localSheetId="177">#REF!</definedName>
    <definedName name="datosimp" localSheetId="225">#REF!</definedName>
    <definedName name="datosimp" localSheetId="36">#REF!</definedName>
    <definedName name="datosimp" localSheetId="85">#REF!</definedName>
    <definedName name="datosimp" localSheetId="133">#REF!</definedName>
    <definedName name="datosimp" localSheetId="181">#REF!</definedName>
    <definedName name="datosimp" localSheetId="8">#REF!</definedName>
    <definedName name="datosimp" localSheetId="56">#REF!</definedName>
    <definedName name="datosimp" localSheetId="105">#REF!</definedName>
    <definedName name="datosimp" localSheetId="153">#REF!</definedName>
    <definedName name="datosimp" localSheetId="201">#REF!</definedName>
    <definedName name="datosimp" localSheetId="52">#REF!</definedName>
    <definedName name="datosimp" localSheetId="101">#REF!</definedName>
    <definedName name="datosimp" localSheetId="149">#REF!</definedName>
    <definedName name="datosimp" localSheetId="197">#REF!</definedName>
    <definedName name="datosimp" localSheetId="40">#REF!</definedName>
    <definedName name="datosimp" localSheetId="89">#REF!</definedName>
    <definedName name="datosimp" localSheetId="137">#REF!</definedName>
    <definedName name="datosimp" localSheetId="185">#REF!</definedName>
    <definedName name="datosimp" localSheetId="48">#REF!</definedName>
    <definedName name="datosimp" localSheetId="97">#REF!</definedName>
    <definedName name="datosimp" localSheetId="145">#REF!</definedName>
    <definedName name="datosimp" localSheetId="193">#REF!</definedName>
    <definedName name="datosimp" localSheetId="217">#REF!</definedName>
    <definedName name="datosimp" localSheetId="72">#REF!</definedName>
    <definedName name="datosimp" localSheetId="121">#REF!</definedName>
    <definedName name="datosimp" localSheetId="169">#REF!</definedName>
    <definedName name="datosimp" localSheetId="21">#REF!</definedName>
    <definedName name="datosimp" localSheetId="68">#REF!</definedName>
    <definedName name="datosimp" localSheetId="213">#REF!</definedName>
    <definedName name="datosimp" localSheetId="165">#REF!</definedName>
    <definedName name="datosimp" localSheetId="0">#REF!</definedName>
    <definedName name="datosimp" localSheetId="209">#REF!</definedName>
    <definedName name="datosimp" localSheetId="64">#REF!</definedName>
    <definedName name="datosimp" localSheetId="161">#REF!</definedName>
    <definedName name="datosimp" localSheetId="42">#REF!</definedName>
    <definedName name="datosimp" localSheetId="91">#REF!</definedName>
    <definedName name="datosimp" localSheetId="139">#REF!</definedName>
    <definedName name="datosimp" localSheetId="187">#REF!</definedName>
    <definedName name="datosimp" localSheetId="11">#REF!</definedName>
    <definedName name="datosimp" localSheetId="58">#REF!</definedName>
    <definedName name="datosimp" localSheetId="107">#REF!</definedName>
    <definedName name="datosimp" localSheetId="155">#REF!</definedName>
    <definedName name="datosimp" localSheetId="203">#REF!</definedName>
    <definedName name="datosimp" localSheetId="26">#REF!</definedName>
    <definedName name="datosimp" localSheetId="75">#REF!</definedName>
    <definedName name="datosimp" localSheetId="171">#REF!</definedName>
    <definedName name="datosimp" localSheetId="123">#REF!</definedName>
    <definedName name="datosimp" localSheetId="219">#REF!</definedName>
    <definedName name="datosimp" localSheetId="79">#REF!</definedName>
    <definedName name="datosimp" localSheetId="30">#REF!</definedName>
    <definedName name="datosimp" localSheetId="127">#REF!</definedName>
    <definedName name="datosimp" localSheetId="175">#REF!</definedName>
    <definedName name="datosimp" localSheetId="223">#REF!</definedName>
    <definedName name="datosimp" localSheetId="83">#REF!</definedName>
    <definedName name="datosimp" localSheetId="131">#REF!</definedName>
    <definedName name="datosimp" localSheetId="34">#REF!</definedName>
    <definedName name="datosimp" localSheetId="179">#REF!</definedName>
    <definedName name="datosimp" localSheetId="6">#REF!</definedName>
    <definedName name="datosimp" localSheetId="54">#REF!</definedName>
    <definedName name="datosimp" localSheetId="103">#REF!</definedName>
    <definedName name="datosimp" localSheetId="151">#REF!</definedName>
    <definedName name="datosimp" localSheetId="199">#REF!</definedName>
    <definedName name="datosimp" localSheetId="50">#REF!</definedName>
    <definedName name="datosimp" localSheetId="99">#REF!</definedName>
    <definedName name="datosimp" localSheetId="147">#REF!</definedName>
    <definedName name="datosimp" localSheetId="195">#REF!</definedName>
    <definedName name="datosimp" localSheetId="38">#REF!</definedName>
    <definedName name="datosimp" localSheetId="87">#REF!</definedName>
    <definedName name="datosimp" localSheetId="135">#REF!</definedName>
    <definedName name="datosimp" localSheetId="183">#REF!</definedName>
    <definedName name="datosimp" localSheetId="46">#REF!</definedName>
    <definedName name="datosimp" localSheetId="95">#REF!</definedName>
    <definedName name="datosimp" localSheetId="143">#REF!</definedName>
    <definedName name="datosimp" localSheetId="191">#REF!</definedName>
    <definedName name="datosimp" localSheetId="70">#REF!</definedName>
    <definedName name="datosimp" localSheetId="167">#REF!</definedName>
    <definedName name="datosimp" localSheetId="119">#REF!</definedName>
    <definedName name="datosimp" localSheetId="215">#REF!</definedName>
    <definedName name="datosimp" localSheetId="66">#REF!</definedName>
    <definedName name="datosimp" localSheetId="115">#REF!</definedName>
    <definedName name="datosimp" localSheetId="163">#REF!</definedName>
    <definedName name="datosimp" localSheetId="20">#REF!</definedName>
    <definedName name="datosimp" localSheetId="211">#REF!</definedName>
    <definedName name="datosimp" localSheetId="15">#REF!</definedName>
    <definedName name="datosimp" localSheetId="207">#REF!</definedName>
    <definedName name="datosimp" localSheetId="62">#REF!</definedName>
    <definedName name="datosimp" localSheetId="111">#REF!</definedName>
    <definedName name="datosimp" localSheetId="159">#REF!</definedName>
    <definedName name="datosimp">#REF!</definedName>
    <definedName name="datosparo" localSheetId="18">#REF!</definedName>
    <definedName name="datosparo" localSheetId="17">#REF!</definedName>
    <definedName name="datosparo" localSheetId="188">#REF!</definedName>
    <definedName name="datosparo" localSheetId="204">#REF!</definedName>
    <definedName name="datosparo" localSheetId="220">#REF!</definedName>
    <definedName name="datosparo" localSheetId="172">#REF!</definedName>
    <definedName name="datosparo" localSheetId="176">#REF!</definedName>
    <definedName name="datosparo" localSheetId="224">#REF!</definedName>
    <definedName name="datosparo" localSheetId="180">#REF!</definedName>
    <definedName name="datosparo" localSheetId="200">#REF!</definedName>
    <definedName name="datosparo" localSheetId="196">#REF!</definedName>
    <definedName name="datosparo" localSheetId="184">#REF!</definedName>
    <definedName name="datosparo" localSheetId="192">#REF!</definedName>
    <definedName name="datosparo" localSheetId="216">#REF!</definedName>
    <definedName name="datosparo" localSheetId="168">#REF!</definedName>
    <definedName name="datosparo" localSheetId="212">#REF!</definedName>
    <definedName name="datosparo" localSheetId="164">#REF!</definedName>
    <definedName name="datosparo" localSheetId="208">#REF!</definedName>
    <definedName name="datosparo" localSheetId="27">#REF!</definedName>
    <definedName name="datosparo" localSheetId="24">#REF!</definedName>
    <definedName name="datosparo" localSheetId="23">#REF!</definedName>
    <definedName name="datosparo" localSheetId="41">#REF!</definedName>
    <definedName name="datosparo" localSheetId="57">#REF!</definedName>
    <definedName name="datosparo" localSheetId="25">#REF!</definedName>
    <definedName name="datosparo" localSheetId="29">#REF!</definedName>
    <definedName name="datosparo" localSheetId="33">#REF!</definedName>
    <definedName name="datosparo" localSheetId="53">#REF!</definedName>
    <definedName name="datosparo" localSheetId="49">#REF!</definedName>
    <definedName name="datosparo" localSheetId="37">#REF!</definedName>
    <definedName name="datosparo" localSheetId="45">#REF!</definedName>
    <definedName name="datosparo" localSheetId="22">#REF!</definedName>
    <definedName name="datosparo" localSheetId="19">#REF!</definedName>
    <definedName name="datosparo" localSheetId="61">#REF!</definedName>
    <definedName name="datosparo" localSheetId="90">#REF!</definedName>
    <definedName name="datosparo" localSheetId="106">#REF!</definedName>
    <definedName name="datosparo" localSheetId="74">#REF!</definedName>
    <definedName name="datosparo" localSheetId="78">#REF!</definedName>
    <definedName name="datosparo" localSheetId="82">#REF!</definedName>
    <definedName name="datosparo" localSheetId="102">#REF!</definedName>
    <definedName name="datosparo" localSheetId="98">#REF!</definedName>
    <definedName name="datosparo" localSheetId="86">#REF!</definedName>
    <definedName name="datosparo" localSheetId="94">#REF!</definedName>
    <definedName name="datosparo" localSheetId="69">#REF!</definedName>
    <definedName name="datosparo" localSheetId="65">#REF!</definedName>
    <definedName name="datosparo" localSheetId="138">#REF!</definedName>
    <definedName name="datosparo" localSheetId="186">#REF!</definedName>
    <definedName name="datosparo" localSheetId="154">#REF!</definedName>
    <definedName name="datosparo" localSheetId="202">#REF!</definedName>
    <definedName name="datosparo" localSheetId="218">#REF!</definedName>
    <definedName name="datosparo" localSheetId="122">#REF!</definedName>
    <definedName name="datosparo" localSheetId="170">#REF!</definedName>
    <definedName name="datosparo" localSheetId="126">#REF!</definedName>
    <definedName name="datosparo" localSheetId="174">#REF!</definedName>
    <definedName name="datosparo" localSheetId="222">#REF!</definedName>
    <definedName name="datosparo" localSheetId="130">#REF!</definedName>
    <definedName name="datosparo" localSheetId="178">#REF!</definedName>
    <definedName name="datosparo" localSheetId="150">#REF!</definedName>
    <definedName name="datosparo" localSheetId="198">#REF!</definedName>
    <definedName name="datosparo" localSheetId="146">#REF!</definedName>
    <definedName name="datosparo" localSheetId="194">#REF!</definedName>
    <definedName name="datosparo" localSheetId="134">#REF!</definedName>
    <definedName name="datosparo" localSheetId="182">#REF!</definedName>
    <definedName name="datosparo" localSheetId="142">#REF!</definedName>
    <definedName name="datosparo" localSheetId="190">#REF!</definedName>
    <definedName name="datosparo" localSheetId="118">#REF!</definedName>
    <definedName name="datosparo" localSheetId="166">#REF!</definedName>
    <definedName name="datosparo" localSheetId="214">#REF!</definedName>
    <definedName name="datosparo" localSheetId="114">#REF!</definedName>
    <definedName name="datosparo" localSheetId="210">#REF!</definedName>
    <definedName name="datosparo" localSheetId="162">#REF!</definedName>
    <definedName name="datosparo" localSheetId="206">#REF!</definedName>
    <definedName name="datosparo" localSheetId="110">#REF!</definedName>
    <definedName name="datosparo" localSheetId="158">#REF!</definedName>
    <definedName name="datosparo" localSheetId="140">#REF!</definedName>
    <definedName name="datosparo" localSheetId="156">#REF!</definedName>
    <definedName name="datosparo" localSheetId="124">#REF!</definedName>
    <definedName name="datosparo" localSheetId="128">#REF!</definedName>
    <definedName name="datosparo" localSheetId="132">#REF!</definedName>
    <definedName name="datosparo" localSheetId="152">#REF!</definedName>
    <definedName name="datosparo" localSheetId="148">#REF!</definedName>
    <definedName name="datosparo" localSheetId="136">#REF!</definedName>
    <definedName name="datosparo" localSheetId="144">#REF!</definedName>
    <definedName name="datosparo" localSheetId="120">#REF!</definedName>
    <definedName name="datosparo" localSheetId="160">#REF!</definedName>
    <definedName name="datosparo" localSheetId="43">#REF!</definedName>
    <definedName name="datosparo" localSheetId="31">#REF!</definedName>
    <definedName name="datosparo" localSheetId="35">#REF!</definedName>
    <definedName name="datosparo" localSheetId="55">#REF!</definedName>
    <definedName name="datosparo" localSheetId="51">#REF!</definedName>
    <definedName name="datosparo" localSheetId="39">#REF!</definedName>
    <definedName name="datosparo" localSheetId="47">#REF!</definedName>
    <definedName name="datosparo" localSheetId="108">#REF!</definedName>
    <definedName name="datosparo" localSheetId="92">#REF!</definedName>
    <definedName name="datosparo" localSheetId="59">#REF!</definedName>
    <definedName name="datosparo" localSheetId="76">#REF!</definedName>
    <definedName name="datosparo" localSheetId="80">#REF!</definedName>
    <definedName name="datosparo" localSheetId="84">#REF!</definedName>
    <definedName name="datosparo" localSheetId="104">#REF!</definedName>
    <definedName name="datosparo" localSheetId="100">#REF!</definedName>
    <definedName name="datosparo" localSheetId="88">#REF!</definedName>
    <definedName name="datosparo" localSheetId="96">#REF!</definedName>
    <definedName name="datosparo" localSheetId="71">#REF!</definedName>
    <definedName name="datosparo" localSheetId="67">#REF!</definedName>
    <definedName name="datosparo" localSheetId="116">#REF!</definedName>
    <definedName name="datosparo" localSheetId="112">#REF!</definedName>
    <definedName name="datosparo" localSheetId="63">#REF!</definedName>
    <definedName name="datosparo" localSheetId="10">#REF!</definedName>
    <definedName name="datosparo" localSheetId="5">#REF!</definedName>
    <definedName name="datosparo" localSheetId="14">#REF!</definedName>
    <definedName name="datosparo" localSheetId="7">#REF!</definedName>
    <definedName name="datosparo" localSheetId="12">#REF!</definedName>
    <definedName name="datosparo" localSheetId="16">#REF!</definedName>
    <definedName name="datosparo" localSheetId="109">#REF!</definedName>
    <definedName name="datosparo" localSheetId="117">#REF!</definedName>
    <definedName name="datosparo" localSheetId="113">#REF!</definedName>
    <definedName name="datosparo" localSheetId="44">#REF!</definedName>
    <definedName name="datosparo" localSheetId="93">#REF!</definedName>
    <definedName name="datosparo" localSheetId="141">#REF!</definedName>
    <definedName name="datosparo" localSheetId="189">#REF!</definedName>
    <definedName name="datosparo" localSheetId="13">#REF!</definedName>
    <definedName name="datosparo" localSheetId="60">#REF!</definedName>
    <definedName name="datosparo" localSheetId="157">#REF!</definedName>
    <definedName name="datosparo" localSheetId="205">#REF!</definedName>
    <definedName name="datosparo" localSheetId="221">#REF!</definedName>
    <definedName name="datosparo" localSheetId="28">#REF!</definedName>
    <definedName name="datosparo" localSheetId="77">#REF!</definedName>
    <definedName name="datosparo" localSheetId="125">#REF!</definedName>
    <definedName name="datosparo" localSheetId="173">#REF!</definedName>
    <definedName name="datosparo" localSheetId="32">#REF!</definedName>
    <definedName name="datosparo" localSheetId="81">#REF!</definedName>
    <definedName name="datosparo" localSheetId="129">#REF!</definedName>
    <definedName name="datosparo" localSheetId="177">#REF!</definedName>
    <definedName name="datosparo" localSheetId="225">#REF!</definedName>
    <definedName name="datosparo" localSheetId="36">#REF!</definedName>
    <definedName name="datosparo" localSheetId="85">#REF!</definedName>
    <definedName name="datosparo" localSheetId="133">#REF!</definedName>
    <definedName name="datosparo" localSheetId="181">#REF!</definedName>
    <definedName name="datosparo" localSheetId="8">#REF!</definedName>
    <definedName name="datosparo" localSheetId="56">#REF!</definedName>
    <definedName name="datosparo" localSheetId="105">#REF!</definedName>
    <definedName name="datosparo" localSheetId="153">#REF!</definedName>
    <definedName name="datosparo" localSheetId="201">#REF!</definedName>
    <definedName name="datosparo" localSheetId="52">#REF!</definedName>
    <definedName name="datosparo" localSheetId="101">#REF!</definedName>
    <definedName name="datosparo" localSheetId="149">#REF!</definedName>
    <definedName name="datosparo" localSheetId="197">#REF!</definedName>
    <definedName name="datosparo" localSheetId="40">#REF!</definedName>
    <definedName name="datosparo" localSheetId="89">#REF!</definedName>
    <definedName name="datosparo" localSheetId="137">#REF!</definedName>
    <definedName name="datosparo" localSheetId="185">#REF!</definedName>
    <definedName name="datosparo" localSheetId="48">#REF!</definedName>
    <definedName name="datosparo" localSheetId="97">#REF!</definedName>
    <definedName name="datosparo" localSheetId="145">#REF!</definedName>
    <definedName name="datosparo" localSheetId="193">#REF!</definedName>
    <definedName name="datosparo" localSheetId="217">#REF!</definedName>
    <definedName name="datosparo" localSheetId="72">#REF!</definedName>
    <definedName name="datosparo" localSheetId="121">#REF!</definedName>
    <definedName name="datosparo" localSheetId="169">#REF!</definedName>
    <definedName name="datosparo" localSheetId="21">#REF!</definedName>
    <definedName name="datosparo" localSheetId="68">#REF!</definedName>
    <definedName name="datosparo" localSheetId="213">#REF!</definedName>
    <definedName name="datosparo" localSheetId="165">#REF!</definedName>
    <definedName name="datosparo" localSheetId="0">#REF!</definedName>
    <definedName name="datosparo" localSheetId="209">#REF!</definedName>
    <definedName name="datosparo" localSheetId="64">#REF!</definedName>
    <definedName name="datosparo" localSheetId="161">#REF!</definedName>
    <definedName name="datosparo" localSheetId="42">#REF!</definedName>
    <definedName name="datosparo" localSheetId="91">#REF!</definedName>
    <definedName name="datosparo" localSheetId="139">#REF!</definedName>
    <definedName name="datosparo" localSheetId="187">#REF!</definedName>
    <definedName name="datosparo" localSheetId="11">#REF!</definedName>
    <definedName name="datosparo" localSheetId="58">#REF!</definedName>
    <definedName name="datosparo" localSheetId="107">#REF!</definedName>
    <definedName name="datosparo" localSheetId="155">#REF!</definedName>
    <definedName name="datosparo" localSheetId="203">#REF!</definedName>
    <definedName name="datosparo" localSheetId="26">#REF!</definedName>
    <definedName name="datosparo" localSheetId="75">#REF!</definedName>
    <definedName name="datosparo" localSheetId="171">#REF!</definedName>
    <definedName name="datosparo" localSheetId="123">#REF!</definedName>
    <definedName name="datosparo" localSheetId="219">#REF!</definedName>
    <definedName name="datosparo" localSheetId="79">#REF!</definedName>
    <definedName name="datosparo" localSheetId="30">#REF!</definedName>
    <definedName name="datosparo" localSheetId="127">#REF!</definedName>
    <definedName name="datosparo" localSheetId="175">#REF!</definedName>
    <definedName name="datosparo" localSheetId="223">#REF!</definedName>
    <definedName name="datosparo" localSheetId="83">#REF!</definedName>
    <definedName name="datosparo" localSheetId="131">#REF!</definedName>
    <definedName name="datosparo" localSheetId="34">#REF!</definedName>
    <definedName name="datosparo" localSheetId="179">#REF!</definedName>
    <definedName name="datosparo" localSheetId="6">#REF!</definedName>
    <definedName name="datosparo" localSheetId="54">#REF!</definedName>
    <definedName name="datosparo" localSheetId="103">#REF!</definedName>
    <definedName name="datosparo" localSheetId="151">#REF!</definedName>
    <definedName name="datosparo" localSheetId="199">#REF!</definedName>
    <definedName name="datosparo" localSheetId="50">#REF!</definedName>
    <definedName name="datosparo" localSheetId="99">#REF!</definedName>
    <definedName name="datosparo" localSheetId="147">#REF!</definedName>
    <definedName name="datosparo" localSheetId="195">#REF!</definedName>
    <definedName name="datosparo" localSheetId="38">#REF!</definedName>
    <definedName name="datosparo" localSheetId="87">#REF!</definedName>
    <definedName name="datosparo" localSheetId="135">#REF!</definedName>
    <definedName name="datosparo" localSheetId="183">#REF!</definedName>
    <definedName name="datosparo" localSheetId="46">#REF!</definedName>
    <definedName name="datosparo" localSheetId="95">#REF!</definedName>
    <definedName name="datosparo" localSheetId="143">#REF!</definedName>
    <definedName name="datosparo" localSheetId="191">#REF!</definedName>
    <definedName name="datosparo" localSheetId="70">#REF!</definedName>
    <definedName name="datosparo" localSheetId="167">#REF!</definedName>
    <definedName name="datosparo" localSheetId="119">#REF!</definedName>
    <definedName name="datosparo" localSheetId="215">#REF!</definedName>
    <definedName name="datosparo" localSheetId="66">#REF!</definedName>
    <definedName name="datosparo" localSheetId="115">#REF!</definedName>
    <definedName name="datosparo" localSheetId="163">#REF!</definedName>
    <definedName name="datosparo" localSheetId="20">#REF!</definedName>
    <definedName name="datosparo" localSheetId="211">#REF!</definedName>
    <definedName name="datosparo" localSheetId="15">#REF!</definedName>
    <definedName name="datosparo" localSheetId="207">#REF!</definedName>
    <definedName name="datosparo" localSheetId="62">#REF!</definedName>
    <definedName name="datosparo" localSheetId="111">#REF!</definedName>
    <definedName name="datosparo" localSheetId="159">#REF!</definedName>
    <definedName name="datosparo">#REF!</definedName>
    <definedName name="Datrul" localSheetId="18">[2]Abril!#REF!</definedName>
    <definedName name="Datrul" localSheetId="17">[2]Abril!#REF!</definedName>
    <definedName name="Datrul" localSheetId="188">[2]Abril!#REF!</definedName>
    <definedName name="Datrul" localSheetId="204">[2]Abril!#REF!</definedName>
    <definedName name="Datrul" localSheetId="220">[2]Abril!#REF!</definedName>
    <definedName name="Datrul" localSheetId="172">[2]Abril!#REF!</definedName>
    <definedName name="Datrul" localSheetId="176">[2]Abril!#REF!</definedName>
    <definedName name="Datrul" localSheetId="224">[2]Abril!#REF!</definedName>
    <definedName name="Datrul" localSheetId="180">[2]Abril!#REF!</definedName>
    <definedName name="Datrul" localSheetId="200">[2]Abril!#REF!</definedName>
    <definedName name="Datrul" localSheetId="196">[2]Abril!#REF!</definedName>
    <definedName name="Datrul" localSheetId="184">[2]Abril!#REF!</definedName>
    <definedName name="Datrul" localSheetId="192">[2]Abril!#REF!</definedName>
    <definedName name="Datrul" localSheetId="216">[2]Abril!#REF!</definedName>
    <definedName name="Datrul" localSheetId="168">[2]Abril!#REF!</definedName>
    <definedName name="Datrul" localSheetId="212">[2]Abril!#REF!</definedName>
    <definedName name="Datrul" localSheetId="164">[2]Abril!#REF!</definedName>
    <definedName name="Datrul" localSheetId="208">[2]Abril!#REF!</definedName>
    <definedName name="Datrul" localSheetId="27">[2]Abril!#REF!</definedName>
    <definedName name="Datrul" localSheetId="24">[2]Abril!#REF!</definedName>
    <definedName name="Datrul" localSheetId="23">[2]Abril!#REF!</definedName>
    <definedName name="Datrul" localSheetId="41">[2]Abril!#REF!</definedName>
    <definedName name="Datrul" localSheetId="57">[2]Abril!#REF!</definedName>
    <definedName name="Datrul" localSheetId="25">[2]Abril!#REF!</definedName>
    <definedName name="Datrul" localSheetId="29">[2]Abril!#REF!</definedName>
    <definedName name="Datrul" localSheetId="33">[2]Abril!#REF!</definedName>
    <definedName name="Datrul" localSheetId="53">[2]Abril!#REF!</definedName>
    <definedName name="Datrul" localSheetId="49">[2]Abril!#REF!</definedName>
    <definedName name="Datrul" localSheetId="37">[2]Abril!#REF!</definedName>
    <definedName name="Datrul" localSheetId="45">[2]Abril!#REF!</definedName>
    <definedName name="Datrul" localSheetId="22">[2]Abril!#REF!</definedName>
    <definedName name="Datrul" localSheetId="19">[2]Abril!#REF!</definedName>
    <definedName name="Datrul" localSheetId="61">[2]Abril!#REF!</definedName>
    <definedName name="Datrul" localSheetId="90">[2]Abril!#REF!</definedName>
    <definedName name="Datrul" localSheetId="106">[2]Abril!#REF!</definedName>
    <definedName name="Datrul" localSheetId="74">[2]Abril!#REF!</definedName>
    <definedName name="Datrul" localSheetId="78">[2]Abril!#REF!</definedName>
    <definedName name="Datrul" localSheetId="82">[2]Abril!#REF!</definedName>
    <definedName name="Datrul" localSheetId="102">[2]Abril!#REF!</definedName>
    <definedName name="Datrul" localSheetId="98">[2]Abril!#REF!</definedName>
    <definedName name="Datrul" localSheetId="86">[2]Abril!#REF!</definedName>
    <definedName name="Datrul" localSheetId="94">[2]Abril!#REF!</definedName>
    <definedName name="Datrul" localSheetId="69">[2]Abril!#REF!</definedName>
    <definedName name="Datrul" localSheetId="65">[2]Abril!#REF!</definedName>
    <definedName name="Datrul" localSheetId="138">[2]Abril!#REF!</definedName>
    <definedName name="Datrul" localSheetId="186">[2]Abril!#REF!</definedName>
    <definedName name="Datrul" localSheetId="154">[2]Abril!#REF!</definedName>
    <definedName name="Datrul" localSheetId="202">[2]Abril!#REF!</definedName>
    <definedName name="Datrul" localSheetId="218">[2]Abril!#REF!</definedName>
    <definedName name="Datrul" localSheetId="122">[2]Abril!#REF!</definedName>
    <definedName name="Datrul" localSheetId="170">[2]Abril!#REF!</definedName>
    <definedName name="Datrul" localSheetId="126">[2]Abril!#REF!</definedName>
    <definedName name="Datrul" localSheetId="174">[2]Abril!#REF!</definedName>
    <definedName name="Datrul" localSheetId="222">[2]Abril!#REF!</definedName>
    <definedName name="Datrul" localSheetId="130">[2]Abril!#REF!</definedName>
    <definedName name="Datrul" localSheetId="178">[2]Abril!#REF!</definedName>
    <definedName name="Datrul" localSheetId="150">[2]Abril!#REF!</definedName>
    <definedName name="Datrul" localSheetId="198">[2]Abril!#REF!</definedName>
    <definedName name="Datrul" localSheetId="146">[2]Abril!#REF!</definedName>
    <definedName name="Datrul" localSheetId="194">[2]Abril!#REF!</definedName>
    <definedName name="Datrul" localSheetId="134">[2]Abril!#REF!</definedName>
    <definedName name="Datrul" localSheetId="182">[2]Abril!#REF!</definedName>
    <definedName name="Datrul" localSheetId="142">[2]Abril!#REF!</definedName>
    <definedName name="Datrul" localSheetId="190">[2]Abril!#REF!</definedName>
    <definedName name="Datrul" localSheetId="118">[2]Abril!#REF!</definedName>
    <definedName name="Datrul" localSheetId="166">[2]Abril!#REF!</definedName>
    <definedName name="Datrul" localSheetId="214">[2]Abril!#REF!</definedName>
    <definedName name="Datrul" localSheetId="114">[2]Abril!#REF!</definedName>
    <definedName name="Datrul" localSheetId="210">[2]Abril!#REF!</definedName>
    <definedName name="Datrul" localSheetId="162">[2]Abril!#REF!</definedName>
    <definedName name="Datrul" localSheetId="206">[2]Abril!#REF!</definedName>
    <definedName name="Datrul" localSheetId="110">[2]Abril!#REF!</definedName>
    <definedName name="Datrul" localSheetId="158">[2]Abril!#REF!</definedName>
    <definedName name="Datrul" localSheetId="140">[2]Abril!#REF!</definedName>
    <definedName name="Datrul" localSheetId="156">[2]Abril!#REF!</definedName>
    <definedName name="Datrul" localSheetId="124">[2]Abril!#REF!</definedName>
    <definedName name="Datrul" localSheetId="128">[2]Abril!#REF!</definedName>
    <definedName name="Datrul" localSheetId="132">[2]Abril!#REF!</definedName>
    <definedName name="Datrul" localSheetId="152">[2]Abril!#REF!</definedName>
    <definedName name="Datrul" localSheetId="148">[2]Abril!#REF!</definedName>
    <definedName name="Datrul" localSheetId="136">[2]Abril!#REF!</definedName>
    <definedName name="Datrul" localSheetId="144">[2]Abril!#REF!</definedName>
    <definedName name="Datrul" localSheetId="120">[2]Abril!#REF!</definedName>
    <definedName name="Datrul" localSheetId="160">[2]Abril!#REF!</definedName>
    <definedName name="Datrul" localSheetId="43">[2]Abril!#REF!</definedName>
    <definedName name="Datrul" localSheetId="31">[2]Abril!#REF!</definedName>
    <definedName name="Datrul" localSheetId="35">[2]Abril!#REF!</definedName>
    <definedName name="Datrul" localSheetId="55">[2]Abril!#REF!</definedName>
    <definedName name="Datrul" localSheetId="51">[2]Abril!#REF!</definedName>
    <definedName name="Datrul" localSheetId="39">[2]Abril!#REF!</definedName>
    <definedName name="Datrul" localSheetId="47">[2]Abril!#REF!</definedName>
    <definedName name="Datrul" localSheetId="108">[2]Abril!#REF!</definedName>
    <definedName name="Datrul" localSheetId="92">[2]Abril!#REF!</definedName>
    <definedName name="Datrul" localSheetId="59">[2]Abril!#REF!</definedName>
    <definedName name="Datrul" localSheetId="76">[2]Abril!#REF!</definedName>
    <definedName name="Datrul" localSheetId="80">[2]Abril!#REF!</definedName>
    <definedName name="Datrul" localSheetId="84">[2]Abril!#REF!</definedName>
    <definedName name="Datrul" localSheetId="104">[2]Abril!#REF!</definedName>
    <definedName name="Datrul" localSheetId="100">[2]Abril!#REF!</definedName>
    <definedName name="Datrul" localSheetId="88">[2]Abril!#REF!</definedName>
    <definedName name="Datrul" localSheetId="96">[2]Abril!#REF!</definedName>
    <definedName name="Datrul" localSheetId="71">[2]Abril!#REF!</definedName>
    <definedName name="Datrul" localSheetId="67">[2]Abril!#REF!</definedName>
    <definedName name="Datrul" localSheetId="116">[2]Abril!#REF!</definedName>
    <definedName name="Datrul" localSheetId="112">[2]Abril!#REF!</definedName>
    <definedName name="Datrul" localSheetId="63">[2]Abril!#REF!</definedName>
    <definedName name="Datrul" localSheetId="10">[2]Abril!#REF!</definedName>
    <definedName name="Datrul" localSheetId="5">[2]Abril!#REF!</definedName>
    <definedName name="Datrul" localSheetId="14">[2]Abril!#REF!</definedName>
    <definedName name="Datrul" localSheetId="7">[2]Abril!#REF!</definedName>
    <definedName name="Datrul" localSheetId="12">[2]Abril!#REF!</definedName>
    <definedName name="Datrul" localSheetId="16">[2]Abril!#REF!</definedName>
    <definedName name="Datrul" localSheetId="109">[2]Abril!#REF!</definedName>
    <definedName name="Datrul" localSheetId="117">[2]Abril!#REF!</definedName>
    <definedName name="Datrul" localSheetId="113">[2]Abril!#REF!</definedName>
    <definedName name="Datrul" localSheetId="44">[2]Abril!#REF!</definedName>
    <definedName name="Datrul" localSheetId="93">[2]Abril!#REF!</definedName>
    <definedName name="Datrul" localSheetId="141">[2]Abril!#REF!</definedName>
    <definedName name="Datrul" localSheetId="189">[2]Abril!#REF!</definedName>
    <definedName name="Datrul" localSheetId="13">[2]Abril!#REF!</definedName>
    <definedName name="Datrul" localSheetId="60">[2]Abril!#REF!</definedName>
    <definedName name="Datrul" localSheetId="157">[2]Abril!#REF!</definedName>
    <definedName name="Datrul" localSheetId="205">[2]Abril!#REF!</definedName>
    <definedName name="Datrul" localSheetId="221">[2]Abril!#REF!</definedName>
    <definedName name="Datrul" localSheetId="28">[2]Abril!#REF!</definedName>
    <definedName name="Datrul" localSheetId="77">[2]Abril!#REF!</definedName>
    <definedName name="Datrul" localSheetId="125">[2]Abril!#REF!</definedName>
    <definedName name="Datrul" localSheetId="173">[2]Abril!#REF!</definedName>
    <definedName name="Datrul" localSheetId="32">[2]Abril!#REF!</definedName>
    <definedName name="Datrul" localSheetId="81">[2]Abril!#REF!</definedName>
    <definedName name="Datrul" localSheetId="129">[2]Abril!#REF!</definedName>
    <definedName name="Datrul" localSheetId="177">[2]Abril!#REF!</definedName>
    <definedName name="Datrul" localSheetId="225">[2]Abril!#REF!</definedName>
    <definedName name="Datrul" localSheetId="36">[2]Abril!#REF!</definedName>
    <definedName name="Datrul" localSheetId="85">[2]Abril!#REF!</definedName>
    <definedName name="Datrul" localSheetId="133">[2]Abril!#REF!</definedName>
    <definedName name="Datrul" localSheetId="181">[2]Abril!#REF!</definedName>
    <definedName name="Datrul" localSheetId="8">[2]Abril!#REF!</definedName>
    <definedName name="Datrul" localSheetId="56">[2]Abril!#REF!</definedName>
    <definedName name="Datrul" localSheetId="105">[2]Abril!#REF!</definedName>
    <definedName name="Datrul" localSheetId="153">[2]Abril!#REF!</definedName>
    <definedName name="Datrul" localSheetId="201">[2]Abril!#REF!</definedName>
    <definedName name="Datrul" localSheetId="52">[2]Abril!#REF!</definedName>
    <definedName name="Datrul" localSheetId="101">[2]Abril!#REF!</definedName>
    <definedName name="Datrul" localSheetId="149">[2]Abril!#REF!</definedName>
    <definedName name="Datrul" localSheetId="197">[2]Abril!#REF!</definedName>
    <definedName name="Datrul" localSheetId="40">[2]Abril!#REF!</definedName>
    <definedName name="Datrul" localSheetId="89">[2]Abril!#REF!</definedName>
    <definedName name="Datrul" localSheetId="137">[2]Abril!#REF!</definedName>
    <definedName name="Datrul" localSheetId="185">[2]Abril!#REF!</definedName>
    <definedName name="Datrul" localSheetId="48">[2]Abril!#REF!</definedName>
    <definedName name="Datrul" localSheetId="97">[2]Abril!#REF!</definedName>
    <definedName name="Datrul" localSheetId="145">[2]Abril!#REF!</definedName>
    <definedName name="Datrul" localSheetId="193">[2]Abril!#REF!</definedName>
    <definedName name="Datrul" localSheetId="217">[2]Abril!#REF!</definedName>
    <definedName name="Datrul" localSheetId="72">[2]Abril!#REF!</definedName>
    <definedName name="Datrul" localSheetId="121">[2]Abril!#REF!</definedName>
    <definedName name="Datrul" localSheetId="169">[2]Abril!#REF!</definedName>
    <definedName name="Datrul" localSheetId="21">[2]Abril!#REF!</definedName>
    <definedName name="Datrul" localSheetId="68">[2]Abril!#REF!</definedName>
    <definedName name="Datrul" localSheetId="213">[2]Abril!#REF!</definedName>
    <definedName name="Datrul" localSheetId="165">[2]Abril!#REF!</definedName>
    <definedName name="Datrul" localSheetId="0">[2]Abril!#REF!</definedName>
    <definedName name="Datrul" localSheetId="209">[2]Abril!#REF!</definedName>
    <definedName name="Datrul" localSheetId="64">[2]Abril!#REF!</definedName>
    <definedName name="Datrul" localSheetId="161">[2]Abril!#REF!</definedName>
    <definedName name="Datrul" localSheetId="42">[2]Abril!#REF!</definedName>
    <definedName name="Datrul" localSheetId="91">[2]Abril!#REF!</definedName>
    <definedName name="Datrul" localSheetId="139">[2]Abril!#REF!</definedName>
    <definedName name="Datrul" localSheetId="187">[2]Abril!#REF!</definedName>
    <definedName name="Datrul" localSheetId="11">[2]Abril!#REF!</definedName>
    <definedName name="Datrul" localSheetId="58">[2]Abril!#REF!</definedName>
    <definedName name="Datrul" localSheetId="107">[2]Abril!#REF!</definedName>
    <definedName name="Datrul" localSheetId="155">[2]Abril!#REF!</definedName>
    <definedName name="Datrul" localSheetId="203">[2]Abril!#REF!</definedName>
    <definedName name="Datrul" localSheetId="26">[2]Abril!#REF!</definedName>
    <definedName name="Datrul" localSheetId="75">[2]Abril!#REF!</definedName>
    <definedName name="Datrul" localSheetId="171">[2]Abril!#REF!</definedName>
    <definedName name="Datrul" localSheetId="123">[2]Abril!#REF!</definedName>
    <definedName name="Datrul" localSheetId="219">[2]Abril!#REF!</definedName>
    <definedName name="Datrul" localSheetId="79">[2]Abril!#REF!</definedName>
    <definedName name="Datrul" localSheetId="30">[2]Abril!#REF!</definedName>
    <definedName name="Datrul" localSheetId="127">[2]Abril!#REF!</definedName>
    <definedName name="Datrul" localSheetId="175">[2]Abril!#REF!</definedName>
    <definedName name="Datrul" localSheetId="223">[2]Abril!#REF!</definedName>
    <definedName name="Datrul" localSheetId="83">[2]Abril!#REF!</definedName>
    <definedName name="Datrul" localSheetId="131">[2]Abril!#REF!</definedName>
    <definedName name="Datrul" localSheetId="34">[2]Abril!#REF!</definedName>
    <definedName name="Datrul" localSheetId="179">[2]Abril!#REF!</definedName>
    <definedName name="Datrul" localSheetId="6">[2]Abril!#REF!</definedName>
    <definedName name="Datrul" localSheetId="54">[2]Abril!#REF!</definedName>
    <definedName name="Datrul" localSheetId="103">[2]Abril!#REF!</definedName>
    <definedName name="Datrul" localSheetId="151">[2]Abril!#REF!</definedName>
    <definedName name="Datrul" localSheetId="199">[2]Abril!#REF!</definedName>
    <definedName name="Datrul" localSheetId="50">[2]Abril!#REF!</definedName>
    <definedName name="Datrul" localSheetId="99">[2]Abril!#REF!</definedName>
    <definedName name="Datrul" localSheetId="147">[2]Abril!#REF!</definedName>
    <definedName name="Datrul" localSheetId="195">[2]Abril!#REF!</definedName>
    <definedName name="Datrul" localSheetId="38">[2]Abril!#REF!</definedName>
    <definedName name="Datrul" localSheetId="87">[2]Abril!#REF!</definedName>
    <definedName name="Datrul" localSheetId="135">[2]Abril!#REF!</definedName>
    <definedName name="Datrul" localSheetId="183">[2]Abril!#REF!</definedName>
    <definedName name="Datrul" localSheetId="46">[2]Abril!#REF!</definedName>
    <definedName name="Datrul" localSheetId="95">[2]Abril!#REF!</definedName>
    <definedName name="Datrul" localSheetId="143">[2]Abril!#REF!</definedName>
    <definedName name="Datrul" localSheetId="191">[2]Abril!#REF!</definedName>
    <definedName name="Datrul" localSheetId="70">[2]Abril!#REF!</definedName>
    <definedName name="Datrul" localSheetId="167">[2]Abril!#REF!</definedName>
    <definedName name="Datrul" localSheetId="119">[2]Abril!#REF!</definedName>
    <definedName name="Datrul" localSheetId="215">[2]Abril!#REF!</definedName>
    <definedName name="Datrul" localSheetId="66">[2]Abril!#REF!</definedName>
    <definedName name="Datrul" localSheetId="115">[2]Abril!#REF!</definedName>
    <definedName name="Datrul" localSheetId="163">[2]Abril!#REF!</definedName>
    <definedName name="Datrul" localSheetId="20">[2]Abril!#REF!</definedName>
    <definedName name="Datrul" localSheetId="211">[2]Abril!#REF!</definedName>
    <definedName name="Datrul" localSheetId="15">[2]Abril!#REF!</definedName>
    <definedName name="Datrul" localSheetId="207">[2]Abril!#REF!</definedName>
    <definedName name="Datrul" localSheetId="62">[2]Abril!#REF!</definedName>
    <definedName name="Datrul" localSheetId="111">[2]Abril!#REF!</definedName>
    <definedName name="Datrul" localSheetId="159">[2]Abril!#REF!</definedName>
    <definedName name="Datrul">[2]Abril!#REF!</definedName>
    <definedName name="dia.diez" localSheetId="18">[3]Abril!#REF!</definedName>
    <definedName name="dia.diez" localSheetId="17">[3]Abril!#REF!</definedName>
    <definedName name="dia.diez" localSheetId="188">[3]Abril!#REF!</definedName>
    <definedName name="dia.diez" localSheetId="204">[3]Abril!#REF!</definedName>
    <definedName name="dia.diez" localSheetId="220">[3]Abril!#REF!</definedName>
    <definedName name="dia.diez" localSheetId="172">[3]Abril!#REF!</definedName>
    <definedName name="dia.diez" localSheetId="176">[3]Abril!#REF!</definedName>
    <definedName name="dia.diez" localSheetId="224">[3]Abril!#REF!</definedName>
    <definedName name="dia.diez" localSheetId="180">[3]Abril!#REF!</definedName>
    <definedName name="dia.diez" localSheetId="200">[3]Abril!#REF!</definedName>
    <definedName name="dia.diez" localSheetId="196">[3]Abril!#REF!</definedName>
    <definedName name="dia.diez" localSheetId="184">[3]Abril!#REF!</definedName>
    <definedName name="dia.diez" localSheetId="192">[3]Abril!#REF!</definedName>
    <definedName name="dia.diez" localSheetId="216">[3]Abril!#REF!</definedName>
    <definedName name="dia.diez" localSheetId="168">[3]Abril!#REF!</definedName>
    <definedName name="dia.diez" localSheetId="212">[3]Abril!#REF!</definedName>
    <definedName name="dia.diez" localSheetId="164">[3]Abril!#REF!</definedName>
    <definedName name="dia.diez" localSheetId="208">[3]Abril!#REF!</definedName>
    <definedName name="dia.diez" localSheetId="27">[3]Abril!#REF!</definedName>
    <definedName name="dia.diez" localSheetId="24">[3]Abril!#REF!</definedName>
    <definedName name="dia.diez" localSheetId="23">[3]Abril!#REF!</definedName>
    <definedName name="dia.diez" localSheetId="41">[3]Abril!#REF!</definedName>
    <definedName name="dia.diez" localSheetId="57">[3]Abril!#REF!</definedName>
    <definedName name="dia.diez" localSheetId="25">[3]Abril!#REF!</definedName>
    <definedName name="dia.diez" localSheetId="29">[3]Abril!#REF!</definedName>
    <definedName name="dia.diez" localSheetId="33">[3]Abril!#REF!</definedName>
    <definedName name="dia.diez" localSheetId="53">[3]Abril!#REF!</definedName>
    <definedName name="dia.diez" localSheetId="49">[3]Abril!#REF!</definedName>
    <definedName name="dia.diez" localSheetId="37">[3]Abril!#REF!</definedName>
    <definedName name="dia.diez" localSheetId="45">[3]Abril!#REF!</definedName>
    <definedName name="dia.diez" localSheetId="22">[3]Abril!#REF!</definedName>
    <definedName name="dia.diez" localSheetId="19">[3]Abril!#REF!</definedName>
    <definedName name="dia.diez" localSheetId="61">[3]Abril!#REF!</definedName>
    <definedName name="dia.diez" localSheetId="90">[3]Abril!#REF!</definedName>
    <definedName name="dia.diez" localSheetId="106">[3]Abril!#REF!</definedName>
    <definedName name="dia.diez" localSheetId="74">[3]Abril!#REF!</definedName>
    <definedName name="dia.diez" localSheetId="78">[3]Abril!#REF!</definedName>
    <definedName name="dia.diez" localSheetId="82">[3]Abril!#REF!</definedName>
    <definedName name="dia.diez" localSheetId="102">[3]Abril!#REF!</definedName>
    <definedName name="dia.diez" localSheetId="98">[3]Abril!#REF!</definedName>
    <definedName name="dia.diez" localSheetId="86">[3]Abril!#REF!</definedName>
    <definedName name="dia.diez" localSheetId="94">[3]Abril!#REF!</definedName>
    <definedName name="dia.diez" localSheetId="69">[3]Abril!#REF!</definedName>
    <definedName name="dia.diez" localSheetId="65">[3]Abril!#REF!</definedName>
    <definedName name="dia.diez" localSheetId="138">[3]Abril!#REF!</definedName>
    <definedName name="dia.diez" localSheetId="186">[3]Abril!#REF!</definedName>
    <definedName name="dia.diez" localSheetId="154">[3]Abril!#REF!</definedName>
    <definedName name="dia.diez" localSheetId="202">[3]Abril!#REF!</definedName>
    <definedName name="dia.diez" localSheetId="218">[3]Abril!#REF!</definedName>
    <definedName name="dia.diez" localSheetId="122">[3]Abril!#REF!</definedName>
    <definedName name="dia.diez" localSheetId="170">[3]Abril!#REF!</definedName>
    <definedName name="dia.diez" localSheetId="126">[3]Abril!#REF!</definedName>
    <definedName name="dia.diez" localSheetId="174">[3]Abril!#REF!</definedName>
    <definedName name="dia.diez" localSheetId="222">[3]Abril!#REF!</definedName>
    <definedName name="dia.diez" localSheetId="130">[3]Abril!#REF!</definedName>
    <definedName name="dia.diez" localSheetId="178">[3]Abril!#REF!</definedName>
    <definedName name="dia.diez" localSheetId="150">[3]Abril!#REF!</definedName>
    <definedName name="dia.diez" localSheetId="198">[3]Abril!#REF!</definedName>
    <definedName name="dia.diez" localSheetId="146">[3]Abril!#REF!</definedName>
    <definedName name="dia.diez" localSheetId="194">[3]Abril!#REF!</definedName>
    <definedName name="dia.diez" localSheetId="134">[3]Abril!#REF!</definedName>
    <definedName name="dia.diez" localSheetId="182">[3]Abril!#REF!</definedName>
    <definedName name="dia.diez" localSheetId="142">[3]Abril!#REF!</definedName>
    <definedName name="dia.diez" localSheetId="190">[3]Abril!#REF!</definedName>
    <definedName name="dia.diez" localSheetId="118">[3]Abril!#REF!</definedName>
    <definedName name="dia.diez" localSheetId="166">[3]Abril!#REF!</definedName>
    <definedName name="dia.diez" localSheetId="214">[3]Abril!#REF!</definedName>
    <definedName name="dia.diez" localSheetId="114">[3]Abril!#REF!</definedName>
    <definedName name="dia.diez" localSheetId="210">[3]Abril!#REF!</definedName>
    <definedName name="dia.diez" localSheetId="162">[3]Abril!#REF!</definedName>
    <definedName name="dia.diez" localSheetId="206">[3]Abril!#REF!</definedName>
    <definedName name="dia.diez" localSheetId="110">[3]Abril!#REF!</definedName>
    <definedName name="dia.diez" localSheetId="158">[3]Abril!#REF!</definedName>
    <definedName name="dia.diez" localSheetId="140">[3]Abril!#REF!</definedName>
    <definedName name="dia.diez" localSheetId="156">[3]Abril!#REF!</definedName>
    <definedName name="dia.diez" localSheetId="124">[3]Abril!#REF!</definedName>
    <definedName name="dia.diez" localSheetId="128">[3]Abril!#REF!</definedName>
    <definedName name="dia.diez" localSheetId="132">[3]Abril!#REF!</definedName>
    <definedName name="dia.diez" localSheetId="152">[3]Abril!#REF!</definedName>
    <definedName name="dia.diez" localSheetId="148">[3]Abril!#REF!</definedName>
    <definedName name="dia.diez" localSheetId="136">[3]Abril!#REF!</definedName>
    <definedName name="dia.diez" localSheetId="144">[3]Abril!#REF!</definedName>
    <definedName name="dia.diez" localSheetId="120">[3]Abril!#REF!</definedName>
    <definedName name="dia.diez" localSheetId="160">[3]Abril!#REF!</definedName>
    <definedName name="dia.diez" localSheetId="43">[3]Abril!#REF!</definedName>
    <definedName name="dia.diez" localSheetId="31">[3]Abril!#REF!</definedName>
    <definedName name="dia.diez" localSheetId="35">[3]Abril!#REF!</definedName>
    <definedName name="dia.diez" localSheetId="55">[3]Abril!#REF!</definedName>
    <definedName name="dia.diez" localSheetId="51">[3]Abril!#REF!</definedName>
    <definedName name="dia.diez" localSheetId="39">[3]Abril!#REF!</definedName>
    <definedName name="dia.diez" localSheetId="47">[3]Abril!#REF!</definedName>
    <definedName name="dia.diez" localSheetId="108">[3]Abril!#REF!</definedName>
    <definedName name="dia.diez" localSheetId="92">[3]Abril!#REF!</definedName>
    <definedName name="dia.diez" localSheetId="59">[3]Abril!#REF!</definedName>
    <definedName name="dia.diez" localSheetId="76">[3]Abril!#REF!</definedName>
    <definedName name="dia.diez" localSheetId="80">[3]Abril!#REF!</definedName>
    <definedName name="dia.diez" localSheetId="84">[3]Abril!#REF!</definedName>
    <definedName name="dia.diez" localSheetId="104">[3]Abril!#REF!</definedName>
    <definedName name="dia.diez" localSheetId="100">[3]Abril!#REF!</definedName>
    <definedName name="dia.diez" localSheetId="88">[3]Abril!#REF!</definedName>
    <definedName name="dia.diez" localSheetId="96">[3]Abril!#REF!</definedName>
    <definedName name="dia.diez" localSheetId="71">[3]Abril!#REF!</definedName>
    <definedName name="dia.diez" localSheetId="67">[3]Abril!#REF!</definedName>
    <definedName name="dia.diez" localSheetId="116">[3]Abril!#REF!</definedName>
    <definedName name="dia.diez" localSheetId="112">[3]Abril!#REF!</definedName>
    <definedName name="dia.diez" localSheetId="63">[3]Abril!#REF!</definedName>
    <definedName name="dia.diez" localSheetId="10">[3]Abril!#REF!</definedName>
    <definedName name="dia.diez" localSheetId="5">[3]Abril!#REF!</definedName>
    <definedName name="dia.diez" localSheetId="14">[3]Abril!#REF!</definedName>
    <definedName name="dia.diez" localSheetId="7">[3]Abril!#REF!</definedName>
    <definedName name="dia.diez" localSheetId="12">[3]Abril!#REF!</definedName>
    <definedName name="dia.diez" localSheetId="16">[3]Abril!#REF!</definedName>
    <definedName name="dia.diez" localSheetId="109">[3]Abril!#REF!</definedName>
    <definedName name="dia.diez" localSheetId="117">[3]Abril!#REF!</definedName>
    <definedName name="dia.diez" localSheetId="113">[3]Abril!#REF!</definedName>
    <definedName name="dia.diez" localSheetId="44">[3]Abril!#REF!</definedName>
    <definedName name="dia.diez" localSheetId="93">[3]Abril!#REF!</definedName>
    <definedName name="dia.diez" localSheetId="141">[3]Abril!#REF!</definedName>
    <definedName name="dia.diez" localSheetId="189">[3]Abril!#REF!</definedName>
    <definedName name="dia.diez" localSheetId="13">[3]Abril!#REF!</definedName>
    <definedName name="dia.diez" localSheetId="60">[3]Abril!#REF!</definedName>
    <definedName name="dia.diez" localSheetId="157">[3]Abril!#REF!</definedName>
    <definedName name="dia.diez" localSheetId="205">[3]Abril!#REF!</definedName>
    <definedName name="dia.diez" localSheetId="221">[3]Abril!#REF!</definedName>
    <definedName name="dia.diez" localSheetId="28">[3]Abril!#REF!</definedName>
    <definedName name="dia.diez" localSheetId="77">[3]Abril!#REF!</definedName>
    <definedName name="dia.diez" localSheetId="125">[3]Abril!#REF!</definedName>
    <definedName name="dia.diez" localSheetId="173">[3]Abril!#REF!</definedName>
    <definedName name="dia.diez" localSheetId="32">[3]Abril!#REF!</definedName>
    <definedName name="dia.diez" localSheetId="81">[3]Abril!#REF!</definedName>
    <definedName name="dia.diez" localSheetId="129">[3]Abril!#REF!</definedName>
    <definedName name="dia.diez" localSheetId="177">[3]Abril!#REF!</definedName>
    <definedName name="dia.diez" localSheetId="225">[3]Abril!#REF!</definedName>
    <definedName name="dia.diez" localSheetId="36">[3]Abril!#REF!</definedName>
    <definedName name="dia.diez" localSheetId="85">[3]Abril!#REF!</definedName>
    <definedName name="dia.diez" localSheetId="133">[3]Abril!#REF!</definedName>
    <definedName name="dia.diez" localSheetId="181">[3]Abril!#REF!</definedName>
    <definedName name="dia.diez" localSheetId="8">[3]Abril!#REF!</definedName>
    <definedName name="dia.diez" localSheetId="56">[3]Abril!#REF!</definedName>
    <definedName name="dia.diez" localSheetId="105">[3]Abril!#REF!</definedName>
    <definedName name="dia.diez" localSheetId="153">[3]Abril!#REF!</definedName>
    <definedName name="dia.diez" localSheetId="201">[3]Abril!#REF!</definedName>
    <definedName name="dia.diez" localSheetId="52">[3]Abril!#REF!</definedName>
    <definedName name="dia.diez" localSheetId="101">[3]Abril!#REF!</definedName>
    <definedName name="dia.diez" localSheetId="149">[3]Abril!#REF!</definedName>
    <definedName name="dia.diez" localSheetId="197">[3]Abril!#REF!</definedName>
    <definedName name="dia.diez" localSheetId="40">[3]Abril!#REF!</definedName>
    <definedName name="dia.diez" localSheetId="89">[3]Abril!#REF!</definedName>
    <definedName name="dia.diez" localSheetId="137">[3]Abril!#REF!</definedName>
    <definedName name="dia.diez" localSheetId="185">[3]Abril!#REF!</definedName>
    <definedName name="dia.diez" localSheetId="48">[3]Abril!#REF!</definedName>
    <definedName name="dia.diez" localSheetId="97">[3]Abril!#REF!</definedName>
    <definedName name="dia.diez" localSheetId="145">[3]Abril!#REF!</definedName>
    <definedName name="dia.diez" localSheetId="193">[3]Abril!#REF!</definedName>
    <definedName name="dia.diez" localSheetId="217">[3]Abril!#REF!</definedName>
    <definedName name="dia.diez" localSheetId="72">[3]Abril!#REF!</definedName>
    <definedName name="dia.diez" localSheetId="121">[3]Abril!#REF!</definedName>
    <definedName name="dia.diez" localSheetId="169">[3]Abril!#REF!</definedName>
    <definedName name="dia.diez" localSheetId="21">[3]Abril!#REF!</definedName>
    <definedName name="dia.diez" localSheetId="68">[3]Abril!#REF!</definedName>
    <definedName name="dia.diez" localSheetId="213">[3]Abril!#REF!</definedName>
    <definedName name="dia.diez" localSheetId="165">[3]Abril!#REF!</definedName>
    <definedName name="dia.diez" localSheetId="0">[3]Abril!#REF!</definedName>
    <definedName name="dia.diez" localSheetId="209">[3]Abril!#REF!</definedName>
    <definedName name="dia.diez" localSheetId="64">[3]Abril!#REF!</definedName>
    <definedName name="dia.diez" localSheetId="161">[3]Abril!#REF!</definedName>
    <definedName name="dia.diez" localSheetId="42">[3]Abril!#REF!</definedName>
    <definedName name="dia.diez" localSheetId="91">[3]Abril!#REF!</definedName>
    <definedName name="dia.diez" localSheetId="139">[3]Abril!#REF!</definedName>
    <definedName name="dia.diez" localSheetId="187">[3]Abril!#REF!</definedName>
    <definedName name="dia.diez" localSheetId="11">[3]Abril!#REF!</definedName>
    <definedName name="dia.diez" localSheetId="58">[3]Abril!#REF!</definedName>
    <definedName name="dia.diez" localSheetId="107">[3]Abril!#REF!</definedName>
    <definedName name="dia.diez" localSheetId="155">[3]Abril!#REF!</definedName>
    <definedName name="dia.diez" localSheetId="203">[3]Abril!#REF!</definedName>
    <definedName name="dia.diez" localSheetId="26">[3]Abril!#REF!</definedName>
    <definedName name="dia.diez" localSheetId="75">[3]Abril!#REF!</definedName>
    <definedName name="dia.diez" localSheetId="171">[3]Abril!#REF!</definedName>
    <definedName name="dia.diez" localSheetId="123">[3]Abril!#REF!</definedName>
    <definedName name="dia.diez" localSheetId="219">[3]Abril!#REF!</definedName>
    <definedName name="dia.diez" localSheetId="79">[3]Abril!#REF!</definedName>
    <definedName name="dia.diez" localSheetId="30">[3]Abril!#REF!</definedName>
    <definedName name="dia.diez" localSheetId="127">[3]Abril!#REF!</definedName>
    <definedName name="dia.diez" localSheetId="175">[3]Abril!#REF!</definedName>
    <definedName name="dia.diez" localSheetId="223">[3]Abril!#REF!</definedName>
    <definedName name="dia.diez" localSheetId="83">[3]Abril!#REF!</definedName>
    <definedName name="dia.diez" localSheetId="131">[3]Abril!#REF!</definedName>
    <definedName name="dia.diez" localSheetId="34">[3]Abril!#REF!</definedName>
    <definedName name="dia.diez" localSheetId="179">[3]Abril!#REF!</definedName>
    <definedName name="dia.diez" localSheetId="6">[3]Abril!#REF!</definedName>
    <definedName name="dia.diez" localSheetId="54">[3]Abril!#REF!</definedName>
    <definedName name="dia.diez" localSheetId="103">[3]Abril!#REF!</definedName>
    <definedName name="dia.diez" localSheetId="151">[3]Abril!#REF!</definedName>
    <definedName name="dia.diez" localSheetId="199">[3]Abril!#REF!</definedName>
    <definedName name="dia.diez" localSheetId="50">[3]Abril!#REF!</definedName>
    <definedName name="dia.diez" localSheetId="99">[3]Abril!#REF!</definedName>
    <definedName name="dia.diez" localSheetId="147">[3]Abril!#REF!</definedName>
    <definedName name="dia.diez" localSheetId="195">[3]Abril!#REF!</definedName>
    <definedName name="dia.diez" localSheetId="38">[3]Abril!#REF!</definedName>
    <definedName name="dia.diez" localSheetId="87">[3]Abril!#REF!</definedName>
    <definedName name="dia.diez" localSheetId="135">[3]Abril!#REF!</definedName>
    <definedName name="dia.diez" localSheetId="183">[3]Abril!#REF!</definedName>
    <definedName name="dia.diez" localSheetId="46">[3]Abril!#REF!</definedName>
    <definedName name="dia.diez" localSheetId="95">[3]Abril!#REF!</definedName>
    <definedName name="dia.diez" localSheetId="143">[3]Abril!#REF!</definedName>
    <definedName name="dia.diez" localSheetId="191">[3]Abril!#REF!</definedName>
    <definedName name="dia.diez" localSheetId="70">[3]Abril!#REF!</definedName>
    <definedName name="dia.diez" localSheetId="167">[3]Abril!#REF!</definedName>
    <definedName name="dia.diez" localSheetId="119">[3]Abril!#REF!</definedName>
    <definedName name="dia.diez" localSheetId="215">[3]Abril!#REF!</definedName>
    <definedName name="dia.diez" localSheetId="66">[3]Abril!#REF!</definedName>
    <definedName name="dia.diez" localSheetId="115">[3]Abril!#REF!</definedName>
    <definedName name="dia.diez" localSheetId="163">[3]Abril!#REF!</definedName>
    <definedName name="dia.diez" localSheetId="20">[3]Abril!#REF!</definedName>
    <definedName name="dia.diez" localSheetId="211">[3]Abril!#REF!</definedName>
    <definedName name="dia.diez" localSheetId="15">[3]Abril!#REF!</definedName>
    <definedName name="dia.diez" localSheetId="207">[3]Abril!#REF!</definedName>
    <definedName name="dia.diez" localSheetId="62">[3]Abril!#REF!</definedName>
    <definedName name="dia.diez" localSheetId="111">[3]Abril!#REF!</definedName>
    <definedName name="dia.diez" localSheetId="159">[3]Abril!#REF!</definedName>
    <definedName name="dia.diez">[3]Abril!#REF!</definedName>
    <definedName name="Día.Diez" localSheetId="18">[4]Abril!#REF!</definedName>
    <definedName name="Día.Diez" localSheetId="17">[4]Abril!#REF!</definedName>
    <definedName name="Día.Diez" localSheetId="188">[4]Abril!#REF!</definedName>
    <definedName name="Día.Diez" localSheetId="204">[4]Abril!#REF!</definedName>
    <definedName name="Día.Diez" localSheetId="220">[4]Abril!#REF!</definedName>
    <definedName name="Día.Diez" localSheetId="172">[4]Abril!#REF!</definedName>
    <definedName name="Día.Diez" localSheetId="176">[4]Abril!#REF!</definedName>
    <definedName name="Día.Diez" localSheetId="224">[4]Abril!#REF!</definedName>
    <definedName name="Día.Diez" localSheetId="180">[4]Abril!#REF!</definedName>
    <definedName name="Día.Diez" localSheetId="200">[4]Abril!#REF!</definedName>
    <definedName name="Día.Diez" localSheetId="196">[4]Abril!#REF!</definedName>
    <definedName name="Día.Diez" localSheetId="184">[4]Abril!#REF!</definedName>
    <definedName name="Día.Diez" localSheetId="192">[4]Abril!#REF!</definedName>
    <definedName name="Día.Diez" localSheetId="216">[4]Abril!#REF!</definedName>
    <definedName name="Día.Diez" localSheetId="168">[4]Abril!#REF!</definedName>
    <definedName name="Día.Diez" localSheetId="212">[4]Abril!#REF!</definedName>
    <definedName name="Día.Diez" localSheetId="164">[4]Abril!#REF!</definedName>
    <definedName name="Día.Diez" localSheetId="208">[4]Abril!#REF!</definedName>
    <definedName name="Día.Diez" localSheetId="27">[4]Abril!#REF!</definedName>
    <definedName name="Día.Diez" localSheetId="24">[4]Abril!#REF!</definedName>
    <definedName name="Día.Diez" localSheetId="23">[4]Abril!#REF!</definedName>
    <definedName name="Día.Diez" localSheetId="41">[4]Abril!#REF!</definedName>
    <definedName name="Día.Diez" localSheetId="57">[4]Abril!#REF!</definedName>
    <definedName name="Día.Diez" localSheetId="25">[4]Abril!#REF!</definedName>
    <definedName name="Día.Diez" localSheetId="29">[4]Abril!#REF!</definedName>
    <definedName name="Día.Diez" localSheetId="33">[4]Abril!#REF!</definedName>
    <definedName name="Día.Diez" localSheetId="53">[4]Abril!#REF!</definedName>
    <definedName name="Día.Diez" localSheetId="49">[4]Abril!#REF!</definedName>
    <definedName name="Día.Diez" localSheetId="37">[4]Abril!#REF!</definedName>
    <definedName name="Día.Diez" localSheetId="45">[4]Abril!#REF!</definedName>
    <definedName name="Día.Diez" localSheetId="22">[4]Abril!#REF!</definedName>
    <definedName name="Día.Diez" localSheetId="19">[4]Abril!#REF!</definedName>
    <definedName name="Día.Diez" localSheetId="61">[4]Abril!#REF!</definedName>
    <definedName name="Día.Diez" localSheetId="90">[4]Abril!#REF!</definedName>
    <definedName name="Día.Diez" localSheetId="106">[4]Abril!#REF!</definedName>
    <definedName name="Día.Diez" localSheetId="74">[4]Abril!#REF!</definedName>
    <definedName name="Día.Diez" localSheetId="78">[4]Abril!#REF!</definedName>
    <definedName name="Día.Diez" localSheetId="82">[4]Abril!#REF!</definedName>
    <definedName name="Día.Diez" localSheetId="102">[4]Abril!#REF!</definedName>
    <definedName name="Día.Diez" localSheetId="98">[4]Abril!#REF!</definedName>
    <definedName name="Día.Diez" localSheetId="86">[4]Abril!#REF!</definedName>
    <definedName name="Día.Diez" localSheetId="94">[4]Abril!#REF!</definedName>
    <definedName name="Día.Diez" localSheetId="69">[4]Abril!#REF!</definedName>
    <definedName name="Día.Diez" localSheetId="65">[4]Abril!#REF!</definedName>
    <definedName name="Día.Diez" localSheetId="138">[4]Abril!#REF!</definedName>
    <definedName name="Día.Diez" localSheetId="186">[4]Abril!#REF!</definedName>
    <definedName name="Día.Diez" localSheetId="154">[4]Abril!#REF!</definedName>
    <definedName name="Día.Diez" localSheetId="202">[4]Abril!#REF!</definedName>
    <definedName name="Día.Diez" localSheetId="218">[4]Abril!#REF!</definedName>
    <definedName name="Día.Diez" localSheetId="122">[4]Abril!#REF!</definedName>
    <definedName name="Día.Diez" localSheetId="170">[4]Abril!#REF!</definedName>
    <definedName name="Día.Diez" localSheetId="126">[4]Abril!#REF!</definedName>
    <definedName name="Día.Diez" localSheetId="174">[4]Abril!#REF!</definedName>
    <definedName name="Día.Diez" localSheetId="222">[4]Abril!#REF!</definedName>
    <definedName name="Día.Diez" localSheetId="130">[4]Abril!#REF!</definedName>
    <definedName name="Día.Diez" localSheetId="178">[4]Abril!#REF!</definedName>
    <definedName name="Día.Diez" localSheetId="150">[4]Abril!#REF!</definedName>
    <definedName name="Día.Diez" localSheetId="198">[4]Abril!#REF!</definedName>
    <definedName name="Día.Diez" localSheetId="146">[4]Abril!#REF!</definedName>
    <definedName name="Día.Diez" localSheetId="194">[4]Abril!#REF!</definedName>
    <definedName name="Día.Diez" localSheetId="134">[4]Abril!#REF!</definedName>
    <definedName name="Día.Diez" localSheetId="182">[4]Abril!#REF!</definedName>
    <definedName name="Día.Diez" localSheetId="142">[4]Abril!#REF!</definedName>
    <definedName name="Día.Diez" localSheetId="190">[4]Abril!#REF!</definedName>
    <definedName name="Día.Diez" localSheetId="118">[4]Abril!#REF!</definedName>
    <definedName name="Día.Diez" localSheetId="166">[4]Abril!#REF!</definedName>
    <definedName name="Día.Diez" localSheetId="214">[4]Abril!#REF!</definedName>
    <definedName name="Día.Diez" localSheetId="114">[4]Abril!#REF!</definedName>
    <definedName name="Día.Diez" localSheetId="210">[4]Abril!#REF!</definedName>
    <definedName name="Día.Diez" localSheetId="162">[4]Abril!#REF!</definedName>
    <definedName name="Día.Diez" localSheetId="206">[4]Abril!#REF!</definedName>
    <definedName name="Día.Diez" localSheetId="110">[4]Abril!#REF!</definedName>
    <definedName name="Día.Diez" localSheetId="158">[4]Abril!#REF!</definedName>
    <definedName name="Día.Diez" localSheetId="140">[4]Abril!#REF!</definedName>
    <definedName name="Día.Diez" localSheetId="156">[4]Abril!#REF!</definedName>
    <definedName name="Día.Diez" localSheetId="124">[4]Abril!#REF!</definedName>
    <definedName name="Día.Diez" localSheetId="128">[4]Abril!#REF!</definedName>
    <definedName name="Día.Diez" localSheetId="132">[4]Abril!#REF!</definedName>
    <definedName name="Día.Diez" localSheetId="152">[4]Abril!#REF!</definedName>
    <definedName name="Día.Diez" localSheetId="148">[4]Abril!#REF!</definedName>
    <definedName name="Día.Diez" localSheetId="136">[4]Abril!#REF!</definedName>
    <definedName name="Día.Diez" localSheetId="144">[4]Abril!#REF!</definedName>
    <definedName name="Día.Diez" localSheetId="120">[4]Abril!#REF!</definedName>
    <definedName name="Día.Diez" localSheetId="160">[4]Abril!#REF!</definedName>
    <definedName name="Día.Diez" localSheetId="43">[4]Abril!#REF!</definedName>
    <definedName name="Día.Diez" localSheetId="31">[4]Abril!#REF!</definedName>
    <definedName name="Día.Diez" localSheetId="35">[4]Abril!#REF!</definedName>
    <definedName name="Día.Diez" localSheetId="55">[4]Abril!#REF!</definedName>
    <definedName name="Día.Diez" localSheetId="51">[4]Abril!#REF!</definedName>
    <definedName name="Día.Diez" localSheetId="39">[4]Abril!#REF!</definedName>
    <definedName name="Día.Diez" localSheetId="47">[4]Abril!#REF!</definedName>
    <definedName name="Día.Diez" localSheetId="108">[4]Abril!#REF!</definedName>
    <definedName name="Día.Diez" localSheetId="92">[4]Abril!#REF!</definedName>
    <definedName name="Día.Diez" localSheetId="59">[4]Abril!#REF!</definedName>
    <definedName name="Día.Diez" localSheetId="76">[4]Abril!#REF!</definedName>
    <definedName name="Día.Diez" localSheetId="80">[4]Abril!#REF!</definedName>
    <definedName name="Día.Diez" localSheetId="84">[4]Abril!#REF!</definedName>
    <definedName name="Día.Diez" localSheetId="104">[4]Abril!#REF!</definedName>
    <definedName name="Día.Diez" localSheetId="100">[4]Abril!#REF!</definedName>
    <definedName name="Día.Diez" localSheetId="88">[4]Abril!#REF!</definedName>
    <definedName name="Día.Diez" localSheetId="96">[4]Abril!#REF!</definedName>
    <definedName name="Día.Diez" localSheetId="71">[4]Abril!#REF!</definedName>
    <definedName name="Día.Diez" localSheetId="67">[4]Abril!#REF!</definedName>
    <definedName name="Día.Diez" localSheetId="116">[4]Abril!#REF!</definedName>
    <definedName name="Día.Diez" localSheetId="112">[4]Abril!#REF!</definedName>
    <definedName name="Día.Diez" localSheetId="63">[4]Abril!#REF!</definedName>
    <definedName name="Día.Diez" localSheetId="10">[4]Abril!#REF!</definedName>
    <definedName name="Día.Diez" localSheetId="5">[4]Abril!#REF!</definedName>
    <definedName name="Día.Diez" localSheetId="14">[4]Abril!#REF!</definedName>
    <definedName name="Día.Diez" localSheetId="7">[4]Abril!#REF!</definedName>
    <definedName name="Día.Diez" localSheetId="12">[4]Abril!#REF!</definedName>
    <definedName name="Día.Diez" localSheetId="16">[4]Abril!#REF!</definedName>
    <definedName name="Día.Diez" localSheetId="109">[4]Abril!#REF!</definedName>
    <definedName name="Día.Diez" localSheetId="117">[4]Abril!#REF!</definedName>
    <definedName name="Día.Diez" localSheetId="113">[4]Abril!#REF!</definedName>
    <definedName name="Día.Diez" localSheetId="44">[4]Abril!#REF!</definedName>
    <definedName name="Día.Diez" localSheetId="93">[4]Abril!#REF!</definedName>
    <definedName name="Día.Diez" localSheetId="141">[4]Abril!#REF!</definedName>
    <definedName name="Día.Diez" localSheetId="189">[4]Abril!#REF!</definedName>
    <definedName name="Día.Diez" localSheetId="13">[4]Abril!#REF!</definedName>
    <definedName name="Día.Diez" localSheetId="60">[4]Abril!#REF!</definedName>
    <definedName name="Día.Diez" localSheetId="157">[4]Abril!#REF!</definedName>
    <definedName name="Día.Diez" localSheetId="205">[4]Abril!#REF!</definedName>
    <definedName name="Día.Diez" localSheetId="221">[4]Abril!#REF!</definedName>
    <definedName name="Día.Diez" localSheetId="28">[4]Abril!#REF!</definedName>
    <definedName name="Día.Diez" localSheetId="77">[4]Abril!#REF!</definedName>
    <definedName name="Día.Diez" localSheetId="125">[4]Abril!#REF!</definedName>
    <definedName name="Día.Diez" localSheetId="173">[4]Abril!#REF!</definedName>
    <definedName name="Día.Diez" localSheetId="32">[4]Abril!#REF!</definedName>
    <definedName name="Día.Diez" localSheetId="81">[4]Abril!#REF!</definedName>
    <definedName name="Día.Diez" localSheetId="129">[4]Abril!#REF!</definedName>
    <definedName name="Día.Diez" localSheetId="177">[4]Abril!#REF!</definedName>
    <definedName name="Día.Diez" localSheetId="225">[4]Abril!#REF!</definedName>
    <definedName name="Día.Diez" localSheetId="36">[4]Abril!#REF!</definedName>
    <definedName name="Día.Diez" localSheetId="85">[4]Abril!#REF!</definedName>
    <definedName name="Día.Diez" localSheetId="133">[4]Abril!#REF!</definedName>
    <definedName name="Día.Diez" localSheetId="181">[4]Abril!#REF!</definedName>
    <definedName name="Día.Diez" localSheetId="8">[4]Abril!#REF!</definedName>
    <definedName name="Día.Diez" localSheetId="56">[4]Abril!#REF!</definedName>
    <definedName name="Día.Diez" localSheetId="105">[4]Abril!#REF!</definedName>
    <definedName name="Día.Diez" localSheetId="153">[4]Abril!#REF!</definedName>
    <definedName name="Día.Diez" localSheetId="201">[4]Abril!#REF!</definedName>
    <definedName name="Día.Diez" localSheetId="52">[4]Abril!#REF!</definedName>
    <definedName name="Día.Diez" localSheetId="101">[4]Abril!#REF!</definedName>
    <definedName name="Día.Diez" localSheetId="149">[4]Abril!#REF!</definedName>
    <definedName name="Día.Diez" localSheetId="197">[4]Abril!#REF!</definedName>
    <definedName name="Día.Diez" localSheetId="40">[4]Abril!#REF!</definedName>
    <definedName name="Día.Diez" localSheetId="89">[4]Abril!#REF!</definedName>
    <definedName name="Día.Diez" localSheetId="137">[4]Abril!#REF!</definedName>
    <definedName name="Día.Diez" localSheetId="185">[4]Abril!#REF!</definedName>
    <definedName name="Día.Diez" localSheetId="48">[4]Abril!#REF!</definedName>
    <definedName name="Día.Diez" localSheetId="97">[4]Abril!#REF!</definedName>
    <definedName name="Día.Diez" localSheetId="145">[4]Abril!#REF!</definedName>
    <definedName name="Día.Diez" localSheetId="193">[4]Abril!#REF!</definedName>
    <definedName name="Día.Diez" localSheetId="217">[4]Abril!#REF!</definedName>
    <definedName name="Día.Diez" localSheetId="72">[4]Abril!#REF!</definedName>
    <definedName name="Día.Diez" localSheetId="121">[4]Abril!#REF!</definedName>
    <definedName name="Día.Diez" localSheetId="169">[4]Abril!#REF!</definedName>
    <definedName name="Día.Diez" localSheetId="21">[4]Abril!#REF!</definedName>
    <definedName name="Día.Diez" localSheetId="68">[4]Abril!#REF!</definedName>
    <definedName name="Día.Diez" localSheetId="213">[4]Abril!#REF!</definedName>
    <definedName name="Día.Diez" localSheetId="165">[4]Abril!#REF!</definedName>
    <definedName name="Día.Diez" localSheetId="0">[4]Abril!#REF!</definedName>
    <definedName name="Día.Diez" localSheetId="209">[4]Abril!#REF!</definedName>
    <definedName name="Día.Diez" localSheetId="64">[4]Abril!#REF!</definedName>
    <definedName name="Día.Diez" localSheetId="161">[4]Abril!#REF!</definedName>
    <definedName name="Día.Diez" localSheetId="42">[4]Abril!#REF!</definedName>
    <definedName name="Día.Diez" localSheetId="91">[4]Abril!#REF!</definedName>
    <definedName name="Día.Diez" localSheetId="139">[4]Abril!#REF!</definedName>
    <definedName name="Día.Diez" localSheetId="187">[4]Abril!#REF!</definedName>
    <definedName name="Día.Diez" localSheetId="11">[4]Abril!#REF!</definedName>
    <definedName name="Día.Diez" localSheetId="58">[4]Abril!#REF!</definedName>
    <definedName name="Día.Diez" localSheetId="107">[4]Abril!#REF!</definedName>
    <definedName name="Día.Diez" localSheetId="155">[4]Abril!#REF!</definedName>
    <definedName name="Día.Diez" localSheetId="203">[4]Abril!#REF!</definedName>
    <definedName name="Día.Diez" localSheetId="26">[4]Abril!#REF!</definedName>
    <definedName name="Día.Diez" localSheetId="75">[4]Abril!#REF!</definedName>
    <definedName name="Día.Diez" localSheetId="171">[4]Abril!#REF!</definedName>
    <definedName name="Día.Diez" localSheetId="123">[4]Abril!#REF!</definedName>
    <definedName name="Día.Diez" localSheetId="219">[4]Abril!#REF!</definedName>
    <definedName name="Día.Diez" localSheetId="79">[4]Abril!#REF!</definedName>
    <definedName name="Día.Diez" localSheetId="30">[4]Abril!#REF!</definedName>
    <definedName name="Día.Diez" localSheetId="127">[4]Abril!#REF!</definedName>
    <definedName name="Día.Diez" localSheetId="175">[4]Abril!#REF!</definedName>
    <definedName name="Día.Diez" localSheetId="223">[4]Abril!#REF!</definedName>
    <definedName name="Día.Diez" localSheetId="83">[4]Abril!#REF!</definedName>
    <definedName name="Día.Diez" localSheetId="131">[4]Abril!#REF!</definedName>
    <definedName name="Día.Diez" localSheetId="34">[4]Abril!#REF!</definedName>
    <definedName name="Día.Diez" localSheetId="179">[4]Abril!#REF!</definedName>
    <definedName name="Día.Diez" localSheetId="6">[4]Abril!#REF!</definedName>
    <definedName name="Día.Diez" localSheetId="54">[4]Abril!#REF!</definedName>
    <definedName name="Día.Diez" localSheetId="103">[4]Abril!#REF!</definedName>
    <definedName name="Día.Diez" localSheetId="151">[4]Abril!#REF!</definedName>
    <definedName name="Día.Diez" localSheetId="199">[4]Abril!#REF!</definedName>
    <definedName name="Día.Diez" localSheetId="50">[4]Abril!#REF!</definedName>
    <definedName name="Día.Diez" localSheetId="99">[4]Abril!#REF!</definedName>
    <definedName name="Día.Diez" localSheetId="147">[4]Abril!#REF!</definedName>
    <definedName name="Día.Diez" localSheetId="195">[4]Abril!#REF!</definedName>
    <definedName name="Día.Diez" localSheetId="38">[4]Abril!#REF!</definedName>
    <definedName name="Día.Diez" localSheetId="87">[4]Abril!#REF!</definedName>
    <definedName name="Día.Diez" localSheetId="135">[4]Abril!#REF!</definedName>
    <definedName name="Día.Diez" localSheetId="183">[4]Abril!#REF!</definedName>
    <definedName name="Día.Diez" localSheetId="46">[4]Abril!#REF!</definedName>
    <definedName name="Día.Diez" localSheetId="95">[4]Abril!#REF!</definedName>
    <definedName name="Día.Diez" localSheetId="143">[4]Abril!#REF!</definedName>
    <definedName name="Día.Diez" localSheetId="191">[4]Abril!#REF!</definedName>
    <definedName name="Día.Diez" localSheetId="70">[4]Abril!#REF!</definedName>
    <definedName name="Día.Diez" localSheetId="167">[4]Abril!#REF!</definedName>
    <definedName name="Día.Diez" localSheetId="119">[4]Abril!#REF!</definedName>
    <definedName name="Día.Diez" localSheetId="215">[4]Abril!#REF!</definedName>
    <definedName name="Día.Diez" localSheetId="66">[4]Abril!#REF!</definedName>
    <definedName name="Día.Diez" localSheetId="115">[4]Abril!#REF!</definedName>
    <definedName name="Día.Diez" localSheetId="163">[4]Abril!#REF!</definedName>
    <definedName name="Día.Diez" localSheetId="20">[4]Abril!#REF!</definedName>
    <definedName name="Día.Diez" localSheetId="211">[4]Abril!#REF!</definedName>
    <definedName name="Día.Diez" localSheetId="15">[4]Abril!#REF!</definedName>
    <definedName name="Día.Diez" localSheetId="207">[4]Abril!#REF!</definedName>
    <definedName name="Día.Diez" localSheetId="62">[4]Abril!#REF!</definedName>
    <definedName name="Día.Diez" localSheetId="111">[4]Abril!#REF!</definedName>
    <definedName name="Día.Diez" localSheetId="159">[4]Abril!#REF!</definedName>
    <definedName name="Día.Diez">[4]Abril!#REF!</definedName>
    <definedName name="Dicsan">[5]Dicsan!$B$5:$Q$35</definedName>
    <definedName name="Frecuencia">[6]Referencias!$D$50:$D$54</definedName>
    <definedName name="horasp" localSheetId="18">#REF!</definedName>
    <definedName name="horasp" localSheetId="17">#REF!</definedName>
    <definedName name="horasp" localSheetId="188">#REF!</definedName>
    <definedName name="horasp" localSheetId="204">#REF!</definedName>
    <definedName name="horasp" localSheetId="220">#REF!</definedName>
    <definedName name="horasp" localSheetId="172">#REF!</definedName>
    <definedName name="horasp" localSheetId="176">#REF!</definedName>
    <definedName name="horasp" localSheetId="224">#REF!</definedName>
    <definedName name="horasp" localSheetId="180">#REF!</definedName>
    <definedName name="horasp" localSheetId="200">#REF!</definedName>
    <definedName name="horasp" localSheetId="196">#REF!</definedName>
    <definedName name="horasp" localSheetId="184">#REF!</definedName>
    <definedName name="horasp" localSheetId="192">#REF!</definedName>
    <definedName name="horasp" localSheetId="216">#REF!</definedName>
    <definedName name="horasp" localSheetId="168">#REF!</definedName>
    <definedName name="horasp" localSheetId="212">#REF!</definedName>
    <definedName name="horasp" localSheetId="164">#REF!</definedName>
    <definedName name="horasp" localSheetId="208">#REF!</definedName>
    <definedName name="horasp" localSheetId="27">#REF!</definedName>
    <definedName name="horasp" localSheetId="24">#REF!</definedName>
    <definedName name="horasp" localSheetId="23">#REF!</definedName>
    <definedName name="horasp" localSheetId="41">#REF!</definedName>
    <definedName name="horasp" localSheetId="57">#REF!</definedName>
    <definedName name="horasp" localSheetId="25">#REF!</definedName>
    <definedName name="horasp" localSheetId="29">#REF!</definedName>
    <definedName name="horasp" localSheetId="33">#REF!</definedName>
    <definedName name="horasp" localSheetId="53">#REF!</definedName>
    <definedName name="horasp" localSheetId="49">#REF!</definedName>
    <definedName name="horasp" localSheetId="37">#REF!</definedName>
    <definedName name="horasp" localSheetId="45">#REF!</definedName>
    <definedName name="horasp" localSheetId="22">#REF!</definedName>
    <definedName name="horasp" localSheetId="19">#REF!</definedName>
    <definedName name="horasp" localSheetId="61">#REF!</definedName>
    <definedName name="horasp" localSheetId="90">#REF!</definedName>
    <definedName name="horasp" localSheetId="106">#REF!</definedName>
    <definedName name="horasp" localSheetId="74">#REF!</definedName>
    <definedName name="horasp" localSheetId="78">#REF!</definedName>
    <definedName name="horasp" localSheetId="82">#REF!</definedName>
    <definedName name="horasp" localSheetId="102">#REF!</definedName>
    <definedName name="horasp" localSheetId="98">#REF!</definedName>
    <definedName name="horasp" localSheetId="86">#REF!</definedName>
    <definedName name="horasp" localSheetId="94">#REF!</definedName>
    <definedName name="horasp" localSheetId="69">#REF!</definedName>
    <definedName name="horasp" localSheetId="65">#REF!</definedName>
    <definedName name="horasp" localSheetId="138">#REF!</definedName>
    <definedName name="horasp" localSheetId="186">#REF!</definedName>
    <definedName name="horasp" localSheetId="154">#REF!</definedName>
    <definedName name="horasp" localSheetId="202">#REF!</definedName>
    <definedName name="horasp" localSheetId="218">#REF!</definedName>
    <definedName name="horasp" localSheetId="122">#REF!</definedName>
    <definedName name="horasp" localSheetId="170">#REF!</definedName>
    <definedName name="horasp" localSheetId="126">#REF!</definedName>
    <definedName name="horasp" localSheetId="174">#REF!</definedName>
    <definedName name="horasp" localSheetId="222">#REF!</definedName>
    <definedName name="horasp" localSheetId="130">#REF!</definedName>
    <definedName name="horasp" localSheetId="178">#REF!</definedName>
    <definedName name="horasp" localSheetId="150">#REF!</definedName>
    <definedName name="horasp" localSheetId="198">#REF!</definedName>
    <definedName name="horasp" localSheetId="146">#REF!</definedName>
    <definedName name="horasp" localSheetId="194">#REF!</definedName>
    <definedName name="horasp" localSheetId="134">#REF!</definedName>
    <definedName name="horasp" localSheetId="182">#REF!</definedName>
    <definedName name="horasp" localSheetId="142">#REF!</definedName>
    <definedName name="horasp" localSheetId="190">#REF!</definedName>
    <definedName name="horasp" localSheetId="118">#REF!</definedName>
    <definedName name="horasp" localSheetId="166">#REF!</definedName>
    <definedName name="horasp" localSheetId="214">#REF!</definedName>
    <definedName name="horasp" localSheetId="114">#REF!</definedName>
    <definedName name="horasp" localSheetId="210">#REF!</definedName>
    <definedName name="horasp" localSheetId="162">#REF!</definedName>
    <definedName name="horasp" localSheetId="206">#REF!</definedName>
    <definedName name="horasp" localSheetId="110">#REF!</definedName>
    <definedName name="horasp" localSheetId="158">#REF!</definedName>
    <definedName name="horasp" localSheetId="140">#REF!</definedName>
    <definedName name="horasp" localSheetId="156">#REF!</definedName>
    <definedName name="horasp" localSheetId="124">#REF!</definedName>
    <definedName name="horasp" localSheetId="128">#REF!</definedName>
    <definedName name="horasp" localSheetId="132">#REF!</definedName>
    <definedName name="horasp" localSheetId="152">#REF!</definedName>
    <definedName name="horasp" localSheetId="148">#REF!</definedName>
    <definedName name="horasp" localSheetId="136">#REF!</definedName>
    <definedName name="horasp" localSheetId="144">#REF!</definedName>
    <definedName name="horasp" localSheetId="120">#REF!</definedName>
    <definedName name="horasp" localSheetId="160">#REF!</definedName>
    <definedName name="horasp" localSheetId="43">#REF!</definedName>
    <definedName name="horasp" localSheetId="31">#REF!</definedName>
    <definedName name="horasp" localSheetId="35">#REF!</definedName>
    <definedName name="horasp" localSheetId="55">#REF!</definedName>
    <definedName name="horasp" localSheetId="51">#REF!</definedName>
    <definedName name="horasp" localSheetId="39">#REF!</definedName>
    <definedName name="horasp" localSheetId="47">#REF!</definedName>
    <definedName name="horasp" localSheetId="108">#REF!</definedName>
    <definedName name="horasp" localSheetId="92">#REF!</definedName>
    <definedName name="horasp" localSheetId="59">#REF!</definedName>
    <definedName name="horasp" localSheetId="76">#REF!</definedName>
    <definedName name="horasp" localSheetId="80">#REF!</definedName>
    <definedName name="horasp" localSheetId="84">#REF!</definedName>
    <definedName name="horasp" localSheetId="104">#REF!</definedName>
    <definedName name="horasp" localSheetId="100">#REF!</definedName>
    <definedName name="horasp" localSheetId="88">#REF!</definedName>
    <definedName name="horasp" localSheetId="96">#REF!</definedName>
    <definedName name="horasp" localSheetId="71">#REF!</definedName>
    <definedName name="horasp" localSheetId="67">#REF!</definedName>
    <definedName name="horasp" localSheetId="116">#REF!</definedName>
    <definedName name="horasp" localSheetId="112">#REF!</definedName>
    <definedName name="horasp" localSheetId="63">#REF!</definedName>
    <definedName name="horasp" localSheetId="10">#REF!</definedName>
    <definedName name="horasp" localSheetId="5">#REF!</definedName>
    <definedName name="horasp" localSheetId="14">#REF!</definedName>
    <definedName name="horasp" localSheetId="7">#REF!</definedName>
    <definedName name="horasp" localSheetId="12">#REF!</definedName>
    <definedName name="horasp" localSheetId="16">#REF!</definedName>
    <definedName name="horasp" localSheetId="109">#REF!</definedName>
    <definedName name="horasp" localSheetId="117">#REF!</definedName>
    <definedName name="horasp" localSheetId="113">#REF!</definedName>
    <definedName name="horasp" localSheetId="44">#REF!</definedName>
    <definedName name="horasp" localSheetId="93">#REF!</definedName>
    <definedName name="horasp" localSheetId="141">#REF!</definedName>
    <definedName name="horasp" localSheetId="189">#REF!</definedName>
    <definedName name="horasp" localSheetId="13">#REF!</definedName>
    <definedName name="horasp" localSheetId="60">#REF!</definedName>
    <definedName name="horasp" localSheetId="157">#REF!</definedName>
    <definedName name="horasp" localSheetId="205">#REF!</definedName>
    <definedName name="horasp" localSheetId="221">#REF!</definedName>
    <definedName name="horasp" localSheetId="28">#REF!</definedName>
    <definedName name="horasp" localSheetId="77">#REF!</definedName>
    <definedName name="horasp" localSheetId="125">#REF!</definedName>
    <definedName name="horasp" localSheetId="173">#REF!</definedName>
    <definedName name="horasp" localSheetId="32">#REF!</definedName>
    <definedName name="horasp" localSheetId="81">#REF!</definedName>
    <definedName name="horasp" localSheetId="129">#REF!</definedName>
    <definedName name="horasp" localSheetId="177">#REF!</definedName>
    <definedName name="horasp" localSheetId="225">#REF!</definedName>
    <definedName name="horasp" localSheetId="36">#REF!</definedName>
    <definedName name="horasp" localSheetId="85">#REF!</definedName>
    <definedName name="horasp" localSheetId="133">#REF!</definedName>
    <definedName name="horasp" localSheetId="181">#REF!</definedName>
    <definedName name="horasp" localSheetId="8">#REF!</definedName>
    <definedName name="horasp" localSheetId="56">#REF!</definedName>
    <definedName name="horasp" localSheetId="105">#REF!</definedName>
    <definedName name="horasp" localSheetId="153">#REF!</definedName>
    <definedName name="horasp" localSheetId="201">#REF!</definedName>
    <definedName name="horasp" localSheetId="52">#REF!</definedName>
    <definedName name="horasp" localSheetId="101">#REF!</definedName>
    <definedName name="horasp" localSheetId="149">#REF!</definedName>
    <definedName name="horasp" localSheetId="197">#REF!</definedName>
    <definedName name="horasp" localSheetId="40">#REF!</definedName>
    <definedName name="horasp" localSheetId="89">#REF!</definedName>
    <definedName name="horasp" localSheetId="137">#REF!</definedName>
    <definedName name="horasp" localSheetId="185">#REF!</definedName>
    <definedName name="horasp" localSheetId="48">#REF!</definedName>
    <definedName name="horasp" localSheetId="97">#REF!</definedName>
    <definedName name="horasp" localSheetId="145">#REF!</definedName>
    <definedName name="horasp" localSheetId="193">#REF!</definedName>
    <definedName name="horasp" localSheetId="217">#REF!</definedName>
    <definedName name="horasp" localSheetId="72">#REF!</definedName>
    <definedName name="horasp" localSheetId="121">#REF!</definedName>
    <definedName name="horasp" localSheetId="169">#REF!</definedName>
    <definedName name="horasp" localSheetId="21">#REF!</definedName>
    <definedName name="horasp" localSheetId="68">#REF!</definedName>
    <definedName name="horasp" localSheetId="213">#REF!</definedName>
    <definedName name="horasp" localSheetId="165">#REF!</definedName>
    <definedName name="horasp" localSheetId="0">#REF!</definedName>
    <definedName name="horasp" localSheetId="209">#REF!</definedName>
    <definedName name="horasp" localSheetId="64">#REF!</definedName>
    <definedName name="horasp" localSheetId="161">#REF!</definedName>
    <definedName name="horasp" localSheetId="42">#REF!</definedName>
    <definedName name="horasp" localSheetId="91">#REF!</definedName>
    <definedName name="horasp" localSheetId="139">#REF!</definedName>
    <definedName name="horasp" localSheetId="187">#REF!</definedName>
    <definedName name="horasp" localSheetId="11">#REF!</definedName>
    <definedName name="horasp" localSheetId="58">#REF!</definedName>
    <definedName name="horasp" localSheetId="107">#REF!</definedName>
    <definedName name="horasp" localSheetId="155">#REF!</definedName>
    <definedName name="horasp" localSheetId="203">#REF!</definedName>
    <definedName name="horasp" localSheetId="26">#REF!</definedName>
    <definedName name="horasp" localSheetId="75">#REF!</definedName>
    <definedName name="horasp" localSheetId="171">#REF!</definedName>
    <definedName name="horasp" localSheetId="123">#REF!</definedName>
    <definedName name="horasp" localSheetId="219">#REF!</definedName>
    <definedName name="horasp" localSheetId="79">#REF!</definedName>
    <definedName name="horasp" localSheetId="30">#REF!</definedName>
    <definedName name="horasp" localSheetId="127">#REF!</definedName>
    <definedName name="horasp" localSheetId="175">#REF!</definedName>
    <definedName name="horasp" localSheetId="223">#REF!</definedName>
    <definedName name="horasp" localSheetId="83">#REF!</definedName>
    <definedName name="horasp" localSheetId="131">#REF!</definedName>
    <definedName name="horasp" localSheetId="34">#REF!</definedName>
    <definedName name="horasp" localSheetId="179">#REF!</definedName>
    <definedName name="horasp" localSheetId="6">#REF!</definedName>
    <definedName name="horasp" localSheetId="54">#REF!</definedName>
    <definedName name="horasp" localSheetId="103">#REF!</definedName>
    <definedName name="horasp" localSheetId="151">#REF!</definedName>
    <definedName name="horasp" localSheetId="199">#REF!</definedName>
    <definedName name="horasp" localSheetId="50">#REF!</definedName>
    <definedName name="horasp" localSheetId="99">#REF!</definedName>
    <definedName name="horasp" localSheetId="147">#REF!</definedName>
    <definedName name="horasp" localSheetId="195">#REF!</definedName>
    <definedName name="horasp" localSheetId="38">#REF!</definedName>
    <definedName name="horasp" localSheetId="87">#REF!</definedName>
    <definedName name="horasp" localSheetId="135">#REF!</definedName>
    <definedName name="horasp" localSheetId="183">#REF!</definedName>
    <definedName name="horasp" localSheetId="46">#REF!</definedName>
    <definedName name="horasp" localSheetId="95">#REF!</definedName>
    <definedName name="horasp" localSheetId="143">#REF!</definedName>
    <definedName name="horasp" localSheetId="191">#REF!</definedName>
    <definedName name="horasp" localSheetId="70">#REF!</definedName>
    <definedName name="horasp" localSheetId="167">#REF!</definedName>
    <definedName name="horasp" localSheetId="119">#REF!</definedName>
    <definedName name="horasp" localSheetId="215">#REF!</definedName>
    <definedName name="horasp" localSheetId="66">#REF!</definedName>
    <definedName name="horasp" localSheetId="115">#REF!</definedName>
    <definedName name="horasp" localSheetId="163">#REF!</definedName>
    <definedName name="horasp" localSheetId="20">#REF!</definedName>
    <definedName name="horasp" localSheetId="211">#REF!</definedName>
    <definedName name="horasp" localSheetId="15">#REF!</definedName>
    <definedName name="horasp" localSheetId="207">#REF!</definedName>
    <definedName name="horasp" localSheetId="62">#REF!</definedName>
    <definedName name="horasp" localSheetId="111">#REF!</definedName>
    <definedName name="horasp" localSheetId="159">#REF!</definedName>
    <definedName name="horasp">#REF!</definedName>
    <definedName name="Inhibidor_de_Incrustacion" localSheetId="18">#REF!</definedName>
    <definedName name="Inhibidor_de_Incrustacion" localSheetId="17">#REF!</definedName>
    <definedName name="Inhibidor_de_Incrustacion" localSheetId="188">#REF!</definedName>
    <definedName name="Inhibidor_de_Incrustacion" localSheetId="204">#REF!</definedName>
    <definedName name="Inhibidor_de_Incrustacion" localSheetId="220">#REF!</definedName>
    <definedName name="Inhibidor_de_Incrustacion" localSheetId="172">#REF!</definedName>
    <definedName name="Inhibidor_de_Incrustacion" localSheetId="176">#REF!</definedName>
    <definedName name="Inhibidor_de_Incrustacion" localSheetId="224">#REF!</definedName>
    <definedName name="Inhibidor_de_Incrustacion" localSheetId="180">#REF!</definedName>
    <definedName name="Inhibidor_de_Incrustacion" localSheetId="200">#REF!</definedName>
    <definedName name="Inhibidor_de_Incrustacion" localSheetId="196">#REF!</definedName>
    <definedName name="Inhibidor_de_Incrustacion" localSheetId="184">#REF!</definedName>
    <definedName name="Inhibidor_de_Incrustacion" localSheetId="192">#REF!</definedName>
    <definedName name="Inhibidor_de_Incrustacion" localSheetId="216">#REF!</definedName>
    <definedName name="Inhibidor_de_Incrustacion" localSheetId="168">#REF!</definedName>
    <definedName name="Inhibidor_de_Incrustacion" localSheetId="212">#REF!</definedName>
    <definedName name="Inhibidor_de_Incrustacion" localSheetId="164">#REF!</definedName>
    <definedName name="Inhibidor_de_Incrustacion" localSheetId="208">#REF!</definedName>
    <definedName name="Inhibidor_de_Incrustacion" localSheetId="27">#REF!</definedName>
    <definedName name="Inhibidor_de_Incrustacion" localSheetId="24">#REF!</definedName>
    <definedName name="Inhibidor_de_Incrustacion" localSheetId="23">#REF!</definedName>
    <definedName name="Inhibidor_de_Incrustacion" localSheetId="41">#REF!</definedName>
    <definedName name="Inhibidor_de_Incrustacion" localSheetId="57">#REF!</definedName>
    <definedName name="Inhibidor_de_Incrustacion" localSheetId="25">#REF!</definedName>
    <definedName name="Inhibidor_de_Incrustacion" localSheetId="29">#REF!</definedName>
    <definedName name="Inhibidor_de_Incrustacion" localSheetId="33">#REF!</definedName>
    <definedName name="Inhibidor_de_Incrustacion" localSheetId="53">#REF!</definedName>
    <definedName name="Inhibidor_de_Incrustacion" localSheetId="49">#REF!</definedName>
    <definedName name="Inhibidor_de_Incrustacion" localSheetId="37">#REF!</definedName>
    <definedName name="Inhibidor_de_Incrustacion" localSheetId="45">#REF!</definedName>
    <definedName name="Inhibidor_de_Incrustacion" localSheetId="22">#REF!</definedName>
    <definedName name="Inhibidor_de_Incrustacion" localSheetId="19">#REF!</definedName>
    <definedName name="Inhibidor_de_Incrustacion" localSheetId="61">#REF!</definedName>
    <definedName name="Inhibidor_de_Incrustacion" localSheetId="90">#REF!</definedName>
    <definedName name="Inhibidor_de_Incrustacion" localSheetId="106">#REF!</definedName>
    <definedName name="Inhibidor_de_Incrustacion" localSheetId="74">#REF!</definedName>
    <definedName name="Inhibidor_de_Incrustacion" localSheetId="78">#REF!</definedName>
    <definedName name="Inhibidor_de_Incrustacion" localSheetId="82">#REF!</definedName>
    <definedName name="Inhibidor_de_Incrustacion" localSheetId="102">#REF!</definedName>
    <definedName name="Inhibidor_de_Incrustacion" localSheetId="98">#REF!</definedName>
    <definedName name="Inhibidor_de_Incrustacion" localSheetId="86">#REF!</definedName>
    <definedName name="Inhibidor_de_Incrustacion" localSheetId="94">#REF!</definedName>
    <definedName name="Inhibidor_de_Incrustacion" localSheetId="69">#REF!</definedName>
    <definedName name="Inhibidor_de_Incrustacion" localSheetId="65">#REF!</definedName>
    <definedName name="Inhibidor_de_Incrustacion" localSheetId="138">#REF!</definedName>
    <definedName name="Inhibidor_de_Incrustacion" localSheetId="186">#REF!</definedName>
    <definedName name="Inhibidor_de_Incrustacion" localSheetId="154">#REF!</definedName>
    <definedName name="Inhibidor_de_Incrustacion" localSheetId="202">#REF!</definedName>
    <definedName name="Inhibidor_de_Incrustacion" localSheetId="218">#REF!</definedName>
    <definedName name="Inhibidor_de_Incrustacion" localSheetId="122">#REF!</definedName>
    <definedName name="Inhibidor_de_Incrustacion" localSheetId="170">#REF!</definedName>
    <definedName name="Inhibidor_de_Incrustacion" localSheetId="126">#REF!</definedName>
    <definedName name="Inhibidor_de_Incrustacion" localSheetId="174">#REF!</definedName>
    <definedName name="Inhibidor_de_Incrustacion" localSheetId="222">#REF!</definedName>
    <definedName name="Inhibidor_de_Incrustacion" localSheetId="130">#REF!</definedName>
    <definedName name="Inhibidor_de_Incrustacion" localSheetId="178">#REF!</definedName>
    <definedName name="Inhibidor_de_Incrustacion" localSheetId="150">#REF!</definedName>
    <definedName name="Inhibidor_de_Incrustacion" localSheetId="198">#REF!</definedName>
    <definedName name="Inhibidor_de_Incrustacion" localSheetId="146">#REF!</definedName>
    <definedName name="Inhibidor_de_Incrustacion" localSheetId="194">#REF!</definedName>
    <definedName name="Inhibidor_de_Incrustacion" localSheetId="134">#REF!</definedName>
    <definedName name="Inhibidor_de_Incrustacion" localSheetId="182">#REF!</definedName>
    <definedName name="Inhibidor_de_Incrustacion" localSheetId="142">#REF!</definedName>
    <definedName name="Inhibidor_de_Incrustacion" localSheetId="190">#REF!</definedName>
    <definedName name="Inhibidor_de_Incrustacion" localSheetId="118">#REF!</definedName>
    <definedName name="Inhibidor_de_Incrustacion" localSheetId="166">#REF!</definedName>
    <definedName name="Inhibidor_de_Incrustacion" localSheetId="214">#REF!</definedName>
    <definedName name="Inhibidor_de_Incrustacion" localSheetId="114">#REF!</definedName>
    <definedName name="Inhibidor_de_Incrustacion" localSheetId="210">#REF!</definedName>
    <definedName name="Inhibidor_de_Incrustacion" localSheetId="162">#REF!</definedName>
    <definedName name="Inhibidor_de_Incrustacion" localSheetId="206">#REF!</definedName>
    <definedName name="Inhibidor_de_Incrustacion" localSheetId="110">#REF!</definedName>
    <definedName name="Inhibidor_de_Incrustacion" localSheetId="158">#REF!</definedName>
    <definedName name="Inhibidor_de_Incrustacion" localSheetId="140">#REF!</definedName>
    <definedName name="Inhibidor_de_Incrustacion" localSheetId="156">#REF!</definedName>
    <definedName name="Inhibidor_de_Incrustacion" localSheetId="124">#REF!</definedName>
    <definedName name="Inhibidor_de_Incrustacion" localSheetId="128">#REF!</definedName>
    <definedName name="Inhibidor_de_Incrustacion" localSheetId="132">#REF!</definedName>
    <definedName name="Inhibidor_de_Incrustacion" localSheetId="152">#REF!</definedName>
    <definedName name="Inhibidor_de_Incrustacion" localSheetId="148">#REF!</definedName>
    <definedName name="Inhibidor_de_Incrustacion" localSheetId="136">#REF!</definedName>
    <definedName name="Inhibidor_de_Incrustacion" localSheetId="144">#REF!</definedName>
    <definedName name="Inhibidor_de_Incrustacion" localSheetId="120">#REF!</definedName>
    <definedName name="Inhibidor_de_Incrustacion" localSheetId="160">#REF!</definedName>
    <definedName name="Inhibidor_de_Incrustacion" localSheetId="43">#REF!</definedName>
    <definedName name="Inhibidor_de_Incrustacion" localSheetId="31">#REF!</definedName>
    <definedName name="Inhibidor_de_Incrustacion" localSheetId="35">#REF!</definedName>
    <definedName name="Inhibidor_de_Incrustacion" localSheetId="55">#REF!</definedName>
    <definedName name="Inhibidor_de_Incrustacion" localSheetId="51">#REF!</definedName>
    <definedName name="Inhibidor_de_Incrustacion" localSheetId="39">#REF!</definedName>
    <definedName name="Inhibidor_de_Incrustacion" localSheetId="47">#REF!</definedName>
    <definedName name="Inhibidor_de_Incrustacion" localSheetId="108">#REF!</definedName>
    <definedName name="Inhibidor_de_Incrustacion" localSheetId="92">#REF!</definedName>
    <definedName name="Inhibidor_de_Incrustacion" localSheetId="59">#REF!</definedName>
    <definedName name="Inhibidor_de_Incrustacion" localSheetId="76">#REF!</definedName>
    <definedName name="Inhibidor_de_Incrustacion" localSheetId="80">#REF!</definedName>
    <definedName name="Inhibidor_de_Incrustacion" localSheetId="84">#REF!</definedName>
    <definedName name="Inhibidor_de_Incrustacion" localSheetId="104">#REF!</definedName>
    <definedName name="Inhibidor_de_Incrustacion" localSheetId="100">#REF!</definedName>
    <definedName name="Inhibidor_de_Incrustacion" localSheetId="88">#REF!</definedName>
    <definedName name="Inhibidor_de_Incrustacion" localSheetId="96">#REF!</definedName>
    <definedName name="Inhibidor_de_Incrustacion" localSheetId="71">#REF!</definedName>
    <definedName name="Inhibidor_de_Incrustacion" localSheetId="67">#REF!</definedName>
    <definedName name="Inhibidor_de_Incrustacion" localSheetId="116">#REF!</definedName>
    <definedName name="Inhibidor_de_Incrustacion" localSheetId="112">#REF!</definedName>
    <definedName name="Inhibidor_de_Incrustacion" localSheetId="63">#REF!</definedName>
    <definedName name="Inhibidor_de_Incrustacion" localSheetId="10">#REF!</definedName>
    <definedName name="Inhibidor_de_Incrustacion" localSheetId="5">#REF!</definedName>
    <definedName name="Inhibidor_de_Incrustacion" localSheetId="14">#REF!</definedName>
    <definedName name="Inhibidor_de_Incrustacion" localSheetId="7">#REF!</definedName>
    <definedName name="Inhibidor_de_Incrustacion" localSheetId="12">#REF!</definedName>
    <definedName name="Inhibidor_de_Incrustacion" localSheetId="16">#REF!</definedName>
    <definedName name="Inhibidor_de_Incrustacion" localSheetId="109">#REF!</definedName>
    <definedName name="Inhibidor_de_Incrustacion" localSheetId="117">#REF!</definedName>
    <definedName name="Inhibidor_de_Incrustacion" localSheetId="113">#REF!</definedName>
    <definedName name="Inhibidor_de_Incrustacion" localSheetId="44">#REF!</definedName>
    <definedName name="Inhibidor_de_Incrustacion" localSheetId="93">#REF!</definedName>
    <definedName name="Inhibidor_de_Incrustacion" localSheetId="141">#REF!</definedName>
    <definedName name="Inhibidor_de_Incrustacion" localSheetId="189">#REF!</definedName>
    <definedName name="Inhibidor_de_Incrustacion" localSheetId="13">#REF!</definedName>
    <definedName name="Inhibidor_de_Incrustacion" localSheetId="60">#REF!</definedName>
    <definedName name="Inhibidor_de_Incrustacion" localSheetId="157">#REF!</definedName>
    <definedName name="Inhibidor_de_Incrustacion" localSheetId="205">#REF!</definedName>
    <definedName name="Inhibidor_de_Incrustacion" localSheetId="221">#REF!</definedName>
    <definedName name="Inhibidor_de_Incrustacion" localSheetId="28">#REF!</definedName>
    <definedName name="Inhibidor_de_Incrustacion" localSheetId="77">#REF!</definedName>
    <definedName name="Inhibidor_de_Incrustacion" localSheetId="125">#REF!</definedName>
    <definedName name="Inhibidor_de_Incrustacion" localSheetId="173">#REF!</definedName>
    <definedName name="Inhibidor_de_Incrustacion" localSheetId="32">#REF!</definedName>
    <definedName name="Inhibidor_de_Incrustacion" localSheetId="81">#REF!</definedName>
    <definedName name="Inhibidor_de_Incrustacion" localSheetId="129">#REF!</definedName>
    <definedName name="Inhibidor_de_Incrustacion" localSheetId="177">#REF!</definedName>
    <definedName name="Inhibidor_de_Incrustacion" localSheetId="225">#REF!</definedName>
    <definedName name="Inhibidor_de_Incrustacion" localSheetId="36">#REF!</definedName>
    <definedName name="Inhibidor_de_Incrustacion" localSheetId="85">#REF!</definedName>
    <definedName name="Inhibidor_de_Incrustacion" localSheetId="133">#REF!</definedName>
    <definedName name="Inhibidor_de_Incrustacion" localSheetId="181">#REF!</definedName>
    <definedName name="Inhibidor_de_Incrustacion" localSheetId="8">#REF!</definedName>
    <definedName name="Inhibidor_de_Incrustacion" localSheetId="56">#REF!</definedName>
    <definedName name="Inhibidor_de_Incrustacion" localSheetId="105">#REF!</definedName>
    <definedName name="Inhibidor_de_Incrustacion" localSheetId="153">#REF!</definedName>
    <definedName name="Inhibidor_de_Incrustacion" localSheetId="201">#REF!</definedName>
    <definedName name="Inhibidor_de_Incrustacion" localSheetId="52">#REF!</definedName>
    <definedName name="Inhibidor_de_Incrustacion" localSheetId="101">#REF!</definedName>
    <definedName name="Inhibidor_de_Incrustacion" localSheetId="149">#REF!</definedName>
    <definedName name="Inhibidor_de_Incrustacion" localSheetId="197">#REF!</definedName>
    <definedName name="Inhibidor_de_Incrustacion" localSheetId="40">#REF!</definedName>
    <definedName name="Inhibidor_de_Incrustacion" localSheetId="89">#REF!</definedName>
    <definedName name="Inhibidor_de_Incrustacion" localSheetId="137">#REF!</definedName>
    <definedName name="Inhibidor_de_Incrustacion" localSheetId="185">#REF!</definedName>
    <definedName name="Inhibidor_de_Incrustacion" localSheetId="48">#REF!</definedName>
    <definedName name="Inhibidor_de_Incrustacion" localSheetId="97">#REF!</definedName>
    <definedName name="Inhibidor_de_Incrustacion" localSheetId="145">#REF!</definedName>
    <definedName name="Inhibidor_de_Incrustacion" localSheetId="193">#REF!</definedName>
    <definedName name="Inhibidor_de_Incrustacion" localSheetId="217">#REF!</definedName>
    <definedName name="Inhibidor_de_Incrustacion" localSheetId="72">#REF!</definedName>
    <definedName name="Inhibidor_de_Incrustacion" localSheetId="121">#REF!</definedName>
    <definedName name="Inhibidor_de_Incrustacion" localSheetId="169">#REF!</definedName>
    <definedName name="Inhibidor_de_Incrustacion" localSheetId="21">#REF!</definedName>
    <definedName name="Inhibidor_de_Incrustacion" localSheetId="68">#REF!</definedName>
    <definedName name="Inhibidor_de_Incrustacion" localSheetId="213">#REF!</definedName>
    <definedName name="Inhibidor_de_Incrustacion" localSheetId="165">#REF!</definedName>
    <definedName name="Inhibidor_de_Incrustacion" localSheetId="0">#REF!</definedName>
    <definedName name="Inhibidor_de_Incrustacion" localSheetId="209">#REF!</definedName>
    <definedName name="Inhibidor_de_Incrustacion" localSheetId="64">#REF!</definedName>
    <definedName name="Inhibidor_de_Incrustacion" localSheetId="161">#REF!</definedName>
    <definedName name="Inhibidor_de_Incrustacion" localSheetId="42">#REF!</definedName>
    <definedName name="Inhibidor_de_Incrustacion" localSheetId="91">#REF!</definedName>
    <definedName name="Inhibidor_de_Incrustacion" localSheetId="139">#REF!</definedName>
    <definedName name="Inhibidor_de_Incrustacion" localSheetId="187">#REF!</definedName>
    <definedName name="Inhibidor_de_Incrustacion" localSheetId="11">#REF!</definedName>
    <definedName name="Inhibidor_de_Incrustacion" localSheetId="58">#REF!</definedName>
    <definedName name="Inhibidor_de_Incrustacion" localSheetId="107">#REF!</definedName>
    <definedName name="Inhibidor_de_Incrustacion" localSheetId="155">#REF!</definedName>
    <definedName name="Inhibidor_de_Incrustacion" localSheetId="203">#REF!</definedName>
    <definedName name="Inhibidor_de_Incrustacion" localSheetId="26">#REF!</definedName>
    <definedName name="Inhibidor_de_Incrustacion" localSheetId="75">#REF!</definedName>
    <definedName name="Inhibidor_de_Incrustacion" localSheetId="171">#REF!</definedName>
    <definedName name="Inhibidor_de_Incrustacion" localSheetId="123">#REF!</definedName>
    <definedName name="Inhibidor_de_Incrustacion" localSheetId="219">#REF!</definedName>
    <definedName name="Inhibidor_de_Incrustacion" localSheetId="79">#REF!</definedName>
    <definedName name="Inhibidor_de_Incrustacion" localSheetId="30">#REF!</definedName>
    <definedName name="Inhibidor_de_Incrustacion" localSheetId="127">#REF!</definedName>
    <definedName name="Inhibidor_de_Incrustacion" localSheetId="175">#REF!</definedName>
    <definedName name="Inhibidor_de_Incrustacion" localSheetId="223">#REF!</definedName>
    <definedName name="Inhibidor_de_Incrustacion" localSheetId="83">#REF!</definedName>
    <definedName name="Inhibidor_de_Incrustacion" localSheetId="131">#REF!</definedName>
    <definedName name="Inhibidor_de_Incrustacion" localSheetId="34">#REF!</definedName>
    <definedName name="Inhibidor_de_Incrustacion" localSheetId="179">#REF!</definedName>
    <definedName name="Inhibidor_de_Incrustacion" localSheetId="6">#REF!</definedName>
    <definedName name="Inhibidor_de_Incrustacion" localSheetId="54">#REF!</definedName>
    <definedName name="Inhibidor_de_Incrustacion" localSheetId="103">#REF!</definedName>
    <definedName name="Inhibidor_de_Incrustacion" localSheetId="151">#REF!</definedName>
    <definedName name="Inhibidor_de_Incrustacion" localSheetId="199">#REF!</definedName>
    <definedName name="Inhibidor_de_Incrustacion" localSheetId="50">#REF!</definedName>
    <definedName name="Inhibidor_de_Incrustacion" localSheetId="99">#REF!</definedName>
    <definedName name="Inhibidor_de_Incrustacion" localSheetId="147">#REF!</definedName>
    <definedName name="Inhibidor_de_Incrustacion" localSheetId="195">#REF!</definedName>
    <definedName name="Inhibidor_de_Incrustacion" localSheetId="38">#REF!</definedName>
    <definedName name="Inhibidor_de_Incrustacion" localSheetId="87">#REF!</definedName>
    <definedName name="Inhibidor_de_Incrustacion" localSheetId="135">#REF!</definedName>
    <definedName name="Inhibidor_de_Incrustacion" localSheetId="183">#REF!</definedName>
    <definedName name="Inhibidor_de_Incrustacion" localSheetId="46">#REF!</definedName>
    <definedName name="Inhibidor_de_Incrustacion" localSheetId="95">#REF!</definedName>
    <definedName name="Inhibidor_de_Incrustacion" localSheetId="143">#REF!</definedName>
    <definedName name="Inhibidor_de_Incrustacion" localSheetId="191">#REF!</definedName>
    <definedName name="Inhibidor_de_Incrustacion" localSheetId="70">#REF!</definedName>
    <definedName name="Inhibidor_de_Incrustacion" localSheetId="167">#REF!</definedName>
    <definedName name="Inhibidor_de_Incrustacion" localSheetId="119">#REF!</definedName>
    <definedName name="Inhibidor_de_Incrustacion" localSheetId="215">#REF!</definedName>
    <definedName name="Inhibidor_de_Incrustacion" localSheetId="66">#REF!</definedName>
    <definedName name="Inhibidor_de_Incrustacion" localSheetId="115">#REF!</definedName>
    <definedName name="Inhibidor_de_Incrustacion" localSheetId="163">#REF!</definedName>
    <definedName name="Inhibidor_de_Incrustacion" localSheetId="20">#REF!</definedName>
    <definedName name="Inhibidor_de_Incrustacion" localSheetId="211">#REF!</definedName>
    <definedName name="Inhibidor_de_Incrustacion" localSheetId="15">#REF!</definedName>
    <definedName name="Inhibidor_de_Incrustacion" localSheetId="207">#REF!</definedName>
    <definedName name="Inhibidor_de_Incrustacion" localSheetId="62">#REF!</definedName>
    <definedName name="Inhibidor_de_Incrustacion" localSheetId="111">#REF!</definedName>
    <definedName name="Inhibidor_de_Incrustacion" localSheetId="159">#REF!</definedName>
    <definedName name="Inhibidor_de_Incrustacion">#REF!</definedName>
    <definedName name="Inhibidor_de_Parafinas" localSheetId="18">#REF!</definedName>
    <definedName name="Inhibidor_de_Parafinas" localSheetId="17">#REF!</definedName>
    <definedName name="Inhibidor_de_Parafinas" localSheetId="188">#REF!</definedName>
    <definedName name="Inhibidor_de_Parafinas" localSheetId="204">#REF!</definedName>
    <definedName name="Inhibidor_de_Parafinas" localSheetId="220">#REF!</definedName>
    <definedName name="Inhibidor_de_Parafinas" localSheetId="172">#REF!</definedName>
    <definedName name="Inhibidor_de_Parafinas" localSheetId="176">#REF!</definedName>
    <definedName name="Inhibidor_de_Parafinas" localSheetId="224">#REF!</definedName>
    <definedName name="Inhibidor_de_Parafinas" localSheetId="180">#REF!</definedName>
    <definedName name="Inhibidor_de_Parafinas" localSheetId="200">#REF!</definedName>
    <definedName name="Inhibidor_de_Parafinas" localSheetId="196">#REF!</definedName>
    <definedName name="Inhibidor_de_Parafinas" localSheetId="184">#REF!</definedName>
    <definedName name="Inhibidor_de_Parafinas" localSheetId="192">#REF!</definedName>
    <definedName name="Inhibidor_de_Parafinas" localSheetId="216">#REF!</definedName>
    <definedName name="Inhibidor_de_Parafinas" localSheetId="168">#REF!</definedName>
    <definedName name="Inhibidor_de_Parafinas" localSheetId="212">#REF!</definedName>
    <definedName name="Inhibidor_de_Parafinas" localSheetId="164">#REF!</definedName>
    <definedName name="Inhibidor_de_Parafinas" localSheetId="208">#REF!</definedName>
    <definedName name="Inhibidor_de_Parafinas" localSheetId="27">#REF!</definedName>
    <definedName name="Inhibidor_de_Parafinas" localSheetId="24">#REF!</definedName>
    <definedName name="Inhibidor_de_Parafinas" localSheetId="23">#REF!</definedName>
    <definedName name="Inhibidor_de_Parafinas" localSheetId="41">#REF!</definedName>
    <definedName name="Inhibidor_de_Parafinas" localSheetId="57">#REF!</definedName>
    <definedName name="Inhibidor_de_Parafinas" localSheetId="25">#REF!</definedName>
    <definedName name="Inhibidor_de_Parafinas" localSheetId="29">#REF!</definedName>
    <definedName name="Inhibidor_de_Parafinas" localSheetId="33">#REF!</definedName>
    <definedName name="Inhibidor_de_Parafinas" localSheetId="53">#REF!</definedName>
    <definedName name="Inhibidor_de_Parafinas" localSheetId="49">#REF!</definedName>
    <definedName name="Inhibidor_de_Parafinas" localSheetId="37">#REF!</definedName>
    <definedName name="Inhibidor_de_Parafinas" localSheetId="45">#REF!</definedName>
    <definedName name="Inhibidor_de_Parafinas" localSheetId="22">#REF!</definedName>
    <definedName name="Inhibidor_de_Parafinas" localSheetId="19">#REF!</definedName>
    <definedName name="Inhibidor_de_Parafinas" localSheetId="61">#REF!</definedName>
    <definedName name="Inhibidor_de_Parafinas" localSheetId="90">#REF!</definedName>
    <definedName name="Inhibidor_de_Parafinas" localSheetId="106">#REF!</definedName>
    <definedName name="Inhibidor_de_Parafinas" localSheetId="74">#REF!</definedName>
    <definedName name="Inhibidor_de_Parafinas" localSheetId="78">#REF!</definedName>
    <definedName name="Inhibidor_de_Parafinas" localSheetId="82">#REF!</definedName>
    <definedName name="Inhibidor_de_Parafinas" localSheetId="102">#REF!</definedName>
    <definedName name="Inhibidor_de_Parafinas" localSheetId="98">#REF!</definedName>
    <definedName name="Inhibidor_de_Parafinas" localSheetId="86">#REF!</definedName>
    <definedName name="Inhibidor_de_Parafinas" localSheetId="94">#REF!</definedName>
    <definedName name="Inhibidor_de_Parafinas" localSheetId="69">#REF!</definedName>
    <definedName name="Inhibidor_de_Parafinas" localSheetId="65">#REF!</definedName>
    <definedName name="Inhibidor_de_Parafinas" localSheetId="138">#REF!</definedName>
    <definedName name="Inhibidor_de_Parafinas" localSheetId="186">#REF!</definedName>
    <definedName name="Inhibidor_de_Parafinas" localSheetId="154">#REF!</definedName>
    <definedName name="Inhibidor_de_Parafinas" localSheetId="202">#REF!</definedName>
    <definedName name="Inhibidor_de_Parafinas" localSheetId="218">#REF!</definedName>
    <definedName name="Inhibidor_de_Parafinas" localSheetId="122">#REF!</definedName>
    <definedName name="Inhibidor_de_Parafinas" localSheetId="170">#REF!</definedName>
    <definedName name="Inhibidor_de_Parafinas" localSheetId="126">#REF!</definedName>
    <definedName name="Inhibidor_de_Parafinas" localSheetId="174">#REF!</definedName>
    <definedName name="Inhibidor_de_Parafinas" localSheetId="222">#REF!</definedName>
    <definedName name="Inhibidor_de_Parafinas" localSheetId="130">#REF!</definedName>
    <definedName name="Inhibidor_de_Parafinas" localSheetId="178">#REF!</definedName>
    <definedName name="Inhibidor_de_Parafinas" localSheetId="150">#REF!</definedName>
    <definedName name="Inhibidor_de_Parafinas" localSheetId="198">#REF!</definedName>
    <definedName name="Inhibidor_de_Parafinas" localSheetId="146">#REF!</definedName>
    <definedName name="Inhibidor_de_Parafinas" localSheetId="194">#REF!</definedName>
    <definedName name="Inhibidor_de_Parafinas" localSheetId="134">#REF!</definedName>
    <definedName name="Inhibidor_de_Parafinas" localSheetId="182">#REF!</definedName>
    <definedName name="Inhibidor_de_Parafinas" localSheetId="142">#REF!</definedName>
    <definedName name="Inhibidor_de_Parafinas" localSheetId="190">#REF!</definedName>
    <definedName name="Inhibidor_de_Parafinas" localSheetId="118">#REF!</definedName>
    <definedName name="Inhibidor_de_Parafinas" localSheetId="166">#REF!</definedName>
    <definedName name="Inhibidor_de_Parafinas" localSheetId="214">#REF!</definedName>
    <definedName name="Inhibidor_de_Parafinas" localSheetId="114">#REF!</definedName>
    <definedName name="Inhibidor_de_Parafinas" localSheetId="210">#REF!</definedName>
    <definedName name="Inhibidor_de_Parafinas" localSheetId="162">#REF!</definedName>
    <definedName name="Inhibidor_de_Parafinas" localSheetId="206">#REF!</definedName>
    <definedName name="Inhibidor_de_Parafinas" localSheetId="110">#REF!</definedName>
    <definedName name="Inhibidor_de_Parafinas" localSheetId="158">#REF!</definedName>
    <definedName name="Inhibidor_de_Parafinas" localSheetId="140">#REF!</definedName>
    <definedName name="Inhibidor_de_Parafinas" localSheetId="156">#REF!</definedName>
    <definedName name="Inhibidor_de_Parafinas" localSheetId="124">#REF!</definedName>
    <definedName name="Inhibidor_de_Parafinas" localSheetId="128">#REF!</definedName>
    <definedName name="Inhibidor_de_Parafinas" localSheetId="132">#REF!</definedName>
    <definedName name="Inhibidor_de_Parafinas" localSheetId="152">#REF!</definedName>
    <definedName name="Inhibidor_de_Parafinas" localSheetId="148">#REF!</definedName>
    <definedName name="Inhibidor_de_Parafinas" localSheetId="136">#REF!</definedName>
    <definedName name="Inhibidor_de_Parafinas" localSheetId="144">#REF!</definedName>
    <definedName name="Inhibidor_de_Parafinas" localSheetId="120">#REF!</definedName>
    <definedName name="Inhibidor_de_Parafinas" localSheetId="160">#REF!</definedName>
    <definedName name="Inhibidor_de_Parafinas" localSheetId="43">#REF!</definedName>
    <definedName name="Inhibidor_de_Parafinas" localSheetId="31">#REF!</definedName>
    <definedName name="Inhibidor_de_Parafinas" localSheetId="35">#REF!</definedName>
    <definedName name="Inhibidor_de_Parafinas" localSheetId="55">#REF!</definedName>
    <definedName name="Inhibidor_de_Parafinas" localSheetId="51">#REF!</definedName>
    <definedName name="Inhibidor_de_Parafinas" localSheetId="39">#REF!</definedName>
    <definedName name="Inhibidor_de_Parafinas" localSheetId="47">#REF!</definedName>
    <definedName name="Inhibidor_de_Parafinas" localSheetId="108">#REF!</definedName>
    <definedName name="Inhibidor_de_Parafinas" localSheetId="92">#REF!</definedName>
    <definedName name="Inhibidor_de_Parafinas" localSheetId="59">#REF!</definedName>
    <definedName name="Inhibidor_de_Parafinas" localSheetId="76">#REF!</definedName>
    <definedName name="Inhibidor_de_Parafinas" localSheetId="80">#REF!</definedName>
    <definedName name="Inhibidor_de_Parafinas" localSheetId="84">#REF!</definedName>
    <definedName name="Inhibidor_de_Parafinas" localSheetId="104">#REF!</definedName>
    <definedName name="Inhibidor_de_Parafinas" localSheetId="100">#REF!</definedName>
    <definedName name="Inhibidor_de_Parafinas" localSheetId="88">#REF!</definedName>
    <definedName name="Inhibidor_de_Parafinas" localSheetId="96">#REF!</definedName>
    <definedName name="Inhibidor_de_Parafinas" localSheetId="71">#REF!</definedName>
    <definedName name="Inhibidor_de_Parafinas" localSheetId="67">#REF!</definedName>
    <definedName name="Inhibidor_de_Parafinas" localSheetId="116">#REF!</definedName>
    <definedName name="Inhibidor_de_Parafinas" localSheetId="112">#REF!</definedName>
    <definedName name="Inhibidor_de_Parafinas" localSheetId="63">#REF!</definedName>
    <definedName name="Inhibidor_de_Parafinas" localSheetId="10">#REF!</definedName>
    <definedName name="Inhibidor_de_Parafinas" localSheetId="5">#REF!</definedName>
    <definedName name="Inhibidor_de_Parafinas" localSheetId="14">#REF!</definedName>
    <definedName name="Inhibidor_de_Parafinas" localSheetId="7">#REF!</definedName>
    <definedName name="Inhibidor_de_Parafinas" localSheetId="12">#REF!</definedName>
    <definedName name="Inhibidor_de_Parafinas" localSheetId="16">#REF!</definedName>
    <definedName name="Inhibidor_de_Parafinas" localSheetId="109">#REF!</definedName>
    <definedName name="Inhibidor_de_Parafinas" localSheetId="117">#REF!</definedName>
    <definedName name="Inhibidor_de_Parafinas" localSheetId="113">#REF!</definedName>
    <definedName name="Inhibidor_de_Parafinas" localSheetId="44">#REF!</definedName>
    <definedName name="Inhibidor_de_Parafinas" localSheetId="93">#REF!</definedName>
    <definedName name="Inhibidor_de_Parafinas" localSheetId="141">#REF!</definedName>
    <definedName name="Inhibidor_de_Parafinas" localSheetId="189">#REF!</definedName>
    <definedName name="Inhibidor_de_Parafinas" localSheetId="13">#REF!</definedName>
    <definedName name="Inhibidor_de_Parafinas" localSheetId="60">#REF!</definedName>
    <definedName name="Inhibidor_de_Parafinas" localSheetId="157">#REF!</definedName>
    <definedName name="Inhibidor_de_Parafinas" localSheetId="205">#REF!</definedName>
    <definedName name="Inhibidor_de_Parafinas" localSheetId="221">#REF!</definedName>
    <definedName name="Inhibidor_de_Parafinas" localSheetId="28">#REF!</definedName>
    <definedName name="Inhibidor_de_Parafinas" localSheetId="77">#REF!</definedName>
    <definedName name="Inhibidor_de_Parafinas" localSheetId="125">#REF!</definedName>
    <definedName name="Inhibidor_de_Parafinas" localSheetId="173">#REF!</definedName>
    <definedName name="Inhibidor_de_Parafinas" localSheetId="32">#REF!</definedName>
    <definedName name="Inhibidor_de_Parafinas" localSheetId="81">#REF!</definedName>
    <definedName name="Inhibidor_de_Parafinas" localSheetId="129">#REF!</definedName>
    <definedName name="Inhibidor_de_Parafinas" localSheetId="177">#REF!</definedName>
    <definedName name="Inhibidor_de_Parafinas" localSheetId="225">#REF!</definedName>
    <definedName name="Inhibidor_de_Parafinas" localSheetId="36">#REF!</definedName>
    <definedName name="Inhibidor_de_Parafinas" localSheetId="85">#REF!</definedName>
    <definedName name="Inhibidor_de_Parafinas" localSheetId="133">#REF!</definedName>
    <definedName name="Inhibidor_de_Parafinas" localSheetId="181">#REF!</definedName>
    <definedName name="Inhibidor_de_Parafinas" localSheetId="8">#REF!</definedName>
    <definedName name="Inhibidor_de_Parafinas" localSheetId="56">#REF!</definedName>
    <definedName name="Inhibidor_de_Parafinas" localSheetId="105">#REF!</definedName>
    <definedName name="Inhibidor_de_Parafinas" localSheetId="153">#REF!</definedName>
    <definedName name="Inhibidor_de_Parafinas" localSheetId="201">#REF!</definedName>
    <definedName name="Inhibidor_de_Parafinas" localSheetId="52">#REF!</definedName>
    <definedName name="Inhibidor_de_Parafinas" localSheetId="101">#REF!</definedName>
    <definedName name="Inhibidor_de_Parafinas" localSheetId="149">#REF!</definedName>
    <definedName name="Inhibidor_de_Parafinas" localSheetId="197">#REF!</definedName>
    <definedName name="Inhibidor_de_Parafinas" localSheetId="40">#REF!</definedName>
    <definedName name="Inhibidor_de_Parafinas" localSheetId="89">#REF!</definedName>
    <definedName name="Inhibidor_de_Parafinas" localSheetId="137">#REF!</definedName>
    <definedName name="Inhibidor_de_Parafinas" localSheetId="185">#REF!</definedName>
    <definedName name="Inhibidor_de_Parafinas" localSheetId="48">#REF!</definedName>
    <definedName name="Inhibidor_de_Parafinas" localSheetId="97">#REF!</definedName>
    <definedName name="Inhibidor_de_Parafinas" localSheetId="145">#REF!</definedName>
    <definedName name="Inhibidor_de_Parafinas" localSheetId="193">#REF!</definedName>
    <definedName name="Inhibidor_de_Parafinas" localSheetId="217">#REF!</definedName>
    <definedName name="Inhibidor_de_Parafinas" localSheetId="72">#REF!</definedName>
    <definedName name="Inhibidor_de_Parafinas" localSheetId="121">#REF!</definedName>
    <definedName name="Inhibidor_de_Parafinas" localSheetId="169">#REF!</definedName>
    <definedName name="Inhibidor_de_Parafinas" localSheetId="21">#REF!</definedName>
    <definedName name="Inhibidor_de_Parafinas" localSheetId="68">#REF!</definedName>
    <definedName name="Inhibidor_de_Parafinas" localSheetId="213">#REF!</definedName>
    <definedName name="Inhibidor_de_Parafinas" localSheetId="165">#REF!</definedName>
    <definedName name="Inhibidor_de_Parafinas" localSheetId="0">#REF!</definedName>
    <definedName name="Inhibidor_de_Parafinas" localSheetId="209">#REF!</definedName>
    <definedName name="Inhibidor_de_Parafinas" localSheetId="64">#REF!</definedName>
    <definedName name="Inhibidor_de_Parafinas" localSheetId="161">#REF!</definedName>
    <definedName name="Inhibidor_de_Parafinas" localSheetId="42">#REF!</definedName>
    <definedName name="Inhibidor_de_Parafinas" localSheetId="91">#REF!</definedName>
    <definedName name="Inhibidor_de_Parafinas" localSheetId="139">#REF!</definedName>
    <definedName name="Inhibidor_de_Parafinas" localSheetId="187">#REF!</definedName>
    <definedName name="Inhibidor_de_Parafinas" localSheetId="11">#REF!</definedName>
    <definedName name="Inhibidor_de_Parafinas" localSheetId="58">#REF!</definedName>
    <definedName name="Inhibidor_de_Parafinas" localSheetId="107">#REF!</definedName>
    <definedName name="Inhibidor_de_Parafinas" localSheetId="155">#REF!</definedName>
    <definedName name="Inhibidor_de_Parafinas" localSheetId="203">#REF!</definedName>
    <definedName name="Inhibidor_de_Parafinas" localSheetId="26">#REF!</definedName>
    <definedName name="Inhibidor_de_Parafinas" localSheetId="75">#REF!</definedName>
    <definedName name="Inhibidor_de_Parafinas" localSheetId="171">#REF!</definedName>
    <definedName name="Inhibidor_de_Parafinas" localSheetId="123">#REF!</definedName>
    <definedName name="Inhibidor_de_Parafinas" localSheetId="219">#REF!</definedName>
    <definedName name="Inhibidor_de_Parafinas" localSheetId="79">#REF!</definedName>
    <definedName name="Inhibidor_de_Parafinas" localSheetId="30">#REF!</definedName>
    <definedName name="Inhibidor_de_Parafinas" localSheetId="127">#REF!</definedName>
    <definedName name="Inhibidor_de_Parafinas" localSheetId="175">#REF!</definedName>
    <definedName name="Inhibidor_de_Parafinas" localSheetId="223">#REF!</definedName>
    <definedName name="Inhibidor_de_Parafinas" localSheetId="83">#REF!</definedName>
    <definedName name="Inhibidor_de_Parafinas" localSheetId="131">#REF!</definedName>
    <definedName name="Inhibidor_de_Parafinas" localSheetId="34">#REF!</definedName>
    <definedName name="Inhibidor_de_Parafinas" localSheetId="179">#REF!</definedName>
    <definedName name="Inhibidor_de_Parafinas" localSheetId="6">#REF!</definedName>
    <definedName name="Inhibidor_de_Parafinas" localSheetId="54">#REF!</definedName>
    <definedName name="Inhibidor_de_Parafinas" localSheetId="103">#REF!</definedName>
    <definedName name="Inhibidor_de_Parafinas" localSheetId="151">#REF!</definedName>
    <definedName name="Inhibidor_de_Parafinas" localSheetId="199">#REF!</definedName>
    <definedName name="Inhibidor_de_Parafinas" localSheetId="50">#REF!</definedName>
    <definedName name="Inhibidor_de_Parafinas" localSheetId="99">#REF!</definedName>
    <definedName name="Inhibidor_de_Parafinas" localSheetId="147">#REF!</definedName>
    <definedName name="Inhibidor_de_Parafinas" localSheetId="195">#REF!</definedName>
    <definedName name="Inhibidor_de_Parafinas" localSheetId="38">#REF!</definedName>
    <definedName name="Inhibidor_de_Parafinas" localSheetId="87">#REF!</definedName>
    <definedName name="Inhibidor_de_Parafinas" localSheetId="135">#REF!</definedName>
    <definedName name="Inhibidor_de_Parafinas" localSheetId="183">#REF!</definedName>
    <definedName name="Inhibidor_de_Parafinas" localSheetId="46">#REF!</definedName>
    <definedName name="Inhibidor_de_Parafinas" localSheetId="95">#REF!</definedName>
    <definedName name="Inhibidor_de_Parafinas" localSheetId="143">#REF!</definedName>
    <definedName name="Inhibidor_de_Parafinas" localSheetId="191">#REF!</definedName>
    <definedName name="Inhibidor_de_Parafinas" localSheetId="70">#REF!</definedName>
    <definedName name="Inhibidor_de_Parafinas" localSheetId="167">#REF!</definedName>
    <definedName name="Inhibidor_de_Parafinas" localSheetId="119">#REF!</definedName>
    <definedName name="Inhibidor_de_Parafinas" localSheetId="215">#REF!</definedName>
    <definedName name="Inhibidor_de_Parafinas" localSheetId="66">#REF!</definedName>
    <definedName name="Inhibidor_de_Parafinas" localSheetId="115">#REF!</definedName>
    <definedName name="Inhibidor_de_Parafinas" localSheetId="163">#REF!</definedName>
    <definedName name="Inhibidor_de_Parafinas" localSheetId="20">#REF!</definedName>
    <definedName name="Inhibidor_de_Parafinas" localSheetId="211">#REF!</definedName>
    <definedName name="Inhibidor_de_Parafinas" localSheetId="15">#REF!</definedName>
    <definedName name="Inhibidor_de_Parafinas" localSheetId="207">#REF!</definedName>
    <definedName name="Inhibidor_de_Parafinas" localSheetId="62">#REF!</definedName>
    <definedName name="Inhibidor_de_Parafinas" localSheetId="111">#REF!</definedName>
    <definedName name="Inhibidor_de_Parafinas" localSheetId="159">#REF!</definedName>
    <definedName name="Inhibidor_de_Parafinas">#REF!</definedName>
    <definedName name="mermas" localSheetId="18">#REF!</definedName>
    <definedName name="mermas" localSheetId="17">#REF!</definedName>
    <definedName name="mermas" localSheetId="188">#REF!</definedName>
    <definedName name="mermas" localSheetId="204">#REF!</definedName>
    <definedName name="mermas" localSheetId="220">#REF!</definedName>
    <definedName name="mermas" localSheetId="172">#REF!</definedName>
    <definedName name="mermas" localSheetId="176">#REF!</definedName>
    <definedName name="mermas" localSheetId="224">#REF!</definedName>
    <definedName name="mermas" localSheetId="180">#REF!</definedName>
    <definedName name="mermas" localSheetId="200">#REF!</definedName>
    <definedName name="mermas" localSheetId="196">#REF!</definedName>
    <definedName name="mermas" localSheetId="184">#REF!</definedName>
    <definedName name="mermas" localSheetId="192">#REF!</definedName>
    <definedName name="mermas" localSheetId="216">#REF!</definedName>
    <definedName name="mermas" localSheetId="168">#REF!</definedName>
    <definedName name="mermas" localSheetId="212">#REF!</definedName>
    <definedName name="mermas" localSheetId="164">#REF!</definedName>
    <definedName name="mermas" localSheetId="208">#REF!</definedName>
    <definedName name="mermas" localSheetId="27">#REF!</definedName>
    <definedName name="mermas" localSheetId="24">#REF!</definedName>
    <definedName name="mermas" localSheetId="23">#REF!</definedName>
    <definedName name="mermas" localSheetId="41">#REF!</definedName>
    <definedName name="mermas" localSheetId="57">#REF!</definedName>
    <definedName name="mermas" localSheetId="25">#REF!</definedName>
    <definedName name="mermas" localSheetId="29">#REF!</definedName>
    <definedName name="mermas" localSheetId="33">#REF!</definedName>
    <definedName name="mermas" localSheetId="53">#REF!</definedName>
    <definedName name="mermas" localSheetId="49">#REF!</definedName>
    <definedName name="mermas" localSheetId="37">#REF!</definedName>
    <definedName name="mermas" localSheetId="45">#REF!</definedName>
    <definedName name="mermas" localSheetId="22">#REF!</definedName>
    <definedName name="mermas" localSheetId="19">#REF!</definedName>
    <definedName name="mermas" localSheetId="61">#REF!</definedName>
    <definedName name="mermas" localSheetId="90">#REF!</definedName>
    <definedName name="mermas" localSheetId="106">#REF!</definedName>
    <definedName name="mermas" localSheetId="74">#REF!</definedName>
    <definedName name="mermas" localSheetId="78">#REF!</definedName>
    <definedName name="mermas" localSheetId="82">#REF!</definedName>
    <definedName name="mermas" localSheetId="102">#REF!</definedName>
    <definedName name="mermas" localSheetId="98">#REF!</definedName>
    <definedName name="mermas" localSheetId="86">#REF!</definedName>
    <definedName name="mermas" localSheetId="94">#REF!</definedName>
    <definedName name="mermas" localSheetId="69">#REF!</definedName>
    <definedName name="mermas" localSheetId="65">#REF!</definedName>
    <definedName name="mermas" localSheetId="138">#REF!</definedName>
    <definedName name="mermas" localSheetId="186">#REF!</definedName>
    <definedName name="mermas" localSheetId="154">#REF!</definedName>
    <definedName name="mermas" localSheetId="202">#REF!</definedName>
    <definedName name="mermas" localSheetId="218">#REF!</definedName>
    <definedName name="mermas" localSheetId="122">#REF!</definedName>
    <definedName name="mermas" localSheetId="170">#REF!</definedName>
    <definedName name="mermas" localSheetId="126">#REF!</definedName>
    <definedName name="mermas" localSheetId="174">#REF!</definedName>
    <definedName name="mermas" localSheetId="222">#REF!</definedName>
    <definedName name="mermas" localSheetId="130">#REF!</definedName>
    <definedName name="mermas" localSheetId="178">#REF!</definedName>
    <definedName name="mermas" localSheetId="150">#REF!</definedName>
    <definedName name="mermas" localSheetId="198">#REF!</definedName>
    <definedName name="mermas" localSheetId="146">#REF!</definedName>
    <definedName name="mermas" localSheetId="194">#REF!</definedName>
    <definedName name="mermas" localSheetId="134">#REF!</definedName>
    <definedName name="mermas" localSheetId="182">#REF!</definedName>
    <definedName name="mermas" localSheetId="142">#REF!</definedName>
    <definedName name="mermas" localSheetId="190">#REF!</definedName>
    <definedName name="mermas" localSheetId="118">#REF!</definedName>
    <definedName name="mermas" localSheetId="166">#REF!</definedName>
    <definedName name="mermas" localSheetId="214">#REF!</definedName>
    <definedName name="mermas" localSheetId="114">#REF!</definedName>
    <definedName name="mermas" localSheetId="210">#REF!</definedName>
    <definedName name="mermas" localSheetId="162">#REF!</definedName>
    <definedName name="mermas" localSheetId="206">#REF!</definedName>
    <definedName name="mermas" localSheetId="110">#REF!</definedName>
    <definedName name="mermas" localSheetId="158">#REF!</definedName>
    <definedName name="mermas" localSheetId="140">#REF!</definedName>
    <definedName name="mermas" localSheetId="156">#REF!</definedName>
    <definedName name="mermas" localSheetId="124">#REF!</definedName>
    <definedName name="mermas" localSheetId="128">#REF!</definedName>
    <definedName name="mermas" localSheetId="132">#REF!</definedName>
    <definedName name="mermas" localSheetId="152">#REF!</definedName>
    <definedName name="mermas" localSheetId="148">#REF!</definedName>
    <definedName name="mermas" localSheetId="136">#REF!</definedName>
    <definedName name="mermas" localSheetId="144">#REF!</definedName>
    <definedName name="mermas" localSheetId="120">#REF!</definedName>
    <definedName name="mermas" localSheetId="160">#REF!</definedName>
    <definedName name="mermas" localSheetId="43">#REF!</definedName>
    <definedName name="mermas" localSheetId="31">#REF!</definedName>
    <definedName name="mermas" localSheetId="35">#REF!</definedName>
    <definedName name="mermas" localSheetId="55">#REF!</definedName>
    <definedName name="mermas" localSheetId="51">#REF!</definedName>
    <definedName name="mermas" localSheetId="39">#REF!</definedName>
    <definedName name="mermas" localSheetId="47">#REF!</definedName>
    <definedName name="mermas" localSheetId="108">#REF!</definedName>
    <definedName name="mermas" localSheetId="92">#REF!</definedName>
    <definedName name="mermas" localSheetId="59">#REF!</definedName>
    <definedName name="mermas" localSheetId="76">#REF!</definedName>
    <definedName name="mermas" localSheetId="80">#REF!</definedName>
    <definedName name="mermas" localSheetId="84">#REF!</definedName>
    <definedName name="mermas" localSheetId="104">#REF!</definedName>
    <definedName name="mermas" localSheetId="100">#REF!</definedName>
    <definedName name="mermas" localSheetId="88">#REF!</definedName>
    <definedName name="mermas" localSheetId="96">#REF!</definedName>
    <definedName name="mermas" localSheetId="71">#REF!</definedName>
    <definedName name="mermas" localSheetId="67">#REF!</definedName>
    <definedName name="mermas" localSheetId="116">#REF!</definedName>
    <definedName name="mermas" localSheetId="112">#REF!</definedName>
    <definedName name="mermas" localSheetId="63">#REF!</definedName>
    <definedName name="mermas" localSheetId="10">#REF!</definedName>
    <definedName name="mermas" localSheetId="5">#REF!</definedName>
    <definedName name="mermas" localSheetId="14">#REF!</definedName>
    <definedName name="mermas" localSheetId="7">#REF!</definedName>
    <definedName name="mermas" localSheetId="12">#REF!</definedName>
    <definedName name="mermas" localSheetId="16">#REF!</definedName>
    <definedName name="mermas" localSheetId="109">#REF!</definedName>
    <definedName name="mermas" localSheetId="117">#REF!</definedName>
    <definedName name="mermas" localSheetId="113">#REF!</definedName>
    <definedName name="mermas" localSheetId="44">#REF!</definedName>
    <definedName name="mermas" localSheetId="93">#REF!</definedName>
    <definedName name="mermas" localSheetId="141">#REF!</definedName>
    <definedName name="mermas" localSheetId="189">#REF!</definedName>
    <definedName name="mermas" localSheetId="13">#REF!</definedName>
    <definedName name="mermas" localSheetId="60">#REF!</definedName>
    <definedName name="mermas" localSheetId="157">#REF!</definedName>
    <definedName name="mermas" localSheetId="205">#REF!</definedName>
    <definedName name="mermas" localSheetId="221">#REF!</definedName>
    <definedName name="mermas" localSheetId="28">#REF!</definedName>
    <definedName name="mermas" localSheetId="77">#REF!</definedName>
    <definedName name="mermas" localSheetId="125">#REF!</definedName>
    <definedName name="mermas" localSheetId="173">#REF!</definedName>
    <definedName name="mermas" localSheetId="32">#REF!</definedName>
    <definedName name="mermas" localSheetId="81">#REF!</definedName>
    <definedName name="mermas" localSheetId="129">#REF!</definedName>
    <definedName name="mermas" localSheetId="177">#REF!</definedName>
    <definedName name="mermas" localSheetId="225">#REF!</definedName>
    <definedName name="mermas" localSheetId="36">#REF!</definedName>
    <definedName name="mermas" localSheetId="85">#REF!</definedName>
    <definedName name="mermas" localSheetId="133">#REF!</definedName>
    <definedName name="mermas" localSheetId="181">#REF!</definedName>
    <definedName name="mermas" localSheetId="8">#REF!</definedName>
    <definedName name="mermas" localSheetId="56">#REF!</definedName>
    <definedName name="mermas" localSheetId="105">#REF!</definedName>
    <definedName name="mermas" localSheetId="153">#REF!</definedName>
    <definedName name="mermas" localSheetId="201">#REF!</definedName>
    <definedName name="mermas" localSheetId="52">#REF!</definedName>
    <definedName name="mermas" localSheetId="101">#REF!</definedName>
    <definedName name="mermas" localSheetId="149">#REF!</definedName>
    <definedName name="mermas" localSheetId="197">#REF!</definedName>
    <definedName name="mermas" localSheetId="40">#REF!</definedName>
    <definedName name="mermas" localSheetId="89">#REF!</definedName>
    <definedName name="mermas" localSheetId="137">#REF!</definedName>
    <definedName name="mermas" localSheetId="185">#REF!</definedName>
    <definedName name="mermas" localSheetId="48">#REF!</definedName>
    <definedName name="mermas" localSheetId="97">#REF!</definedName>
    <definedName name="mermas" localSheetId="145">#REF!</definedName>
    <definedName name="mermas" localSheetId="193">#REF!</definedName>
    <definedName name="mermas" localSheetId="217">#REF!</definedName>
    <definedName name="mermas" localSheetId="72">#REF!</definedName>
    <definedName name="mermas" localSheetId="121">#REF!</definedName>
    <definedName name="mermas" localSheetId="169">#REF!</definedName>
    <definedName name="mermas" localSheetId="21">#REF!</definedName>
    <definedName name="mermas" localSheetId="68">#REF!</definedName>
    <definedName name="mermas" localSheetId="213">#REF!</definedName>
    <definedName name="mermas" localSheetId="165">#REF!</definedName>
    <definedName name="mermas" localSheetId="0">#REF!</definedName>
    <definedName name="mermas" localSheetId="209">#REF!</definedName>
    <definedName name="mermas" localSheetId="64">#REF!</definedName>
    <definedName name="mermas" localSheetId="161">#REF!</definedName>
    <definedName name="mermas" localSheetId="42">#REF!</definedName>
    <definedName name="mermas" localSheetId="91">#REF!</definedName>
    <definedName name="mermas" localSheetId="139">#REF!</definedName>
    <definedName name="mermas" localSheetId="187">#REF!</definedName>
    <definedName name="mermas" localSheetId="11">#REF!</definedName>
    <definedName name="mermas" localSheetId="58">#REF!</definedName>
    <definedName name="mermas" localSheetId="107">#REF!</definedName>
    <definedName name="mermas" localSheetId="155">#REF!</definedName>
    <definedName name="mermas" localSheetId="203">#REF!</definedName>
    <definedName name="mermas" localSheetId="26">#REF!</definedName>
    <definedName name="mermas" localSheetId="75">#REF!</definedName>
    <definedName name="mermas" localSheetId="171">#REF!</definedName>
    <definedName name="mermas" localSheetId="123">#REF!</definedName>
    <definedName name="mermas" localSheetId="219">#REF!</definedName>
    <definedName name="mermas" localSheetId="79">#REF!</definedName>
    <definedName name="mermas" localSheetId="30">#REF!</definedName>
    <definedName name="mermas" localSheetId="127">#REF!</definedName>
    <definedName name="mermas" localSheetId="175">#REF!</definedName>
    <definedName name="mermas" localSheetId="223">#REF!</definedName>
    <definedName name="mermas" localSheetId="83">#REF!</definedName>
    <definedName name="mermas" localSheetId="131">#REF!</definedName>
    <definedName name="mermas" localSheetId="34">#REF!</definedName>
    <definedName name="mermas" localSheetId="179">#REF!</definedName>
    <definedName name="mermas" localSheetId="6">#REF!</definedName>
    <definedName name="mermas" localSheetId="54">#REF!</definedName>
    <definedName name="mermas" localSheetId="103">#REF!</definedName>
    <definedName name="mermas" localSheetId="151">#REF!</definedName>
    <definedName name="mermas" localSheetId="199">#REF!</definedName>
    <definedName name="mermas" localSheetId="50">#REF!</definedName>
    <definedName name="mermas" localSheetId="99">#REF!</definedName>
    <definedName name="mermas" localSheetId="147">#REF!</definedName>
    <definedName name="mermas" localSheetId="195">#REF!</definedName>
    <definedName name="mermas" localSheetId="38">#REF!</definedName>
    <definedName name="mermas" localSheetId="87">#REF!</definedName>
    <definedName name="mermas" localSheetId="135">#REF!</definedName>
    <definedName name="mermas" localSheetId="183">#REF!</definedName>
    <definedName name="mermas" localSheetId="46">#REF!</definedName>
    <definedName name="mermas" localSheetId="95">#REF!</definedName>
    <definedName name="mermas" localSheetId="143">#REF!</definedName>
    <definedName name="mermas" localSheetId="191">#REF!</definedName>
    <definedName name="mermas" localSheetId="70">#REF!</definedName>
    <definedName name="mermas" localSheetId="167">#REF!</definedName>
    <definedName name="mermas" localSheetId="119">#REF!</definedName>
    <definedName name="mermas" localSheetId="215">#REF!</definedName>
    <definedName name="mermas" localSheetId="66">#REF!</definedName>
    <definedName name="mermas" localSheetId="115">#REF!</definedName>
    <definedName name="mermas" localSheetId="163">#REF!</definedName>
    <definedName name="mermas" localSheetId="20">#REF!</definedName>
    <definedName name="mermas" localSheetId="211">#REF!</definedName>
    <definedName name="mermas" localSheetId="15">#REF!</definedName>
    <definedName name="mermas" localSheetId="207">#REF!</definedName>
    <definedName name="mermas" localSheetId="62">#REF!</definedName>
    <definedName name="mermas" localSheetId="111">#REF!</definedName>
    <definedName name="mermas" localSheetId="159">#REF!</definedName>
    <definedName name="mermas">#REF!</definedName>
    <definedName name="niveles" localSheetId="18">#REF!</definedName>
    <definedName name="niveles" localSheetId="17">#REF!</definedName>
    <definedName name="niveles" localSheetId="188">#REF!</definedName>
    <definedName name="niveles" localSheetId="204">#REF!</definedName>
    <definedName name="niveles" localSheetId="220">#REF!</definedName>
    <definedName name="niveles" localSheetId="172">#REF!</definedName>
    <definedName name="niveles" localSheetId="176">#REF!</definedName>
    <definedName name="niveles" localSheetId="224">#REF!</definedName>
    <definedName name="niveles" localSheetId="180">#REF!</definedName>
    <definedName name="niveles" localSheetId="200">#REF!</definedName>
    <definedName name="niveles" localSheetId="196">#REF!</definedName>
    <definedName name="niveles" localSheetId="184">#REF!</definedName>
    <definedName name="niveles" localSheetId="192">#REF!</definedName>
    <definedName name="niveles" localSheetId="216">#REF!</definedName>
    <definedName name="niveles" localSheetId="168">#REF!</definedName>
    <definedName name="niveles" localSheetId="212">#REF!</definedName>
    <definedName name="niveles" localSheetId="164">#REF!</definedName>
    <definedName name="niveles" localSheetId="208">#REF!</definedName>
    <definedName name="niveles" localSheetId="27">#REF!</definedName>
    <definedName name="niveles" localSheetId="24">#REF!</definedName>
    <definedName name="niveles" localSheetId="23">#REF!</definedName>
    <definedName name="niveles" localSheetId="41">#REF!</definedName>
    <definedName name="niveles" localSheetId="57">#REF!</definedName>
    <definedName name="niveles" localSheetId="25">#REF!</definedName>
    <definedName name="niveles" localSheetId="29">#REF!</definedName>
    <definedName name="niveles" localSheetId="33">#REF!</definedName>
    <definedName name="niveles" localSheetId="53">#REF!</definedName>
    <definedName name="niveles" localSheetId="49">#REF!</definedName>
    <definedName name="niveles" localSheetId="37">#REF!</definedName>
    <definedName name="niveles" localSheetId="45">#REF!</definedName>
    <definedName name="niveles" localSheetId="22">#REF!</definedName>
    <definedName name="niveles" localSheetId="19">#REF!</definedName>
    <definedName name="niveles" localSheetId="61">#REF!</definedName>
    <definedName name="niveles" localSheetId="90">#REF!</definedName>
    <definedName name="niveles" localSheetId="106">#REF!</definedName>
    <definedName name="niveles" localSheetId="74">#REF!</definedName>
    <definedName name="niveles" localSheetId="78">#REF!</definedName>
    <definedName name="niveles" localSheetId="82">#REF!</definedName>
    <definedName name="niveles" localSheetId="102">#REF!</definedName>
    <definedName name="niveles" localSheetId="98">#REF!</definedName>
    <definedName name="niveles" localSheetId="86">#REF!</definedName>
    <definedName name="niveles" localSheetId="94">#REF!</definedName>
    <definedName name="niveles" localSheetId="69">#REF!</definedName>
    <definedName name="niveles" localSheetId="65">#REF!</definedName>
    <definedName name="niveles" localSheetId="138">#REF!</definedName>
    <definedName name="niveles" localSheetId="186">#REF!</definedName>
    <definedName name="niveles" localSheetId="154">#REF!</definedName>
    <definedName name="niveles" localSheetId="202">#REF!</definedName>
    <definedName name="niveles" localSheetId="218">#REF!</definedName>
    <definedName name="niveles" localSheetId="122">#REF!</definedName>
    <definedName name="niveles" localSheetId="170">#REF!</definedName>
    <definedName name="niveles" localSheetId="126">#REF!</definedName>
    <definedName name="niveles" localSheetId="174">#REF!</definedName>
    <definedName name="niveles" localSheetId="222">#REF!</definedName>
    <definedName name="niveles" localSheetId="130">#REF!</definedName>
    <definedName name="niveles" localSheetId="178">#REF!</definedName>
    <definedName name="niveles" localSheetId="150">#REF!</definedName>
    <definedName name="niveles" localSheetId="198">#REF!</definedName>
    <definedName name="niveles" localSheetId="146">#REF!</definedName>
    <definedName name="niveles" localSheetId="194">#REF!</definedName>
    <definedName name="niveles" localSheetId="134">#REF!</definedName>
    <definedName name="niveles" localSheetId="182">#REF!</definedName>
    <definedName name="niveles" localSheetId="142">#REF!</definedName>
    <definedName name="niveles" localSheetId="190">#REF!</definedName>
    <definedName name="niveles" localSheetId="118">#REF!</definedName>
    <definedName name="niveles" localSheetId="166">#REF!</definedName>
    <definedName name="niveles" localSheetId="214">#REF!</definedName>
    <definedName name="niveles" localSheetId="114">#REF!</definedName>
    <definedName name="niveles" localSheetId="210">#REF!</definedName>
    <definedName name="niveles" localSheetId="162">#REF!</definedName>
    <definedName name="niveles" localSheetId="206">#REF!</definedName>
    <definedName name="niveles" localSheetId="110">#REF!</definedName>
    <definedName name="niveles" localSheetId="158">#REF!</definedName>
    <definedName name="niveles" localSheetId="140">#REF!</definedName>
    <definedName name="niveles" localSheetId="156">#REF!</definedName>
    <definedName name="niveles" localSheetId="124">#REF!</definedName>
    <definedName name="niveles" localSheetId="128">#REF!</definedName>
    <definedName name="niveles" localSheetId="132">#REF!</definedName>
    <definedName name="niveles" localSheetId="152">#REF!</definedName>
    <definedName name="niveles" localSheetId="148">#REF!</definedName>
    <definedName name="niveles" localSheetId="136">#REF!</definedName>
    <definedName name="niveles" localSheetId="144">#REF!</definedName>
    <definedName name="niveles" localSheetId="120">#REF!</definedName>
    <definedName name="niveles" localSheetId="160">#REF!</definedName>
    <definedName name="niveles" localSheetId="43">#REF!</definedName>
    <definedName name="niveles" localSheetId="31">#REF!</definedName>
    <definedName name="niveles" localSheetId="35">#REF!</definedName>
    <definedName name="niveles" localSheetId="55">#REF!</definedName>
    <definedName name="niveles" localSheetId="51">#REF!</definedName>
    <definedName name="niveles" localSheetId="39">#REF!</definedName>
    <definedName name="niveles" localSheetId="47">#REF!</definedName>
    <definedName name="niveles" localSheetId="108">#REF!</definedName>
    <definedName name="niveles" localSheetId="92">#REF!</definedName>
    <definedName name="niveles" localSheetId="59">#REF!</definedName>
    <definedName name="niveles" localSheetId="76">#REF!</definedName>
    <definedName name="niveles" localSheetId="80">#REF!</definedName>
    <definedName name="niveles" localSheetId="84">#REF!</definedName>
    <definedName name="niveles" localSheetId="104">#REF!</definedName>
    <definedName name="niveles" localSheetId="100">#REF!</definedName>
    <definedName name="niveles" localSheetId="88">#REF!</definedName>
    <definedName name="niveles" localSheetId="96">#REF!</definedName>
    <definedName name="niveles" localSheetId="71">#REF!</definedName>
    <definedName name="niveles" localSheetId="67">#REF!</definedName>
    <definedName name="niveles" localSheetId="116">#REF!</definedName>
    <definedName name="niveles" localSheetId="112">#REF!</definedName>
    <definedName name="niveles" localSheetId="63">#REF!</definedName>
    <definedName name="niveles" localSheetId="10">#REF!</definedName>
    <definedName name="niveles" localSheetId="5">#REF!</definedName>
    <definedName name="niveles" localSheetId="14">#REF!</definedName>
    <definedName name="niveles" localSheetId="7">#REF!</definedName>
    <definedName name="niveles" localSheetId="12">#REF!</definedName>
    <definedName name="niveles" localSheetId="16">#REF!</definedName>
    <definedName name="niveles" localSheetId="109">#REF!</definedName>
    <definedName name="niveles" localSheetId="117">#REF!</definedName>
    <definedName name="niveles" localSheetId="113">#REF!</definedName>
    <definedName name="niveles" localSheetId="44">#REF!</definedName>
    <definedName name="niveles" localSheetId="93">#REF!</definedName>
    <definedName name="niveles" localSheetId="141">#REF!</definedName>
    <definedName name="niveles" localSheetId="189">#REF!</definedName>
    <definedName name="niveles" localSheetId="13">#REF!</definedName>
    <definedName name="niveles" localSheetId="60">#REF!</definedName>
    <definedName name="niveles" localSheetId="157">#REF!</definedName>
    <definedName name="niveles" localSheetId="205">#REF!</definedName>
    <definedName name="niveles" localSheetId="221">#REF!</definedName>
    <definedName name="niveles" localSheetId="28">#REF!</definedName>
    <definedName name="niveles" localSheetId="77">#REF!</definedName>
    <definedName name="niveles" localSheetId="125">#REF!</definedName>
    <definedName name="niveles" localSheetId="173">#REF!</definedName>
    <definedName name="niveles" localSheetId="32">#REF!</definedName>
    <definedName name="niveles" localSheetId="81">#REF!</definedName>
    <definedName name="niveles" localSheetId="129">#REF!</definedName>
    <definedName name="niveles" localSheetId="177">#REF!</definedName>
    <definedName name="niveles" localSheetId="225">#REF!</definedName>
    <definedName name="niveles" localSheetId="36">#REF!</definedName>
    <definedName name="niveles" localSheetId="85">#REF!</definedName>
    <definedName name="niveles" localSheetId="133">#REF!</definedName>
    <definedName name="niveles" localSheetId="181">#REF!</definedName>
    <definedName name="niveles" localSheetId="8">#REF!</definedName>
    <definedName name="niveles" localSheetId="56">#REF!</definedName>
    <definedName name="niveles" localSheetId="105">#REF!</definedName>
    <definedName name="niveles" localSheetId="153">#REF!</definedName>
    <definedName name="niveles" localSheetId="201">#REF!</definedName>
    <definedName name="niveles" localSheetId="52">#REF!</definedName>
    <definedName name="niveles" localSheetId="101">#REF!</definedName>
    <definedName name="niveles" localSheetId="149">#REF!</definedName>
    <definedName name="niveles" localSheetId="197">#REF!</definedName>
    <definedName name="niveles" localSheetId="40">#REF!</definedName>
    <definedName name="niveles" localSheetId="89">#REF!</definedName>
    <definedName name="niveles" localSheetId="137">#REF!</definedName>
    <definedName name="niveles" localSheetId="185">#REF!</definedName>
    <definedName name="niveles" localSheetId="48">#REF!</definedName>
    <definedName name="niveles" localSheetId="97">#REF!</definedName>
    <definedName name="niveles" localSheetId="145">#REF!</definedName>
    <definedName name="niveles" localSheetId="193">#REF!</definedName>
    <definedName name="niveles" localSheetId="217">#REF!</definedName>
    <definedName name="niveles" localSheetId="72">#REF!</definedName>
    <definedName name="niveles" localSheetId="121">#REF!</definedName>
    <definedName name="niveles" localSheetId="169">#REF!</definedName>
    <definedName name="niveles" localSheetId="21">#REF!</definedName>
    <definedName name="niveles" localSheetId="68">#REF!</definedName>
    <definedName name="niveles" localSheetId="213">#REF!</definedName>
    <definedName name="niveles" localSheetId="165">#REF!</definedName>
    <definedName name="niveles" localSheetId="0">#REF!</definedName>
    <definedName name="niveles" localSheetId="209">#REF!</definedName>
    <definedName name="niveles" localSheetId="64">#REF!</definedName>
    <definedName name="niveles" localSheetId="161">#REF!</definedName>
    <definedName name="niveles" localSheetId="42">#REF!</definedName>
    <definedName name="niveles" localSheetId="91">#REF!</definedName>
    <definedName name="niveles" localSheetId="139">#REF!</definedName>
    <definedName name="niveles" localSheetId="187">#REF!</definedName>
    <definedName name="niveles" localSheetId="11">#REF!</definedName>
    <definedName name="niveles" localSheetId="58">#REF!</definedName>
    <definedName name="niveles" localSheetId="107">#REF!</definedName>
    <definedName name="niveles" localSheetId="155">#REF!</definedName>
    <definedName name="niveles" localSheetId="203">#REF!</definedName>
    <definedName name="niveles" localSheetId="26">#REF!</definedName>
    <definedName name="niveles" localSheetId="75">#REF!</definedName>
    <definedName name="niveles" localSheetId="171">#REF!</definedName>
    <definedName name="niveles" localSheetId="123">#REF!</definedName>
    <definedName name="niveles" localSheetId="219">#REF!</definedName>
    <definedName name="niveles" localSheetId="79">#REF!</definedName>
    <definedName name="niveles" localSheetId="30">#REF!</definedName>
    <definedName name="niveles" localSheetId="127">#REF!</definedName>
    <definedName name="niveles" localSheetId="175">#REF!</definedName>
    <definedName name="niveles" localSheetId="223">#REF!</definedName>
    <definedName name="niveles" localSheetId="83">#REF!</definedName>
    <definedName name="niveles" localSheetId="131">#REF!</definedName>
    <definedName name="niveles" localSheetId="34">#REF!</definedName>
    <definedName name="niveles" localSheetId="179">#REF!</definedName>
    <definedName name="niveles" localSheetId="6">#REF!</definedName>
    <definedName name="niveles" localSheetId="54">#REF!</definedName>
    <definedName name="niveles" localSheetId="103">#REF!</definedName>
    <definedName name="niveles" localSheetId="151">#REF!</definedName>
    <definedName name="niveles" localSheetId="199">#REF!</definedName>
    <definedName name="niveles" localSheetId="50">#REF!</definedName>
    <definedName name="niveles" localSheetId="99">#REF!</definedName>
    <definedName name="niveles" localSheetId="147">#REF!</definedName>
    <definedName name="niveles" localSheetId="195">#REF!</definedName>
    <definedName name="niveles" localSheetId="38">#REF!</definedName>
    <definedName name="niveles" localSheetId="87">#REF!</definedName>
    <definedName name="niveles" localSheetId="135">#REF!</definedName>
    <definedName name="niveles" localSheetId="183">#REF!</definedName>
    <definedName name="niveles" localSheetId="46">#REF!</definedName>
    <definedName name="niveles" localSheetId="95">#REF!</definedName>
    <definedName name="niveles" localSheetId="143">#REF!</definedName>
    <definedName name="niveles" localSheetId="191">#REF!</definedName>
    <definedName name="niveles" localSheetId="70">#REF!</definedName>
    <definedName name="niveles" localSheetId="167">#REF!</definedName>
    <definedName name="niveles" localSheetId="119">#REF!</definedName>
    <definedName name="niveles" localSheetId="215">#REF!</definedName>
    <definedName name="niveles" localSheetId="66">#REF!</definedName>
    <definedName name="niveles" localSheetId="115">#REF!</definedName>
    <definedName name="niveles" localSheetId="163">#REF!</definedName>
    <definedName name="niveles" localSheetId="20">#REF!</definedName>
    <definedName name="niveles" localSheetId="211">#REF!</definedName>
    <definedName name="niveles" localSheetId="15">#REF!</definedName>
    <definedName name="niveles" localSheetId="207">#REF!</definedName>
    <definedName name="niveles" localSheetId="62">#REF!</definedName>
    <definedName name="niveles" localSheetId="111">#REF!</definedName>
    <definedName name="niveles" localSheetId="159">#REF!</definedName>
    <definedName name="niveles">#REF!</definedName>
    <definedName name="ññ" localSheetId="18">[7]Abril!#REF!</definedName>
    <definedName name="ññ" localSheetId="17">[7]Abril!#REF!</definedName>
    <definedName name="ññ" localSheetId="188">[7]Abril!#REF!</definedName>
    <definedName name="ññ" localSheetId="204">[7]Abril!#REF!</definedName>
    <definedName name="ññ" localSheetId="220">[7]Abril!#REF!</definedName>
    <definedName name="ññ" localSheetId="172">[7]Abril!#REF!</definedName>
    <definedName name="ññ" localSheetId="176">[7]Abril!#REF!</definedName>
    <definedName name="ññ" localSheetId="224">[7]Abril!#REF!</definedName>
    <definedName name="ññ" localSheetId="180">[7]Abril!#REF!</definedName>
    <definedName name="ññ" localSheetId="200">[7]Abril!#REF!</definedName>
    <definedName name="ññ" localSheetId="196">[7]Abril!#REF!</definedName>
    <definedName name="ññ" localSheetId="184">[7]Abril!#REF!</definedName>
    <definedName name="ññ" localSheetId="192">[7]Abril!#REF!</definedName>
    <definedName name="ññ" localSheetId="216">[7]Abril!#REF!</definedName>
    <definedName name="ññ" localSheetId="168">[7]Abril!#REF!</definedName>
    <definedName name="ññ" localSheetId="212">[7]Abril!#REF!</definedName>
    <definedName name="ññ" localSheetId="164">[7]Abril!#REF!</definedName>
    <definedName name="ññ" localSheetId="208">[7]Abril!#REF!</definedName>
    <definedName name="ññ" localSheetId="27">[7]Abril!#REF!</definedName>
    <definedName name="ññ" localSheetId="24">[7]Abril!#REF!</definedName>
    <definedName name="ññ" localSheetId="23">[7]Abril!#REF!</definedName>
    <definedName name="ññ" localSheetId="41">[7]Abril!#REF!</definedName>
    <definedName name="ññ" localSheetId="57">[7]Abril!#REF!</definedName>
    <definedName name="ññ" localSheetId="25">[7]Abril!#REF!</definedName>
    <definedName name="ññ" localSheetId="29">[7]Abril!#REF!</definedName>
    <definedName name="ññ" localSheetId="33">[7]Abril!#REF!</definedName>
    <definedName name="ññ" localSheetId="53">[7]Abril!#REF!</definedName>
    <definedName name="ññ" localSheetId="49">[7]Abril!#REF!</definedName>
    <definedName name="ññ" localSheetId="37">[7]Abril!#REF!</definedName>
    <definedName name="ññ" localSheetId="45">[7]Abril!#REF!</definedName>
    <definedName name="ññ" localSheetId="22">[7]Abril!#REF!</definedName>
    <definedName name="ññ" localSheetId="19">[7]Abril!#REF!</definedName>
    <definedName name="ññ" localSheetId="61">[7]Abril!#REF!</definedName>
    <definedName name="ññ" localSheetId="90">[7]Abril!#REF!</definedName>
    <definedName name="ññ" localSheetId="106">[7]Abril!#REF!</definedName>
    <definedName name="ññ" localSheetId="74">[7]Abril!#REF!</definedName>
    <definedName name="ññ" localSheetId="78">[7]Abril!#REF!</definedName>
    <definedName name="ññ" localSheetId="82">[7]Abril!#REF!</definedName>
    <definedName name="ññ" localSheetId="102">[7]Abril!#REF!</definedName>
    <definedName name="ññ" localSheetId="98">[7]Abril!#REF!</definedName>
    <definedName name="ññ" localSheetId="86">[7]Abril!#REF!</definedName>
    <definedName name="ññ" localSheetId="94">[7]Abril!#REF!</definedName>
    <definedName name="ññ" localSheetId="69">[7]Abril!#REF!</definedName>
    <definedName name="ññ" localSheetId="65">[7]Abril!#REF!</definedName>
    <definedName name="ññ" localSheetId="138">[7]Abril!#REF!</definedName>
    <definedName name="ññ" localSheetId="186">[7]Abril!#REF!</definedName>
    <definedName name="ññ" localSheetId="154">[7]Abril!#REF!</definedName>
    <definedName name="ññ" localSheetId="202">[7]Abril!#REF!</definedName>
    <definedName name="ññ" localSheetId="218">[7]Abril!#REF!</definedName>
    <definedName name="ññ" localSheetId="122">[7]Abril!#REF!</definedName>
    <definedName name="ññ" localSheetId="170">[7]Abril!#REF!</definedName>
    <definedName name="ññ" localSheetId="126">[7]Abril!#REF!</definedName>
    <definedName name="ññ" localSheetId="174">[7]Abril!#REF!</definedName>
    <definedName name="ññ" localSheetId="222">[7]Abril!#REF!</definedName>
    <definedName name="ññ" localSheetId="130">[7]Abril!#REF!</definedName>
    <definedName name="ññ" localSheetId="178">[7]Abril!#REF!</definedName>
    <definedName name="ññ" localSheetId="150">[7]Abril!#REF!</definedName>
    <definedName name="ññ" localSheetId="198">[7]Abril!#REF!</definedName>
    <definedName name="ññ" localSheetId="146">[7]Abril!#REF!</definedName>
    <definedName name="ññ" localSheetId="194">[7]Abril!#REF!</definedName>
    <definedName name="ññ" localSheetId="134">[7]Abril!#REF!</definedName>
    <definedName name="ññ" localSheetId="182">[7]Abril!#REF!</definedName>
    <definedName name="ññ" localSheetId="142">[7]Abril!#REF!</definedName>
    <definedName name="ññ" localSheetId="190">[7]Abril!#REF!</definedName>
    <definedName name="ññ" localSheetId="118">[7]Abril!#REF!</definedName>
    <definedName name="ññ" localSheetId="166">[7]Abril!#REF!</definedName>
    <definedName name="ññ" localSheetId="214">[7]Abril!#REF!</definedName>
    <definedName name="ññ" localSheetId="114">[7]Abril!#REF!</definedName>
    <definedName name="ññ" localSheetId="210">[7]Abril!#REF!</definedName>
    <definedName name="ññ" localSheetId="162">[7]Abril!#REF!</definedName>
    <definedName name="ññ" localSheetId="206">[7]Abril!#REF!</definedName>
    <definedName name="ññ" localSheetId="110">[7]Abril!#REF!</definedName>
    <definedName name="ññ" localSheetId="158">[7]Abril!#REF!</definedName>
    <definedName name="ññ" localSheetId="140">[7]Abril!#REF!</definedName>
    <definedName name="ññ" localSheetId="156">[7]Abril!#REF!</definedName>
    <definedName name="ññ" localSheetId="124">[7]Abril!#REF!</definedName>
    <definedName name="ññ" localSheetId="128">[7]Abril!#REF!</definedName>
    <definedName name="ññ" localSheetId="132">[7]Abril!#REF!</definedName>
    <definedName name="ññ" localSheetId="152">[7]Abril!#REF!</definedName>
    <definedName name="ññ" localSheetId="148">[7]Abril!#REF!</definedName>
    <definedName name="ññ" localSheetId="136">[7]Abril!#REF!</definedName>
    <definedName name="ññ" localSheetId="144">[7]Abril!#REF!</definedName>
    <definedName name="ññ" localSheetId="120">[7]Abril!#REF!</definedName>
    <definedName name="ññ" localSheetId="160">[7]Abril!#REF!</definedName>
    <definedName name="ññ" localSheetId="43">[7]Abril!#REF!</definedName>
    <definedName name="ññ" localSheetId="31">[7]Abril!#REF!</definedName>
    <definedName name="ññ" localSheetId="35">[7]Abril!#REF!</definedName>
    <definedName name="ññ" localSheetId="55">[7]Abril!#REF!</definedName>
    <definedName name="ññ" localSheetId="51">[7]Abril!#REF!</definedName>
    <definedName name="ññ" localSheetId="39">[7]Abril!#REF!</definedName>
    <definedName name="ññ" localSheetId="47">[7]Abril!#REF!</definedName>
    <definedName name="ññ" localSheetId="108">[7]Abril!#REF!</definedName>
    <definedName name="ññ" localSheetId="92">[7]Abril!#REF!</definedName>
    <definedName name="ññ" localSheetId="59">[7]Abril!#REF!</definedName>
    <definedName name="ññ" localSheetId="76">[7]Abril!#REF!</definedName>
    <definedName name="ññ" localSheetId="80">[7]Abril!#REF!</definedName>
    <definedName name="ññ" localSheetId="84">[7]Abril!#REF!</definedName>
    <definedName name="ññ" localSheetId="104">[7]Abril!#REF!</definedName>
    <definedName name="ññ" localSheetId="100">[7]Abril!#REF!</definedName>
    <definedName name="ññ" localSheetId="88">[7]Abril!#REF!</definedName>
    <definedName name="ññ" localSheetId="96">[7]Abril!#REF!</definedName>
    <definedName name="ññ" localSheetId="71">[7]Abril!#REF!</definedName>
    <definedName name="ññ" localSheetId="67">[7]Abril!#REF!</definedName>
    <definedName name="ññ" localSheetId="116">[7]Abril!#REF!</definedName>
    <definedName name="ññ" localSheetId="112">[7]Abril!#REF!</definedName>
    <definedName name="ññ" localSheetId="63">[7]Abril!#REF!</definedName>
    <definedName name="ññ" localSheetId="10">[7]Abril!#REF!</definedName>
    <definedName name="ññ" localSheetId="5">[7]Abril!#REF!</definedName>
    <definedName name="ññ" localSheetId="14">[7]Abril!#REF!</definedName>
    <definedName name="ññ" localSheetId="7">[7]Abril!#REF!</definedName>
    <definedName name="ññ" localSheetId="12">[7]Abril!#REF!</definedName>
    <definedName name="ññ" localSheetId="16">[7]Abril!#REF!</definedName>
    <definedName name="ññ" localSheetId="109">[7]Abril!#REF!</definedName>
    <definedName name="ññ" localSheetId="117">[7]Abril!#REF!</definedName>
    <definedName name="ññ" localSheetId="113">[7]Abril!#REF!</definedName>
    <definedName name="ññ" localSheetId="44">[7]Abril!#REF!</definedName>
    <definedName name="ññ" localSheetId="93">[7]Abril!#REF!</definedName>
    <definedName name="ññ" localSheetId="141">[7]Abril!#REF!</definedName>
    <definedName name="ññ" localSheetId="189">[7]Abril!#REF!</definedName>
    <definedName name="ññ" localSheetId="13">[7]Abril!#REF!</definedName>
    <definedName name="ññ" localSheetId="60">[7]Abril!#REF!</definedName>
    <definedName name="ññ" localSheetId="157">[7]Abril!#REF!</definedName>
    <definedName name="ññ" localSheetId="205">[7]Abril!#REF!</definedName>
    <definedName name="ññ" localSheetId="221">[7]Abril!#REF!</definedName>
    <definedName name="ññ" localSheetId="28">[7]Abril!#REF!</definedName>
    <definedName name="ññ" localSheetId="77">[7]Abril!#REF!</definedName>
    <definedName name="ññ" localSheetId="125">[7]Abril!#REF!</definedName>
    <definedName name="ññ" localSheetId="173">[7]Abril!#REF!</definedName>
    <definedName name="ññ" localSheetId="32">[7]Abril!#REF!</definedName>
    <definedName name="ññ" localSheetId="81">[7]Abril!#REF!</definedName>
    <definedName name="ññ" localSheetId="129">[7]Abril!#REF!</definedName>
    <definedName name="ññ" localSheetId="177">[7]Abril!#REF!</definedName>
    <definedName name="ññ" localSheetId="225">[7]Abril!#REF!</definedName>
    <definedName name="ññ" localSheetId="36">[7]Abril!#REF!</definedName>
    <definedName name="ññ" localSheetId="85">[7]Abril!#REF!</definedName>
    <definedName name="ññ" localSheetId="133">[7]Abril!#REF!</definedName>
    <definedName name="ññ" localSheetId="181">[7]Abril!#REF!</definedName>
    <definedName name="ññ" localSheetId="8">[7]Abril!#REF!</definedName>
    <definedName name="ññ" localSheetId="56">[7]Abril!#REF!</definedName>
    <definedName name="ññ" localSheetId="105">[7]Abril!#REF!</definedName>
    <definedName name="ññ" localSheetId="153">[7]Abril!#REF!</definedName>
    <definedName name="ññ" localSheetId="201">[7]Abril!#REF!</definedName>
    <definedName name="ññ" localSheetId="52">[7]Abril!#REF!</definedName>
    <definedName name="ññ" localSheetId="101">[7]Abril!#REF!</definedName>
    <definedName name="ññ" localSheetId="149">[7]Abril!#REF!</definedName>
    <definedName name="ññ" localSheetId="197">[7]Abril!#REF!</definedName>
    <definedName name="ññ" localSheetId="40">[7]Abril!#REF!</definedName>
    <definedName name="ññ" localSheetId="89">[7]Abril!#REF!</definedName>
    <definedName name="ññ" localSheetId="137">[7]Abril!#REF!</definedName>
    <definedName name="ññ" localSheetId="185">[7]Abril!#REF!</definedName>
    <definedName name="ññ" localSheetId="48">[7]Abril!#REF!</definedName>
    <definedName name="ññ" localSheetId="97">[7]Abril!#REF!</definedName>
    <definedName name="ññ" localSheetId="145">[7]Abril!#REF!</definedName>
    <definedName name="ññ" localSheetId="193">[7]Abril!#REF!</definedName>
    <definedName name="ññ" localSheetId="217">[7]Abril!#REF!</definedName>
    <definedName name="ññ" localSheetId="72">[7]Abril!#REF!</definedName>
    <definedName name="ññ" localSheetId="121">[7]Abril!#REF!</definedName>
    <definedName name="ññ" localSheetId="169">[7]Abril!#REF!</definedName>
    <definedName name="ññ" localSheetId="21">[7]Abril!#REF!</definedName>
    <definedName name="ññ" localSheetId="68">[7]Abril!#REF!</definedName>
    <definedName name="ññ" localSheetId="213">[7]Abril!#REF!</definedName>
    <definedName name="ññ" localSheetId="165">[7]Abril!#REF!</definedName>
    <definedName name="ññ" localSheetId="0">[7]Abril!#REF!</definedName>
    <definedName name="ññ" localSheetId="209">[7]Abril!#REF!</definedName>
    <definedName name="ññ" localSheetId="64">[7]Abril!#REF!</definedName>
    <definedName name="ññ" localSheetId="161">[7]Abril!#REF!</definedName>
    <definedName name="ññ" localSheetId="42">[7]Abril!#REF!</definedName>
    <definedName name="ññ" localSheetId="91">[7]Abril!#REF!</definedName>
    <definedName name="ññ" localSheetId="139">[7]Abril!#REF!</definedName>
    <definedName name="ññ" localSheetId="187">[7]Abril!#REF!</definedName>
    <definedName name="ññ" localSheetId="11">[7]Abril!#REF!</definedName>
    <definedName name="ññ" localSheetId="58">[7]Abril!#REF!</definedName>
    <definedName name="ññ" localSheetId="107">[7]Abril!#REF!</definedName>
    <definedName name="ññ" localSheetId="155">[7]Abril!#REF!</definedName>
    <definedName name="ññ" localSheetId="203">[7]Abril!#REF!</definedName>
    <definedName name="ññ" localSheetId="26">[7]Abril!#REF!</definedName>
    <definedName name="ññ" localSheetId="75">[7]Abril!#REF!</definedName>
    <definedName name="ññ" localSheetId="171">[7]Abril!#REF!</definedName>
    <definedName name="ññ" localSheetId="123">[7]Abril!#REF!</definedName>
    <definedName name="ññ" localSheetId="219">[7]Abril!#REF!</definedName>
    <definedName name="ññ" localSheetId="79">[7]Abril!#REF!</definedName>
    <definedName name="ññ" localSheetId="30">[7]Abril!#REF!</definedName>
    <definedName name="ññ" localSheetId="127">[7]Abril!#REF!</definedName>
    <definedName name="ññ" localSheetId="175">[7]Abril!#REF!</definedName>
    <definedName name="ññ" localSheetId="223">[7]Abril!#REF!</definedName>
    <definedName name="ññ" localSheetId="83">[7]Abril!#REF!</definedName>
    <definedName name="ññ" localSheetId="131">[7]Abril!#REF!</definedName>
    <definedName name="ññ" localSheetId="34">[7]Abril!#REF!</definedName>
    <definedName name="ññ" localSheetId="179">[7]Abril!#REF!</definedName>
    <definedName name="ññ" localSheetId="6">[7]Abril!#REF!</definedName>
    <definedName name="ññ" localSheetId="54">[7]Abril!#REF!</definedName>
    <definedName name="ññ" localSheetId="103">[7]Abril!#REF!</definedName>
    <definedName name="ññ" localSheetId="151">[7]Abril!#REF!</definedName>
    <definedName name="ññ" localSheetId="199">[7]Abril!#REF!</definedName>
    <definedName name="ññ" localSheetId="50">[7]Abril!#REF!</definedName>
    <definedName name="ññ" localSheetId="99">[7]Abril!#REF!</definedName>
    <definedName name="ññ" localSheetId="147">[7]Abril!#REF!</definedName>
    <definedName name="ññ" localSheetId="195">[7]Abril!#REF!</definedName>
    <definedName name="ññ" localSheetId="38">[7]Abril!#REF!</definedName>
    <definedName name="ññ" localSheetId="87">[7]Abril!#REF!</definedName>
    <definedName name="ññ" localSheetId="135">[7]Abril!#REF!</definedName>
    <definedName name="ññ" localSheetId="183">[7]Abril!#REF!</definedName>
    <definedName name="ññ" localSheetId="46">[7]Abril!#REF!</definedName>
    <definedName name="ññ" localSheetId="95">[7]Abril!#REF!</definedName>
    <definedName name="ññ" localSheetId="143">[7]Abril!#REF!</definedName>
    <definedName name="ññ" localSheetId="191">[7]Abril!#REF!</definedName>
    <definedName name="ññ" localSheetId="70">[7]Abril!#REF!</definedName>
    <definedName name="ññ" localSheetId="167">[7]Abril!#REF!</definedName>
    <definedName name="ññ" localSheetId="119">[7]Abril!#REF!</definedName>
    <definedName name="ññ" localSheetId="215">[7]Abril!#REF!</definedName>
    <definedName name="ññ" localSheetId="66">[7]Abril!#REF!</definedName>
    <definedName name="ññ" localSheetId="115">[7]Abril!#REF!</definedName>
    <definedName name="ññ" localSheetId="163">[7]Abril!#REF!</definedName>
    <definedName name="ññ" localSheetId="20">[7]Abril!#REF!</definedName>
    <definedName name="ññ" localSheetId="211">[7]Abril!#REF!</definedName>
    <definedName name="ññ" localSheetId="15">[7]Abril!#REF!</definedName>
    <definedName name="ññ" localSheetId="207">[7]Abril!#REF!</definedName>
    <definedName name="ññ" localSheetId="62">[7]Abril!#REF!</definedName>
    <definedName name="ññ" localSheetId="111">[7]Abril!#REF!</definedName>
    <definedName name="ññ" localSheetId="159">[7]Abril!#REF!</definedName>
    <definedName name="ññ">[7]Abril!#REF!</definedName>
    <definedName name="PARTE">[5]PRODUCCION!$A$9:$AV$39</definedName>
    <definedName name="Pozos" localSheetId="18">#REF!</definedName>
    <definedName name="Pozos" localSheetId="17">#REF!</definedName>
    <definedName name="Pozos" localSheetId="188">#REF!</definedName>
    <definedName name="Pozos" localSheetId="204">#REF!</definedName>
    <definedName name="Pozos" localSheetId="220">#REF!</definedName>
    <definedName name="Pozos" localSheetId="172">#REF!</definedName>
    <definedName name="Pozos" localSheetId="176">#REF!</definedName>
    <definedName name="Pozos" localSheetId="224">#REF!</definedName>
    <definedName name="Pozos" localSheetId="180">#REF!</definedName>
    <definedName name="Pozos" localSheetId="200">#REF!</definedName>
    <definedName name="Pozos" localSheetId="196">#REF!</definedName>
    <definedName name="Pozos" localSheetId="184">#REF!</definedName>
    <definedName name="Pozos" localSheetId="192">#REF!</definedName>
    <definedName name="Pozos" localSheetId="216">#REF!</definedName>
    <definedName name="Pozos" localSheetId="168">#REF!</definedName>
    <definedName name="Pozos" localSheetId="212">#REF!</definedName>
    <definedName name="Pozos" localSheetId="164">#REF!</definedName>
    <definedName name="Pozos" localSheetId="208">#REF!</definedName>
    <definedName name="Pozos" localSheetId="27">#REF!</definedName>
    <definedName name="Pozos" localSheetId="24">#REF!</definedName>
    <definedName name="Pozos" localSheetId="23">#REF!</definedName>
    <definedName name="Pozos" localSheetId="41">#REF!</definedName>
    <definedName name="Pozos" localSheetId="57">#REF!</definedName>
    <definedName name="Pozos" localSheetId="25">#REF!</definedName>
    <definedName name="Pozos" localSheetId="29">#REF!</definedName>
    <definedName name="Pozos" localSheetId="33">#REF!</definedName>
    <definedName name="Pozos" localSheetId="53">#REF!</definedName>
    <definedName name="Pozos" localSheetId="49">#REF!</definedName>
    <definedName name="Pozos" localSheetId="37">#REF!</definedName>
    <definedName name="Pozos" localSheetId="45">#REF!</definedName>
    <definedName name="Pozos" localSheetId="22">#REF!</definedName>
    <definedName name="Pozos" localSheetId="19">#REF!</definedName>
    <definedName name="Pozos" localSheetId="61">#REF!</definedName>
    <definedName name="Pozos" localSheetId="90">#REF!</definedName>
    <definedName name="Pozos" localSheetId="106">#REF!</definedName>
    <definedName name="Pozos" localSheetId="74">#REF!</definedName>
    <definedName name="Pozos" localSheetId="78">#REF!</definedName>
    <definedName name="Pozos" localSheetId="82">#REF!</definedName>
    <definedName name="Pozos" localSheetId="102">#REF!</definedName>
    <definedName name="Pozos" localSheetId="98">#REF!</definedName>
    <definedName name="Pozos" localSheetId="86">#REF!</definedName>
    <definedName name="Pozos" localSheetId="94">#REF!</definedName>
    <definedName name="Pozos" localSheetId="69">#REF!</definedName>
    <definedName name="Pozos" localSheetId="65">#REF!</definedName>
    <definedName name="Pozos" localSheetId="138">#REF!</definedName>
    <definedName name="Pozos" localSheetId="186">#REF!</definedName>
    <definedName name="Pozos" localSheetId="154">#REF!</definedName>
    <definedName name="Pozos" localSheetId="202">#REF!</definedName>
    <definedName name="Pozos" localSheetId="218">#REF!</definedName>
    <definedName name="Pozos" localSheetId="122">#REF!</definedName>
    <definedName name="Pozos" localSheetId="170">#REF!</definedName>
    <definedName name="Pozos" localSheetId="126">#REF!</definedName>
    <definedName name="Pozos" localSheetId="174">#REF!</definedName>
    <definedName name="Pozos" localSheetId="222">#REF!</definedName>
    <definedName name="Pozos" localSheetId="130">#REF!</definedName>
    <definedName name="Pozos" localSheetId="178">#REF!</definedName>
    <definedName name="Pozos" localSheetId="150">#REF!</definedName>
    <definedName name="Pozos" localSheetId="198">#REF!</definedName>
    <definedName name="Pozos" localSheetId="146">#REF!</definedName>
    <definedName name="Pozos" localSheetId="194">#REF!</definedName>
    <definedName name="Pozos" localSheetId="134">#REF!</definedName>
    <definedName name="Pozos" localSheetId="182">#REF!</definedName>
    <definedName name="Pozos" localSheetId="142">#REF!</definedName>
    <definedName name="Pozos" localSheetId="190">#REF!</definedName>
    <definedName name="Pozos" localSheetId="118">#REF!</definedName>
    <definedName name="Pozos" localSheetId="166">#REF!</definedName>
    <definedName name="Pozos" localSheetId="214">#REF!</definedName>
    <definedName name="Pozos" localSheetId="114">#REF!</definedName>
    <definedName name="Pozos" localSheetId="210">#REF!</definedName>
    <definedName name="Pozos" localSheetId="162">#REF!</definedName>
    <definedName name="Pozos" localSheetId="206">#REF!</definedName>
    <definedName name="Pozos" localSheetId="110">#REF!</definedName>
    <definedName name="Pozos" localSheetId="158">#REF!</definedName>
    <definedName name="Pozos" localSheetId="140">#REF!</definedName>
    <definedName name="Pozos" localSheetId="156">#REF!</definedName>
    <definedName name="Pozos" localSheetId="124">#REF!</definedName>
    <definedName name="Pozos" localSheetId="128">#REF!</definedName>
    <definedName name="Pozos" localSheetId="132">#REF!</definedName>
    <definedName name="Pozos" localSheetId="152">#REF!</definedName>
    <definedName name="Pozos" localSheetId="148">#REF!</definedName>
    <definedName name="Pozos" localSheetId="136">#REF!</definedName>
    <definedName name="Pozos" localSheetId="144">#REF!</definedName>
    <definedName name="Pozos" localSheetId="120">#REF!</definedName>
    <definedName name="Pozos" localSheetId="160">#REF!</definedName>
    <definedName name="Pozos" localSheetId="43">#REF!</definedName>
    <definedName name="Pozos" localSheetId="31">#REF!</definedName>
    <definedName name="Pozos" localSheetId="35">#REF!</definedName>
    <definedName name="Pozos" localSheetId="55">#REF!</definedName>
    <definedName name="Pozos" localSheetId="51">#REF!</definedName>
    <definedName name="Pozos" localSheetId="39">#REF!</definedName>
    <definedName name="Pozos" localSheetId="47">#REF!</definedName>
    <definedName name="Pozos" localSheetId="108">#REF!</definedName>
    <definedName name="Pozos" localSheetId="92">#REF!</definedName>
    <definedName name="Pozos" localSheetId="59">#REF!</definedName>
    <definedName name="Pozos" localSheetId="76">#REF!</definedName>
    <definedName name="Pozos" localSheetId="80">#REF!</definedName>
    <definedName name="Pozos" localSheetId="84">#REF!</definedName>
    <definedName name="Pozos" localSheetId="104">#REF!</definedName>
    <definedName name="Pozos" localSheetId="100">#REF!</definedName>
    <definedName name="Pozos" localSheetId="88">#REF!</definedName>
    <definedName name="Pozos" localSheetId="96">#REF!</definedName>
    <definedName name="Pozos" localSheetId="71">#REF!</definedName>
    <definedName name="Pozos" localSheetId="67">#REF!</definedName>
    <definedName name="Pozos" localSheetId="116">#REF!</definedName>
    <definedName name="Pozos" localSheetId="112">#REF!</definedName>
    <definedName name="Pozos" localSheetId="63">#REF!</definedName>
    <definedName name="Pozos" localSheetId="10">#REF!</definedName>
    <definedName name="Pozos" localSheetId="5">#REF!</definedName>
    <definedName name="Pozos" localSheetId="14">#REF!</definedName>
    <definedName name="Pozos" localSheetId="7">#REF!</definedName>
    <definedName name="Pozos" localSheetId="12">#REF!</definedName>
    <definedName name="Pozos" localSheetId="16">#REF!</definedName>
    <definedName name="Pozos" localSheetId="109">#REF!</definedName>
    <definedName name="Pozos" localSheetId="117">#REF!</definedName>
    <definedName name="Pozos" localSheetId="113">#REF!</definedName>
    <definedName name="Pozos" localSheetId="44">#REF!</definedName>
    <definedName name="Pozos" localSheetId="93">#REF!</definedName>
    <definedName name="Pozos" localSheetId="141">#REF!</definedName>
    <definedName name="Pozos" localSheetId="189">#REF!</definedName>
    <definedName name="Pozos" localSheetId="13">#REF!</definedName>
    <definedName name="Pozos" localSheetId="60">#REF!</definedName>
    <definedName name="Pozos" localSheetId="157">#REF!</definedName>
    <definedName name="Pozos" localSheetId="205">#REF!</definedName>
    <definedName name="Pozos" localSheetId="221">#REF!</definedName>
    <definedName name="Pozos" localSheetId="28">#REF!</definedName>
    <definedName name="Pozos" localSheetId="77">#REF!</definedName>
    <definedName name="Pozos" localSheetId="125">#REF!</definedName>
    <definedName name="Pozos" localSheetId="173">#REF!</definedName>
    <definedName name="Pozos" localSheetId="32">#REF!</definedName>
    <definedName name="Pozos" localSheetId="81">#REF!</definedName>
    <definedName name="Pozos" localSheetId="129">#REF!</definedName>
    <definedName name="Pozos" localSheetId="177">#REF!</definedName>
    <definedName name="Pozos" localSheetId="225">#REF!</definedName>
    <definedName name="Pozos" localSheetId="36">#REF!</definedName>
    <definedName name="Pozos" localSheetId="85">#REF!</definedName>
    <definedName name="Pozos" localSheetId="133">#REF!</definedName>
    <definedName name="Pozos" localSheetId="181">#REF!</definedName>
    <definedName name="Pozos" localSheetId="8">#REF!</definedName>
    <definedName name="Pozos" localSheetId="56">#REF!</definedName>
    <definedName name="Pozos" localSheetId="105">#REF!</definedName>
    <definedName name="Pozos" localSheetId="153">#REF!</definedName>
    <definedName name="Pozos" localSheetId="201">#REF!</definedName>
    <definedName name="Pozos" localSheetId="52">#REF!</definedName>
    <definedName name="Pozos" localSheetId="101">#REF!</definedName>
    <definedName name="Pozos" localSheetId="149">#REF!</definedName>
    <definedName name="Pozos" localSheetId="197">#REF!</definedName>
    <definedName name="Pozos" localSheetId="40">#REF!</definedName>
    <definedName name="Pozos" localSheetId="89">#REF!</definedName>
    <definedName name="Pozos" localSheetId="137">#REF!</definedName>
    <definedName name="Pozos" localSheetId="185">#REF!</definedName>
    <definedName name="Pozos" localSheetId="48">#REF!</definedName>
    <definedName name="Pozos" localSheetId="97">#REF!</definedName>
    <definedName name="Pozos" localSheetId="145">#REF!</definedName>
    <definedName name="Pozos" localSheetId="193">#REF!</definedName>
    <definedName name="Pozos" localSheetId="217">#REF!</definedName>
    <definedName name="Pozos" localSheetId="72">#REF!</definedName>
    <definedName name="Pozos" localSheetId="121">#REF!</definedName>
    <definedName name="Pozos" localSheetId="169">#REF!</definedName>
    <definedName name="Pozos" localSheetId="21">#REF!</definedName>
    <definedName name="Pozos" localSheetId="68">#REF!</definedName>
    <definedName name="Pozos" localSheetId="213">#REF!</definedName>
    <definedName name="Pozos" localSheetId="165">#REF!</definedName>
    <definedName name="Pozos" localSheetId="0">#REF!</definedName>
    <definedName name="Pozos" localSheetId="209">#REF!</definedName>
    <definedName name="Pozos" localSheetId="64">#REF!</definedName>
    <definedName name="Pozos" localSheetId="161">#REF!</definedName>
    <definedName name="Pozos" localSheetId="42">#REF!</definedName>
    <definedName name="Pozos" localSheetId="91">#REF!</definedName>
    <definedName name="Pozos" localSheetId="139">#REF!</definedName>
    <definedName name="Pozos" localSheetId="187">#REF!</definedName>
    <definedName name="Pozos" localSheetId="11">#REF!</definedName>
    <definedName name="Pozos" localSheetId="58">#REF!</definedName>
    <definedName name="Pozos" localSheetId="107">#REF!</definedName>
    <definedName name="Pozos" localSheetId="155">#REF!</definedName>
    <definedName name="Pozos" localSheetId="203">#REF!</definedName>
    <definedName name="Pozos" localSheetId="26">#REF!</definedName>
    <definedName name="Pozos" localSheetId="75">#REF!</definedName>
    <definedName name="Pozos" localSheetId="171">#REF!</definedName>
    <definedName name="Pozos" localSheetId="123">#REF!</definedName>
    <definedName name="Pozos" localSheetId="219">#REF!</definedName>
    <definedName name="Pozos" localSheetId="79">#REF!</definedName>
    <definedName name="Pozos" localSheetId="30">#REF!</definedName>
    <definedName name="Pozos" localSheetId="127">#REF!</definedName>
    <definedName name="Pozos" localSheetId="175">#REF!</definedName>
    <definedName name="Pozos" localSheetId="223">#REF!</definedName>
    <definedName name="Pozos" localSheetId="83">#REF!</definedName>
    <definedName name="Pozos" localSheetId="131">#REF!</definedName>
    <definedName name="Pozos" localSheetId="34">#REF!</definedName>
    <definedName name="Pozos" localSheetId="179">#REF!</definedName>
    <definedName name="Pozos" localSheetId="6">#REF!</definedName>
    <definedName name="Pozos" localSheetId="54">#REF!</definedName>
    <definedName name="Pozos" localSheetId="103">#REF!</definedName>
    <definedName name="Pozos" localSheetId="151">#REF!</definedName>
    <definedName name="Pozos" localSheetId="199">#REF!</definedName>
    <definedName name="Pozos" localSheetId="50">#REF!</definedName>
    <definedName name="Pozos" localSheetId="99">#REF!</definedName>
    <definedName name="Pozos" localSheetId="147">#REF!</definedName>
    <definedName name="Pozos" localSheetId="195">#REF!</definedName>
    <definedName name="Pozos" localSheetId="38">#REF!</definedName>
    <definedName name="Pozos" localSheetId="87">#REF!</definedName>
    <definedName name="Pozos" localSheetId="135">#REF!</definedName>
    <definedName name="Pozos" localSheetId="183">#REF!</definedName>
    <definedName name="Pozos" localSheetId="46">#REF!</definedName>
    <definedName name="Pozos" localSheetId="95">#REF!</definedName>
    <definedName name="Pozos" localSheetId="143">#REF!</definedName>
    <definedName name="Pozos" localSheetId="191">#REF!</definedName>
    <definedName name="Pozos" localSheetId="70">#REF!</definedName>
    <definedName name="Pozos" localSheetId="167">#REF!</definedName>
    <definedName name="Pozos" localSheetId="119">#REF!</definedName>
    <definedName name="Pozos" localSheetId="215">#REF!</definedName>
    <definedName name="Pozos" localSheetId="66">#REF!</definedName>
    <definedName name="Pozos" localSheetId="115">#REF!</definedName>
    <definedName name="Pozos" localSheetId="163">#REF!</definedName>
    <definedName name="Pozos" localSheetId="20">#REF!</definedName>
    <definedName name="Pozos" localSheetId="211">#REF!</definedName>
    <definedName name="Pozos" localSheetId="15">#REF!</definedName>
    <definedName name="Pozos" localSheetId="207">#REF!</definedName>
    <definedName name="Pozos" localSheetId="62">#REF!</definedName>
    <definedName name="Pozos" localSheetId="111">#REF!</definedName>
    <definedName name="Pozos" localSheetId="159">#REF!</definedName>
    <definedName name="Pozos">#REF!</definedName>
    <definedName name="PTC">#N/A</definedName>
    <definedName name="pullin" localSheetId="18">[8]Abril!#REF!</definedName>
    <definedName name="pullin" localSheetId="17">[8]Abril!#REF!</definedName>
    <definedName name="pullin" localSheetId="188">[8]Abril!#REF!</definedName>
    <definedName name="pullin" localSheetId="204">[8]Abril!#REF!</definedName>
    <definedName name="pullin" localSheetId="220">[8]Abril!#REF!</definedName>
    <definedName name="pullin" localSheetId="172">[8]Abril!#REF!</definedName>
    <definedName name="pullin" localSheetId="176">[8]Abril!#REF!</definedName>
    <definedName name="pullin" localSheetId="224">[8]Abril!#REF!</definedName>
    <definedName name="pullin" localSheetId="180">[8]Abril!#REF!</definedName>
    <definedName name="pullin" localSheetId="200">[8]Abril!#REF!</definedName>
    <definedName name="pullin" localSheetId="196">[8]Abril!#REF!</definedName>
    <definedName name="pullin" localSheetId="184">[8]Abril!#REF!</definedName>
    <definedName name="pullin" localSheetId="192">[8]Abril!#REF!</definedName>
    <definedName name="pullin" localSheetId="216">[8]Abril!#REF!</definedName>
    <definedName name="pullin" localSheetId="168">[8]Abril!#REF!</definedName>
    <definedName name="pullin" localSheetId="212">[8]Abril!#REF!</definedName>
    <definedName name="pullin" localSheetId="164">[8]Abril!#REF!</definedName>
    <definedName name="pullin" localSheetId="208">[8]Abril!#REF!</definedName>
    <definedName name="pullin" localSheetId="27">[8]Abril!#REF!</definedName>
    <definedName name="pullin" localSheetId="24">[8]Abril!#REF!</definedName>
    <definedName name="pullin" localSheetId="23">[8]Abril!#REF!</definedName>
    <definedName name="pullin" localSheetId="41">[8]Abril!#REF!</definedName>
    <definedName name="pullin" localSheetId="57">[8]Abril!#REF!</definedName>
    <definedName name="pullin" localSheetId="25">[8]Abril!#REF!</definedName>
    <definedName name="pullin" localSheetId="29">[8]Abril!#REF!</definedName>
    <definedName name="pullin" localSheetId="33">[8]Abril!#REF!</definedName>
    <definedName name="pullin" localSheetId="53">[8]Abril!#REF!</definedName>
    <definedName name="pullin" localSheetId="49">[8]Abril!#REF!</definedName>
    <definedName name="pullin" localSheetId="37">[8]Abril!#REF!</definedName>
    <definedName name="pullin" localSheetId="45">[8]Abril!#REF!</definedName>
    <definedName name="pullin" localSheetId="22">[8]Abril!#REF!</definedName>
    <definedName name="pullin" localSheetId="19">[8]Abril!#REF!</definedName>
    <definedName name="pullin" localSheetId="61">[8]Abril!#REF!</definedName>
    <definedName name="pullin" localSheetId="90">[8]Abril!#REF!</definedName>
    <definedName name="pullin" localSheetId="106">[8]Abril!#REF!</definedName>
    <definedName name="pullin" localSheetId="74">[8]Abril!#REF!</definedName>
    <definedName name="pullin" localSheetId="78">[8]Abril!#REF!</definedName>
    <definedName name="pullin" localSheetId="82">[8]Abril!#REF!</definedName>
    <definedName name="pullin" localSheetId="102">[8]Abril!#REF!</definedName>
    <definedName name="pullin" localSheetId="98">[8]Abril!#REF!</definedName>
    <definedName name="pullin" localSheetId="86">[8]Abril!#REF!</definedName>
    <definedName name="pullin" localSheetId="94">[8]Abril!#REF!</definedName>
    <definedName name="pullin" localSheetId="69">[8]Abril!#REF!</definedName>
    <definedName name="pullin" localSheetId="65">[8]Abril!#REF!</definedName>
    <definedName name="pullin" localSheetId="138">[8]Abril!#REF!</definedName>
    <definedName name="pullin" localSheetId="186">[8]Abril!#REF!</definedName>
    <definedName name="pullin" localSheetId="154">[8]Abril!#REF!</definedName>
    <definedName name="pullin" localSheetId="202">[8]Abril!#REF!</definedName>
    <definedName name="pullin" localSheetId="218">[8]Abril!#REF!</definedName>
    <definedName name="pullin" localSheetId="122">[8]Abril!#REF!</definedName>
    <definedName name="pullin" localSheetId="170">[8]Abril!#REF!</definedName>
    <definedName name="pullin" localSheetId="126">[8]Abril!#REF!</definedName>
    <definedName name="pullin" localSheetId="174">[8]Abril!#REF!</definedName>
    <definedName name="pullin" localSheetId="222">[8]Abril!#REF!</definedName>
    <definedName name="pullin" localSheetId="130">[8]Abril!#REF!</definedName>
    <definedName name="pullin" localSheetId="178">[8]Abril!#REF!</definedName>
    <definedName name="pullin" localSheetId="150">[8]Abril!#REF!</definedName>
    <definedName name="pullin" localSheetId="198">[8]Abril!#REF!</definedName>
    <definedName name="pullin" localSheetId="146">[8]Abril!#REF!</definedName>
    <definedName name="pullin" localSheetId="194">[8]Abril!#REF!</definedName>
    <definedName name="pullin" localSheetId="134">[8]Abril!#REF!</definedName>
    <definedName name="pullin" localSheetId="182">[8]Abril!#REF!</definedName>
    <definedName name="pullin" localSheetId="142">[8]Abril!#REF!</definedName>
    <definedName name="pullin" localSheetId="190">[8]Abril!#REF!</definedName>
    <definedName name="pullin" localSheetId="118">[8]Abril!#REF!</definedName>
    <definedName name="pullin" localSheetId="166">[8]Abril!#REF!</definedName>
    <definedName name="pullin" localSheetId="214">[8]Abril!#REF!</definedName>
    <definedName name="pullin" localSheetId="114">[8]Abril!#REF!</definedName>
    <definedName name="pullin" localSheetId="210">[8]Abril!#REF!</definedName>
    <definedName name="pullin" localSheetId="162">[8]Abril!#REF!</definedName>
    <definedName name="pullin" localSheetId="206">[8]Abril!#REF!</definedName>
    <definedName name="pullin" localSheetId="110">[8]Abril!#REF!</definedName>
    <definedName name="pullin" localSheetId="158">[8]Abril!#REF!</definedName>
    <definedName name="pullin" localSheetId="140">[8]Abril!#REF!</definedName>
    <definedName name="pullin" localSheetId="156">[8]Abril!#REF!</definedName>
    <definedName name="pullin" localSheetId="124">[8]Abril!#REF!</definedName>
    <definedName name="pullin" localSheetId="128">[8]Abril!#REF!</definedName>
    <definedName name="pullin" localSheetId="132">[8]Abril!#REF!</definedName>
    <definedName name="pullin" localSheetId="152">[8]Abril!#REF!</definedName>
    <definedName name="pullin" localSheetId="148">[8]Abril!#REF!</definedName>
    <definedName name="pullin" localSheetId="136">[8]Abril!#REF!</definedName>
    <definedName name="pullin" localSheetId="144">[8]Abril!#REF!</definedName>
    <definedName name="pullin" localSheetId="120">[8]Abril!#REF!</definedName>
    <definedName name="pullin" localSheetId="160">[8]Abril!#REF!</definedName>
    <definedName name="pullin" localSheetId="43">[8]Abril!#REF!</definedName>
    <definedName name="pullin" localSheetId="31">[8]Abril!#REF!</definedName>
    <definedName name="pullin" localSheetId="35">[8]Abril!#REF!</definedName>
    <definedName name="pullin" localSheetId="55">[8]Abril!#REF!</definedName>
    <definedName name="pullin" localSheetId="51">[8]Abril!#REF!</definedName>
    <definedName name="pullin" localSheetId="39">[8]Abril!#REF!</definedName>
    <definedName name="pullin" localSheetId="47">[8]Abril!#REF!</definedName>
    <definedName name="pullin" localSheetId="108">[8]Abril!#REF!</definedName>
    <definedName name="pullin" localSheetId="92">[8]Abril!#REF!</definedName>
    <definedName name="pullin" localSheetId="59">[8]Abril!#REF!</definedName>
    <definedName name="pullin" localSheetId="76">[8]Abril!#REF!</definedName>
    <definedName name="pullin" localSheetId="80">[8]Abril!#REF!</definedName>
    <definedName name="pullin" localSheetId="84">[8]Abril!#REF!</definedName>
    <definedName name="pullin" localSheetId="104">[8]Abril!#REF!</definedName>
    <definedName name="pullin" localSheetId="100">[8]Abril!#REF!</definedName>
    <definedName name="pullin" localSheetId="88">[8]Abril!#REF!</definedName>
    <definedName name="pullin" localSheetId="96">[8]Abril!#REF!</definedName>
    <definedName name="pullin" localSheetId="71">[8]Abril!#REF!</definedName>
    <definedName name="pullin" localSheetId="67">[8]Abril!#REF!</definedName>
    <definedName name="pullin" localSheetId="116">[8]Abril!#REF!</definedName>
    <definedName name="pullin" localSheetId="112">[8]Abril!#REF!</definedName>
    <definedName name="pullin" localSheetId="63">[8]Abril!#REF!</definedName>
    <definedName name="pullin" localSheetId="10">[8]Abril!#REF!</definedName>
    <definedName name="pullin" localSheetId="5">[8]Abril!#REF!</definedName>
    <definedName name="pullin" localSheetId="14">[8]Abril!#REF!</definedName>
    <definedName name="pullin" localSheetId="7">[8]Abril!#REF!</definedName>
    <definedName name="pullin" localSheetId="12">[8]Abril!#REF!</definedName>
    <definedName name="pullin" localSheetId="16">[8]Abril!#REF!</definedName>
    <definedName name="pullin" localSheetId="109">[8]Abril!#REF!</definedName>
    <definedName name="pullin" localSheetId="117">[8]Abril!#REF!</definedName>
    <definedName name="pullin" localSheetId="113">[8]Abril!#REF!</definedName>
    <definedName name="pullin" localSheetId="44">[8]Abril!#REF!</definedName>
    <definedName name="pullin" localSheetId="93">[8]Abril!#REF!</definedName>
    <definedName name="pullin" localSheetId="141">[8]Abril!#REF!</definedName>
    <definedName name="pullin" localSheetId="189">[8]Abril!#REF!</definedName>
    <definedName name="pullin" localSheetId="13">[8]Abril!#REF!</definedName>
    <definedName name="pullin" localSheetId="60">[8]Abril!#REF!</definedName>
    <definedName name="pullin" localSheetId="157">[8]Abril!#REF!</definedName>
    <definedName name="pullin" localSheetId="205">[8]Abril!#REF!</definedName>
    <definedName name="pullin" localSheetId="221">[8]Abril!#REF!</definedName>
    <definedName name="pullin" localSheetId="28">[8]Abril!#REF!</definedName>
    <definedName name="pullin" localSheetId="77">[8]Abril!#REF!</definedName>
    <definedName name="pullin" localSheetId="125">[8]Abril!#REF!</definedName>
    <definedName name="pullin" localSheetId="173">[8]Abril!#REF!</definedName>
    <definedName name="pullin" localSheetId="32">[8]Abril!#REF!</definedName>
    <definedName name="pullin" localSheetId="81">[8]Abril!#REF!</definedName>
    <definedName name="pullin" localSheetId="129">[8]Abril!#REF!</definedName>
    <definedName name="pullin" localSheetId="177">[8]Abril!#REF!</definedName>
    <definedName name="pullin" localSheetId="225">[8]Abril!#REF!</definedName>
    <definedName name="pullin" localSheetId="36">[8]Abril!#REF!</definedName>
    <definedName name="pullin" localSheetId="85">[8]Abril!#REF!</definedName>
    <definedName name="pullin" localSheetId="133">[8]Abril!#REF!</definedName>
    <definedName name="pullin" localSheetId="181">[8]Abril!#REF!</definedName>
    <definedName name="pullin" localSheetId="8">[8]Abril!#REF!</definedName>
    <definedName name="pullin" localSheetId="56">[8]Abril!#REF!</definedName>
    <definedName name="pullin" localSheetId="105">[8]Abril!#REF!</definedName>
    <definedName name="pullin" localSheetId="153">[8]Abril!#REF!</definedName>
    <definedName name="pullin" localSheetId="201">[8]Abril!#REF!</definedName>
    <definedName name="pullin" localSheetId="52">[8]Abril!#REF!</definedName>
    <definedName name="pullin" localSheetId="101">[8]Abril!#REF!</definedName>
    <definedName name="pullin" localSheetId="149">[8]Abril!#REF!</definedName>
    <definedName name="pullin" localSheetId="197">[8]Abril!#REF!</definedName>
    <definedName name="pullin" localSheetId="40">[8]Abril!#REF!</definedName>
    <definedName name="pullin" localSheetId="89">[8]Abril!#REF!</definedName>
    <definedName name="pullin" localSheetId="137">[8]Abril!#REF!</definedName>
    <definedName name="pullin" localSheetId="185">[8]Abril!#REF!</definedName>
    <definedName name="pullin" localSheetId="48">[8]Abril!#REF!</definedName>
    <definedName name="pullin" localSheetId="97">[8]Abril!#REF!</definedName>
    <definedName name="pullin" localSheetId="145">[8]Abril!#REF!</definedName>
    <definedName name="pullin" localSheetId="193">[8]Abril!#REF!</definedName>
    <definedName name="pullin" localSheetId="217">[8]Abril!#REF!</definedName>
    <definedName name="pullin" localSheetId="72">[8]Abril!#REF!</definedName>
    <definedName name="pullin" localSheetId="121">[8]Abril!#REF!</definedName>
    <definedName name="pullin" localSheetId="169">[8]Abril!#REF!</definedName>
    <definedName name="pullin" localSheetId="21">[8]Abril!#REF!</definedName>
    <definedName name="pullin" localSheetId="68">[8]Abril!#REF!</definedName>
    <definedName name="pullin" localSheetId="213">[8]Abril!#REF!</definedName>
    <definedName name="pullin" localSheetId="165">[8]Abril!#REF!</definedName>
    <definedName name="pullin" localSheetId="0">[8]Abril!#REF!</definedName>
    <definedName name="pullin" localSheetId="209">[8]Abril!#REF!</definedName>
    <definedName name="pullin" localSheetId="64">[8]Abril!#REF!</definedName>
    <definedName name="pullin" localSheetId="161">[8]Abril!#REF!</definedName>
    <definedName name="pullin" localSheetId="42">[8]Abril!#REF!</definedName>
    <definedName name="pullin" localSheetId="91">[8]Abril!#REF!</definedName>
    <definedName name="pullin" localSheetId="139">[8]Abril!#REF!</definedName>
    <definedName name="pullin" localSheetId="187">[8]Abril!#REF!</definedName>
    <definedName name="pullin" localSheetId="11">[8]Abril!#REF!</definedName>
    <definedName name="pullin" localSheetId="58">[8]Abril!#REF!</definedName>
    <definedName name="pullin" localSheetId="107">[8]Abril!#REF!</definedName>
    <definedName name="pullin" localSheetId="155">[8]Abril!#REF!</definedName>
    <definedName name="pullin" localSheetId="203">[8]Abril!#REF!</definedName>
    <definedName name="pullin" localSheetId="26">[8]Abril!#REF!</definedName>
    <definedName name="pullin" localSheetId="75">[8]Abril!#REF!</definedName>
    <definedName name="pullin" localSheetId="171">[8]Abril!#REF!</definedName>
    <definedName name="pullin" localSheetId="123">[8]Abril!#REF!</definedName>
    <definedName name="pullin" localSheetId="219">[8]Abril!#REF!</definedName>
    <definedName name="pullin" localSheetId="79">[8]Abril!#REF!</definedName>
    <definedName name="pullin" localSheetId="30">[8]Abril!#REF!</definedName>
    <definedName name="pullin" localSheetId="127">[8]Abril!#REF!</definedName>
    <definedName name="pullin" localSheetId="175">[8]Abril!#REF!</definedName>
    <definedName name="pullin" localSheetId="223">[8]Abril!#REF!</definedName>
    <definedName name="pullin" localSheetId="83">[8]Abril!#REF!</definedName>
    <definedName name="pullin" localSheetId="131">[8]Abril!#REF!</definedName>
    <definedName name="pullin" localSheetId="34">[8]Abril!#REF!</definedName>
    <definedName name="pullin" localSheetId="179">[8]Abril!#REF!</definedName>
    <definedName name="pullin" localSheetId="6">[8]Abril!#REF!</definedName>
    <definedName name="pullin" localSheetId="54">[8]Abril!#REF!</definedName>
    <definedName name="pullin" localSheetId="103">[8]Abril!#REF!</definedName>
    <definedName name="pullin" localSheetId="151">[8]Abril!#REF!</definedName>
    <definedName name="pullin" localSheetId="199">[8]Abril!#REF!</definedName>
    <definedName name="pullin" localSheetId="50">[8]Abril!#REF!</definedName>
    <definedName name="pullin" localSheetId="99">[8]Abril!#REF!</definedName>
    <definedName name="pullin" localSheetId="147">[8]Abril!#REF!</definedName>
    <definedName name="pullin" localSheetId="195">[8]Abril!#REF!</definedName>
    <definedName name="pullin" localSheetId="38">[8]Abril!#REF!</definedName>
    <definedName name="pullin" localSheetId="87">[8]Abril!#REF!</definedName>
    <definedName name="pullin" localSheetId="135">[8]Abril!#REF!</definedName>
    <definedName name="pullin" localSheetId="183">[8]Abril!#REF!</definedName>
    <definedName name="pullin" localSheetId="46">[8]Abril!#REF!</definedName>
    <definedName name="pullin" localSheetId="95">[8]Abril!#REF!</definedName>
    <definedName name="pullin" localSheetId="143">[8]Abril!#REF!</definedName>
    <definedName name="pullin" localSheetId="191">[8]Abril!#REF!</definedName>
    <definedName name="pullin" localSheetId="70">[8]Abril!#REF!</definedName>
    <definedName name="pullin" localSheetId="167">[8]Abril!#REF!</definedName>
    <definedName name="pullin" localSheetId="119">[8]Abril!#REF!</definedName>
    <definedName name="pullin" localSheetId="215">[8]Abril!#REF!</definedName>
    <definedName name="pullin" localSheetId="66">[8]Abril!#REF!</definedName>
    <definedName name="pullin" localSheetId="115">[8]Abril!#REF!</definedName>
    <definedName name="pullin" localSheetId="163">[8]Abril!#REF!</definedName>
    <definedName name="pullin" localSheetId="20">[8]Abril!#REF!</definedName>
    <definedName name="pullin" localSheetId="211">[8]Abril!#REF!</definedName>
    <definedName name="pullin" localSheetId="15">[8]Abril!#REF!</definedName>
    <definedName name="pullin" localSheetId="207">[8]Abril!#REF!</definedName>
    <definedName name="pullin" localSheetId="62">[8]Abril!#REF!</definedName>
    <definedName name="pullin" localSheetId="111">[8]Abril!#REF!</definedName>
    <definedName name="pullin" localSheetId="159">[8]Abril!#REF!</definedName>
    <definedName name="pullin">[8]Abril!#REF!</definedName>
    <definedName name="pulling" localSheetId="18">[8]Abril!#REF!</definedName>
    <definedName name="pulling" localSheetId="17">[8]Abril!#REF!</definedName>
    <definedName name="pulling" localSheetId="188">[8]Abril!#REF!</definedName>
    <definedName name="pulling" localSheetId="204">[8]Abril!#REF!</definedName>
    <definedName name="pulling" localSheetId="220">[8]Abril!#REF!</definedName>
    <definedName name="pulling" localSheetId="172">[8]Abril!#REF!</definedName>
    <definedName name="pulling" localSheetId="176">[8]Abril!#REF!</definedName>
    <definedName name="pulling" localSheetId="224">[8]Abril!#REF!</definedName>
    <definedName name="pulling" localSheetId="180">[8]Abril!#REF!</definedName>
    <definedName name="pulling" localSheetId="200">[8]Abril!#REF!</definedName>
    <definedName name="pulling" localSheetId="196">[8]Abril!#REF!</definedName>
    <definedName name="pulling" localSheetId="184">[8]Abril!#REF!</definedName>
    <definedName name="pulling" localSheetId="192">[8]Abril!#REF!</definedName>
    <definedName name="pulling" localSheetId="216">[8]Abril!#REF!</definedName>
    <definedName name="pulling" localSheetId="168">[8]Abril!#REF!</definedName>
    <definedName name="pulling" localSheetId="212">[8]Abril!#REF!</definedName>
    <definedName name="pulling" localSheetId="164">[8]Abril!#REF!</definedName>
    <definedName name="pulling" localSheetId="208">[8]Abril!#REF!</definedName>
    <definedName name="pulling" localSheetId="27">[8]Abril!#REF!</definedName>
    <definedName name="pulling" localSheetId="24">[8]Abril!#REF!</definedName>
    <definedName name="pulling" localSheetId="23">[8]Abril!#REF!</definedName>
    <definedName name="pulling" localSheetId="41">[8]Abril!#REF!</definedName>
    <definedName name="pulling" localSheetId="57">[8]Abril!#REF!</definedName>
    <definedName name="pulling" localSheetId="25">[8]Abril!#REF!</definedName>
    <definedName name="pulling" localSheetId="29">[8]Abril!#REF!</definedName>
    <definedName name="pulling" localSheetId="33">[8]Abril!#REF!</definedName>
    <definedName name="pulling" localSheetId="53">[8]Abril!#REF!</definedName>
    <definedName name="pulling" localSheetId="49">[8]Abril!#REF!</definedName>
    <definedName name="pulling" localSheetId="37">[8]Abril!#REF!</definedName>
    <definedName name="pulling" localSheetId="45">[8]Abril!#REF!</definedName>
    <definedName name="pulling" localSheetId="22">[8]Abril!#REF!</definedName>
    <definedName name="pulling" localSheetId="19">[8]Abril!#REF!</definedName>
    <definedName name="pulling" localSheetId="61">[8]Abril!#REF!</definedName>
    <definedName name="pulling" localSheetId="90">[8]Abril!#REF!</definedName>
    <definedName name="pulling" localSheetId="106">[8]Abril!#REF!</definedName>
    <definedName name="pulling" localSheetId="74">[8]Abril!#REF!</definedName>
    <definedName name="pulling" localSheetId="78">[8]Abril!#REF!</definedName>
    <definedName name="pulling" localSheetId="82">[8]Abril!#REF!</definedName>
    <definedName name="pulling" localSheetId="102">[8]Abril!#REF!</definedName>
    <definedName name="pulling" localSheetId="98">[8]Abril!#REF!</definedName>
    <definedName name="pulling" localSheetId="86">[8]Abril!#REF!</definedName>
    <definedName name="pulling" localSheetId="94">[8]Abril!#REF!</definedName>
    <definedName name="pulling" localSheetId="69">[8]Abril!#REF!</definedName>
    <definedName name="pulling" localSheetId="65">[8]Abril!#REF!</definedName>
    <definedName name="pulling" localSheetId="138">[8]Abril!#REF!</definedName>
    <definedName name="pulling" localSheetId="186">[8]Abril!#REF!</definedName>
    <definedName name="pulling" localSheetId="154">[8]Abril!#REF!</definedName>
    <definedName name="pulling" localSheetId="202">[8]Abril!#REF!</definedName>
    <definedName name="pulling" localSheetId="218">[8]Abril!#REF!</definedName>
    <definedName name="pulling" localSheetId="122">[8]Abril!#REF!</definedName>
    <definedName name="pulling" localSheetId="170">[8]Abril!#REF!</definedName>
    <definedName name="pulling" localSheetId="126">[8]Abril!#REF!</definedName>
    <definedName name="pulling" localSheetId="174">[8]Abril!#REF!</definedName>
    <definedName name="pulling" localSheetId="222">[8]Abril!#REF!</definedName>
    <definedName name="pulling" localSheetId="130">[8]Abril!#REF!</definedName>
    <definedName name="pulling" localSheetId="178">[8]Abril!#REF!</definedName>
    <definedName name="pulling" localSheetId="150">[8]Abril!#REF!</definedName>
    <definedName name="pulling" localSheetId="198">[8]Abril!#REF!</definedName>
    <definedName name="pulling" localSheetId="146">[8]Abril!#REF!</definedName>
    <definedName name="pulling" localSheetId="194">[8]Abril!#REF!</definedName>
    <definedName name="pulling" localSheetId="134">[8]Abril!#REF!</definedName>
    <definedName name="pulling" localSheetId="182">[8]Abril!#REF!</definedName>
    <definedName name="pulling" localSheetId="142">[8]Abril!#REF!</definedName>
    <definedName name="pulling" localSheetId="190">[8]Abril!#REF!</definedName>
    <definedName name="pulling" localSheetId="118">[8]Abril!#REF!</definedName>
    <definedName name="pulling" localSheetId="166">[8]Abril!#REF!</definedName>
    <definedName name="pulling" localSheetId="214">[8]Abril!#REF!</definedName>
    <definedName name="pulling" localSheetId="114">[8]Abril!#REF!</definedName>
    <definedName name="pulling" localSheetId="210">[8]Abril!#REF!</definedName>
    <definedName name="pulling" localSheetId="162">[8]Abril!#REF!</definedName>
    <definedName name="pulling" localSheetId="206">[8]Abril!#REF!</definedName>
    <definedName name="pulling" localSheetId="110">[8]Abril!#REF!</definedName>
    <definedName name="pulling" localSheetId="158">[8]Abril!#REF!</definedName>
    <definedName name="pulling" localSheetId="140">[8]Abril!#REF!</definedName>
    <definedName name="pulling" localSheetId="156">[8]Abril!#REF!</definedName>
    <definedName name="pulling" localSheetId="124">[8]Abril!#REF!</definedName>
    <definedName name="pulling" localSheetId="128">[8]Abril!#REF!</definedName>
    <definedName name="pulling" localSheetId="132">[8]Abril!#REF!</definedName>
    <definedName name="pulling" localSheetId="152">[8]Abril!#REF!</definedName>
    <definedName name="pulling" localSheetId="148">[8]Abril!#REF!</definedName>
    <definedName name="pulling" localSheetId="136">[8]Abril!#REF!</definedName>
    <definedName name="pulling" localSheetId="144">[8]Abril!#REF!</definedName>
    <definedName name="pulling" localSheetId="120">[8]Abril!#REF!</definedName>
    <definedName name="pulling" localSheetId="160">[8]Abril!#REF!</definedName>
    <definedName name="pulling" localSheetId="43">[8]Abril!#REF!</definedName>
    <definedName name="pulling" localSheetId="31">[8]Abril!#REF!</definedName>
    <definedName name="pulling" localSheetId="35">[8]Abril!#REF!</definedName>
    <definedName name="pulling" localSheetId="55">[8]Abril!#REF!</definedName>
    <definedName name="pulling" localSheetId="51">[8]Abril!#REF!</definedName>
    <definedName name="pulling" localSheetId="39">[8]Abril!#REF!</definedName>
    <definedName name="pulling" localSheetId="47">[8]Abril!#REF!</definedName>
    <definedName name="pulling" localSheetId="108">[8]Abril!#REF!</definedName>
    <definedName name="pulling" localSheetId="92">[8]Abril!#REF!</definedName>
    <definedName name="pulling" localSheetId="59">[8]Abril!#REF!</definedName>
    <definedName name="pulling" localSheetId="76">[8]Abril!#REF!</definedName>
    <definedName name="pulling" localSheetId="80">[8]Abril!#REF!</definedName>
    <definedName name="pulling" localSheetId="84">[8]Abril!#REF!</definedName>
    <definedName name="pulling" localSheetId="104">[8]Abril!#REF!</definedName>
    <definedName name="pulling" localSheetId="100">[8]Abril!#REF!</definedName>
    <definedName name="pulling" localSheetId="88">[8]Abril!#REF!</definedName>
    <definedName name="pulling" localSheetId="96">[8]Abril!#REF!</definedName>
    <definedName name="pulling" localSheetId="71">[8]Abril!#REF!</definedName>
    <definedName name="pulling" localSheetId="67">[8]Abril!#REF!</definedName>
    <definedName name="pulling" localSheetId="116">[8]Abril!#REF!</definedName>
    <definedName name="pulling" localSheetId="112">[8]Abril!#REF!</definedName>
    <definedName name="pulling" localSheetId="63">[8]Abril!#REF!</definedName>
    <definedName name="pulling" localSheetId="10">[8]Abril!#REF!</definedName>
    <definedName name="pulling" localSheetId="5">[8]Abril!#REF!</definedName>
    <definedName name="pulling" localSheetId="14">[8]Abril!#REF!</definedName>
    <definedName name="pulling" localSheetId="7">[8]Abril!#REF!</definedName>
    <definedName name="pulling" localSheetId="12">[8]Abril!#REF!</definedName>
    <definedName name="pulling" localSheetId="16">[8]Abril!#REF!</definedName>
    <definedName name="pulling" localSheetId="109">[8]Abril!#REF!</definedName>
    <definedName name="pulling" localSheetId="117">[8]Abril!#REF!</definedName>
    <definedName name="pulling" localSheetId="113">[8]Abril!#REF!</definedName>
    <definedName name="pulling" localSheetId="44">[8]Abril!#REF!</definedName>
    <definedName name="pulling" localSheetId="93">[8]Abril!#REF!</definedName>
    <definedName name="pulling" localSheetId="141">[8]Abril!#REF!</definedName>
    <definedName name="pulling" localSheetId="189">[8]Abril!#REF!</definedName>
    <definedName name="pulling" localSheetId="13">[8]Abril!#REF!</definedName>
    <definedName name="pulling" localSheetId="60">[8]Abril!#REF!</definedName>
    <definedName name="pulling" localSheetId="157">[8]Abril!#REF!</definedName>
    <definedName name="pulling" localSheetId="205">[8]Abril!#REF!</definedName>
    <definedName name="pulling" localSheetId="221">[8]Abril!#REF!</definedName>
    <definedName name="pulling" localSheetId="28">[8]Abril!#REF!</definedName>
    <definedName name="pulling" localSheetId="77">[8]Abril!#REF!</definedName>
    <definedName name="pulling" localSheetId="125">[8]Abril!#REF!</definedName>
    <definedName name="pulling" localSheetId="173">[8]Abril!#REF!</definedName>
    <definedName name="pulling" localSheetId="32">[8]Abril!#REF!</definedName>
    <definedName name="pulling" localSheetId="81">[8]Abril!#REF!</definedName>
    <definedName name="pulling" localSheetId="129">[8]Abril!#REF!</definedName>
    <definedName name="pulling" localSheetId="177">[8]Abril!#REF!</definedName>
    <definedName name="pulling" localSheetId="225">[8]Abril!#REF!</definedName>
    <definedName name="pulling" localSheetId="36">[8]Abril!#REF!</definedName>
    <definedName name="pulling" localSheetId="85">[8]Abril!#REF!</definedName>
    <definedName name="pulling" localSheetId="133">[8]Abril!#REF!</definedName>
    <definedName name="pulling" localSheetId="181">[8]Abril!#REF!</definedName>
    <definedName name="pulling" localSheetId="8">[8]Abril!#REF!</definedName>
    <definedName name="pulling" localSheetId="56">[8]Abril!#REF!</definedName>
    <definedName name="pulling" localSheetId="105">[8]Abril!#REF!</definedName>
    <definedName name="pulling" localSheetId="153">[8]Abril!#REF!</definedName>
    <definedName name="pulling" localSheetId="201">[8]Abril!#REF!</definedName>
    <definedName name="pulling" localSheetId="52">[8]Abril!#REF!</definedName>
    <definedName name="pulling" localSheetId="101">[8]Abril!#REF!</definedName>
    <definedName name="pulling" localSheetId="149">[8]Abril!#REF!</definedName>
    <definedName name="pulling" localSheetId="197">[8]Abril!#REF!</definedName>
    <definedName name="pulling" localSheetId="40">[8]Abril!#REF!</definedName>
    <definedName name="pulling" localSheetId="89">[8]Abril!#REF!</definedName>
    <definedName name="pulling" localSheetId="137">[8]Abril!#REF!</definedName>
    <definedName name="pulling" localSheetId="185">[8]Abril!#REF!</definedName>
    <definedName name="pulling" localSheetId="48">[8]Abril!#REF!</definedName>
    <definedName name="pulling" localSheetId="97">[8]Abril!#REF!</definedName>
    <definedName name="pulling" localSheetId="145">[8]Abril!#REF!</definedName>
    <definedName name="pulling" localSheetId="193">[8]Abril!#REF!</definedName>
    <definedName name="pulling" localSheetId="217">[8]Abril!#REF!</definedName>
    <definedName name="pulling" localSheetId="72">[8]Abril!#REF!</definedName>
    <definedName name="pulling" localSheetId="121">[8]Abril!#REF!</definedName>
    <definedName name="pulling" localSheetId="169">[8]Abril!#REF!</definedName>
    <definedName name="pulling" localSheetId="21">[8]Abril!#REF!</definedName>
    <definedName name="pulling" localSheetId="68">[8]Abril!#REF!</definedName>
    <definedName name="pulling" localSheetId="213">[8]Abril!#REF!</definedName>
    <definedName name="pulling" localSheetId="165">[8]Abril!#REF!</definedName>
    <definedName name="pulling" localSheetId="0">[8]Abril!#REF!</definedName>
    <definedName name="pulling" localSheetId="209">[8]Abril!#REF!</definedName>
    <definedName name="pulling" localSheetId="64">[8]Abril!#REF!</definedName>
    <definedName name="pulling" localSheetId="161">[8]Abril!#REF!</definedName>
    <definedName name="pulling" localSheetId="42">[8]Abril!#REF!</definedName>
    <definedName name="pulling" localSheetId="91">[8]Abril!#REF!</definedName>
    <definedName name="pulling" localSheetId="139">[8]Abril!#REF!</definedName>
    <definedName name="pulling" localSheetId="187">[8]Abril!#REF!</definedName>
    <definedName name="pulling" localSheetId="11">[8]Abril!#REF!</definedName>
    <definedName name="pulling" localSheetId="58">[8]Abril!#REF!</definedName>
    <definedName name="pulling" localSheetId="107">[8]Abril!#REF!</definedName>
    <definedName name="pulling" localSheetId="155">[8]Abril!#REF!</definedName>
    <definedName name="pulling" localSheetId="203">[8]Abril!#REF!</definedName>
    <definedName name="pulling" localSheetId="26">[8]Abril!#REF!</definedName>
    <definedName name="pulling" localSheetId="75">[8]Abril!#REF!</definedName>
    <definedName name="pulling" localSheetId="171">[8]Abril!#REF!</definedName>
    <definedName name="pulling" localSheetId="123">[8]Abril!#REF!</definedName>
    <definedName name="pulling" localSheetId="219">[8]Abril!#REF!</definedName>
    <definedName name="pulling" localSheetId="79">[8]Abril!#REF!</definedName>
    <definedName name="pulling" localSheetId="30">[8]Abril!#REF!</definedName>
    <definedName name="pulling" localSheetId="127">[8]Abril!#REF!</definedName>
    <definedName name="pulling" localSheetId="175">[8]Abril!#REF!</definedName>
    <definedName name="pulling" localSheetId="223">[8]Abril!#REF!</definedName>
    <definedName name="pulling" localSheetId="83">[8]Abril!#REF!</definedName>
    <definedName name="pulling" localSheetId="131">[8]Abril!#REF!</definedName>
    <definedName name="pulling" localSheetId="34">[8]Abril!#REF!</definedName>
    <definedName name="pulling" localSheetId="179">[8]Abril!#REF!</definedName>
    <definedName name="pulling" localSheetId="6">[8]Abril!#REF!</definedName>
    <definedName name="pulling" localSheetId="54">[8]Abril!#REF!</definedName>
    <definedName name="pulling" localSheetId="103">[8]Abril!#REF!</definedName>
    <definedName name="pulling" localSheetId="151">[8]Abril!#REF!</definedName>
    <definedName name="pulling" localSheetId="199">[8]Abril!#REF!</definedName>
    <definedName name="pulling" localSheetId="50">[8]Abril!#REF!</definedName>
    <definedName name="pulling" localSheetId="99">[8]Abril!#REF!</definedName>
    <definedName name="pulling" localSheetId="147">[8]Abril!#REF!</definedName>
    <definedName name="pulling" localSheetId="195">[8]Abril!#REF!</definedName>
    <definedName name="pulling" localSheetId="38">[8]Abril!#REF!</definedName>
    <definedName name="pulling" localSheetId="87">[8]Abril!#REF!</definedName>
    <definedName name="pulling" localSheetId="135">[8]Abril!#REF!</definedName>
    <definedName name="pulling" localSheetId="183">[8]Abril!#REF!</definedName>
    <definedName name="pulling" localSheetId="46">[8]Abril!#REF!</definedName>
    <definedName name="pulling" localSheetId="95">[8]Abril!#REF!</definedName>
    <definedName name="pulling" localSheetId="143">[8]Abril!#REF!</definedName>
    <definedName name="pulling" localSheetId="191">[8]Abril!#REF!</definedName>
    <definedName name="pulling" localSheetId="70">[8]Abril!#REF!</definedName>
    <definedName name="pulling" localSheetId="167">[8]Abril!#REF!</definedName>
    <definedName name="pulling" localSheetId="119">[8]Abril!#REF!</definedName>
    <definedName name="pulling" localSheetId="215">[8]Abril!#REF!</definedName>
    <definedName name="pulling" localSheetId="66">[8]Abril!#REF!</definedName>
    <definedName name="pulling" localSheetId="115">[8]Abril!#REF!</definedName>
    <definedName name="pulling" localSheetId="163">[8]Abril!#REF!</definedName>
    <definedName name="pulling" localSheetId="20">[8]Abril!#REF!</definedName>
    <definedName name="pulling" localSheetId="211">[8]Abril!#REF!</definedName>
    <definedName name="pulling" localSheetId="15">[8]Abril!#REF!</definedName>
    <definedName name="pulling" localSheetId="207">[8]Abril!#REF!</definedName>
    <definedName name="pulling" localSheetId="62">[8]Abril!#REF!</definedName>
    <definedName name="pulling" localSheetId="111">[8]Abril!#REF!</definedName>
    <definedName name="pulling" localSheetId="159">[8]Abril!#REF!</definedName>
    <definedName name="pulling">[8]Abril!#REF!</definedName>
    <definedName name="Titulo" localSheetId="18">#REF!</definedName>
    <definedName name="Titulo" localSheetId="17">#REF!</definedName>
    <definedName name="Titulo" localSheetId="188">#REF!</definedName>
    <definedName name="Titulo" localSheetId="204">#REF!</definedName>
    <definedName name="Titulo" localSheetId="220">#REF!</definedName>
    <definedName name="Titulo" localSheetId="172">#REF!</definedName>
    <definedName name="Titulo" localSheetId="176">#REF!</definedName>
    <definedName name="Titulo" localSheetId="224">#REF!</definedName>
    <definedName name="Titulo" localSheetId="180">#REF!</definedName>
    <definedName name="Titulo" localSheetId="200">#REF!</definedName>
    <definedName name="Titulo" localSheetId="196">#REF!</definedName>
    <definedName name="Titulo" localSheetId="184">#REF!</definedName>
    <definedName name="Titulo" localSheetId="192">#REF!</definedName>
    <definedName name="Titulo" localSheetId="216">#REF!</definedName>
    <definedName name="Titulo" localSheetId="168">#REF!</definedName>
    <definedName name="Titulo" localSheetId="212">#REF!</definedName>
    <definedName name="Titulo" localSheetId="164">#REF!</definedName>
    <definedName name="Titulo" localSheetId="208">#REF!</definedName>
    <definedName name="Titulo" localSheetId="27">#REF!</definedName>
    <definedName name="Titulo" localSheetId="24">#REF!</definedName>
    <definedName name="Titulo" localSheetId="23">#REF!</definedName>
    <definedName name="Titulo" localSheetId="41">#REF!</definedName>
    <definedName name="Titulo" localSheetId="57">#REF!</definedName>
    <definedName name="Titulo" localSheetId="25">#REF!</definedName>
    <definedName name="Titulo" localSheetId="29">#REF!</definedName>
    <definedName name="Titulo" localSheetId="33">#REF!</definedName>
    <definedName name="Titulo" localSheetId="53">#REF!</definedName>
    <definedName name="Titulo" localSheetId="49">#REF!</definedName>
    <definedName name="Titulo" localSheetId="37">#REF!</definedName>
    <definedName name="Titulo" localSheetId="45">#REF!</definedName>
    <definedName name="Titulo" localSheetId="22">#REF!</definedName>
    <definedName name="Titulo" localSheetId="19">#REF!</definedName>
    <definedName name="Titulo" localSheetId="61">#REF!</definedName>
    <definedName name="Titulo" localSheetId="90">#REF!</definedName>
    <definedName name="Titulo" localSheetId="106">#REF!</definedName>
    <definedName name="Titulo" localSheetId="74">#REF!</definedName>
    <definedName name="Titulo" localSheetId="78">#REF!</definedName>
    <definedName name="Titulo" localSheetId="82">#REF!</definedName>
    <definedName name="Titulo" localSheetId="102">#REF!</definedName>
    <definedName name="Titulo" localSheetId="98">#REF!</definedName>
    <definedName name="Titulo" localSheetId="86">#REF!</definedName>
    <definedName name="Titulo" localSheetId="94">#REF!</definedName>
    <definedName name="Titulo" localSheetId="69">#REF!</definedName>
    <definedName name="Titulo" localSheetId="65">#REF!</definedName>
    <definedName name="Titulo" localSheetId="138">#REF!</definedName>
    <definedName name="Titulo" localSheetId="186">#REF!</definedName>
    <definedName name="Titulo" localSheetId="154">#REF!</definedName>
    <definedName name="Titulo" localSheetId="202">#REF!</definedName>
    <definedName name="Titulo" localSheetId="218">#REF!</definedName>
    <definedName name="Titulo" localSheetId="122">#REF!</definedName>
    <definedName name="Titulo" localSheetId="170">#REF!</definedName>
    <definedName name="Titulo" localSheetId="126">#REF!</definedName>
    <definedName name="Titulo" localSheetId="174">#REF!</definedName>
    <definedName name="Titulo" localSheetId="222">#REF!</definedName>
    <definedName name="Titulo" localSheetId="130">#REF!</definedName>
    <definedName name="Titulo" localSheetId="178">#REF!</definedName>
    <definedName name="Titulo" localSheetId="150">#REF!</definedName>
    <definedName name="Titulo" localSheetId="198">#REF!</definedName>
    <definedName name="Titulo" localSheetId="146">#REF!</definedName>
    <definedName name="Titulo" localSheetId="194">#REF!</definedName>
    <definedName name="Titulo" localSheetId="134">#REF!</definedName>
    <definedName name="Titulo" localSheetId="182">#REF!</definedName>
    <definedName name="Titulo" localSheetId="142">#REF!</definedName>
    <definedName name="Titulo" localSheetId="190">#REF!</definedName>
    <definedName name="Titulo" localSheetId="118">#REF!</definedName>
    <definedName name="Titulo" localSheetId="166">#REF!</definedName>
    <definedName name="Titulo" localSheetId="214">#REF!</definedName>
    <definedName name="Titulo" localSheetId="114">#REF!</definedName>
    <definedName name="Titulo" localSheetId="210">#REF!</definedName>
    <definedName name="Titulo" localSheetId="162">#REF!</definedName>
    <definedName name="Titulo" localSheetId="206">#REF!</definedName>
    <definedName name="Titulo" localSheetId="110">#REF!</definedName>
    <definedName name="Titulo" localSheetId="158">#REF!</definedName>
    <definedName name="Titulo" localSheetId="140">#REF!</definedName>
    <definedName name="Titulo" localSheetId="156">#REF!</definedName>
    <definedName name="Titulo" localSheetId="124">#REF!</definedName>
    <definedName name="Titulo" localSheetId="128">#REF!</definedName>
    <definedName name="Titulo" localSheetId="132">#REF!</definedName>
    <definedName name="Titulo" localSheetId="152">#REF!</definedName>
    <definedName name="Titulo" localSheetId="148">#REF!</definedName>
    <definedName name="Titulo" localSheetId="136">#REF!</definedName>
    <definedName name="Titulo" localSheetId="144">#REF!</definedName>
    <definedName name="Titulo" localSheetId="120">#REF!</definedName>
    <definedName name="Titulo" localSheetId="160">#REF!</definedName>
    <definedName name="Titulo" localSheetId="43">#REF!</definedName>
    <definedName name="Titulo" localSheetId="31">#REF!</definedName>
    <definedName name="Titulo" localSheetId="35">#REF!</definedName>
    <definedName name="Titulo" localSheetId="55">#REF!</definedName>
    <definedName name="Titulo" localSheetId="51">#REF!</definedName>
    <definedName name="Titulo" localSheetId="39">#REF!</definedName>
    <definedName name="Titulo" localSheetId="47">#REF!</definedName>
    <definedName name="Titulo" localSheetId="108">#REF!</definedName>
    <definedName name="Titulo" localSheetId="92">#REF!</definedName>
    <definedName name="Titulo" localSheetId="59">#REF!</definedName>
    <definedName name="Titulo" localSheetId="76">#REF!</definedName>
    <definedName name="Titulo" localSheetId="80">#REF!</definedName>
    <definedName name="Titulo" localSheetId="84">#REF!</definedName>
    <definedName name="Titulo" localSheetId="104">#REF!</definedName>
    <definedName name="Titulo" localSheetId="100">#REF!</definedName>
    <definedName name="Titulo" localSheetId="88">#REF!</definedName>
    <definedName name="Titulo" localSheetId="96">#REF!</definedName>
    <definedName name="Titulo" localSheetId="71">#REF!</definedName>
    <definedName name="Titulo" localSheetId="67">#REF!</definedName>
    <definedName name="Titulo" localSheetId="116">#REF!</definedName>
    <definedName name="Titulo" localSheetId="112">#REF!</definedName>
    <definedName name="Titulo" localSheetId="63">#REF!</definedName>
    <definedName name="Titulo" localSheetId="10">#REF!</definedName>
    <definedName name="Titulo" localSheetId="5">#REF!</definedName>
    <definedName name="Titulo" localSheetId="14">#REF!</definedName>
    <definedName name="Titulo" localSheetId="7">#REF!</definedName>
    <definedName name="Titulo" localSheetId="12">#REF!</definedName>
    <definedName name="Titulo" localSheetId="16">#REF!</definedName>
    <definedName name="Titulo" localSheetId="109">#REF!</definedName>
    <definedName name="Titulo" localSheetId="117">#REF!</definedName>
    <definedName name="Titulo" localSheetId="113">#REF!</definedName>
    <definedName name="Titulo" localSheetId="44">#REF!</definedName>
    <definedName name="Titulo" localSheetId="93">#REF!</definedName>
    <definedName name="Titulo" localSheetId="141">#REF!</definedName>
    <definedName name="Titulo" localSheetId="189">#REF!</definedName>
    <definedName name="Titulo" localSheetId="13">#REF!</definedName>
    <definedName name="Titulo" localSheetId="60">#REF!</definedName>
    <definedName name="Titulo" localSheetId="157">#REF!</definedName>
    <definedName name="Titulo" localSheetId="205">#REF!</definedName>
    <definedName name="Titulo" localSheetId="221">#REF!</definedName>
    <definedName name="Titulo" localSheetId="28">#REF!</definedName>
    <definedName name="Titulo" localSheetId="77">#REF!</definedName>
    <definedName name="Titulo" localSheetId="125">#REF!</definedName>
    <definedName name="Titulo" localSheetId="173">#REF!</definedName>
    <definedName name="Titulo" localSheetId="32">#REF!</definedName>
    <definedName name="Titulo" localSheetId="81">#REF!</definedName>
    <definedName name="Titulo" localSheetId="129">#REF!</definedName>
    <definedName name="Titulo" localSheetId="177">#REF!</definedName>
    <definedName name="Titulo" localSheetId="225">#REF!</definedName>
    <definedName name="Titulo" localSheetId="36">#REF!</definedName>
    <definedName name="Titulo" localSheetId="85">#REF!</definedName>
    <definedName name="Titulo" localSheetId="133">#REF!</definedName>
    <definedName name="Titulo" localSheetId="181">#REF!</definedName>
    <definedName name="Titulo" localSheetId="8">#REF!</definedName>
    <definedName name="Titulo" localSheetId="56">#REF!</definedName>
    <definedName name="Titulo" localSheetId="105">#REF!</definedName>
    <definedName name="Titulo" localSheetId="153">#REF!</definedName>
    <definedName name="Titulo" localSheetId="201">#REF!</definedName>
    <definedName name="Titulo" localSheetId="52">#REF!</definedName>
    <definedName name="Titulo" localSheetId="101">#REF!</definedName>
    <definedName name="Titulo" localSheetId="149">#REF!</definedName>
    <definedName name="Titulo" localSheetId="197">#REF!</definedName>
    <definedName name="Titulo" localSheetId="40">#REF!</definedName>
    <definedName name="Titulo" localSheetId="89">#REF!</definedName>
    <definedName name="Titulo" localSheetId="137">#REF!</definedName>
    <definedName name="Titulo" localSheetId="185">#REF!</definedName>
    <definedName name="Titulo" localSheetId="48">#REF!</definedName>
    <definedName name="Titulo" localSheetId="97">#REF!</definedName>
    <definedName name="Titulo" localSheetId="145">#REF!</definedName>
    <definedName name="Titulo" localSheetId="193">#REF!</definedName>
    <definedName name="Titulo" localSheetId="217">#REF!</definedName>
    <definedName name="Titulo" localSheetId="72">#REF!</definedName>
    <definedName name="Titulo" localSheetId="121">#REF!</definedName>
    <definedName name="Titulo" localSheetId="169">#REF!</definedName>
    <definedName name="Titulo" localSheetId="21">#REF!</definedName>
    <definedName name="Titulo" localSheetId="68">#REF!</definedName>
    <definedName name="Titulo" localSheetId="213">#REF!</definedName>
    <definedName name="Titulo" localSheetId="165">#REF!</definedName>
    <definedName name="Titulo" localSheetId="0">#REF!</definedName>
    <definedName name="Titulo" localSheetId="209">#REF!</definedName>
    <definedName name="Titulo" localSheetId="64">#REF!</definedName>
    <definedName name="Titulo" localSheetId="161">#REF!</definedName>
    <definedName name="Titulo" localSheetId="42">#REF!</definedName>
    <definedName name="Titulo" localSheetId="91">#REF!</definedName>
    <definedName name="Titulo" localSheetId="139">#REF!</definedName>
    <definedName name="Titulo" localSheetId="187">#REF!</definedName>
    <definedName name="Titulo" localSheetId="11">#REF!</definedName>
    <definedName name="Titulo" localSheetId="58">#REF!</definedName>
    <definedName name="Titulo" localSheetId="107">#REF!</definedName>
    <definedName name="Titulo" localSheetId="155">#REF!</definedName>
    <definedName name="Titulo" localSheetId="203">#REF!</definedName>
    <definedName name="Titulo" localSheetId="26">#REF!</definedName>
    <definedName name="Titulo" localSheetId="75">#REF!</definedName>
    <definedName name="Titulo" localSheetId="171">#REF!</definedName>
    <definedName name="Titulo" localSheetId="123">#REF!</definedName>
    <definedName name="Titulo" localSheetId="219">#REF!</definedName>
    <definedName name="Titulo" localSheetId="79">#REF!</definedName>
    <definedName name="Titulo" localSheetId="30">#REF!</definedName>
    <definedName name="Titulo" localSheetId="127">#REF!</definedName>
    <definedName name="Titulo" localSheetId="175">#REF!</definedName>
    <definedName name="Titulo" localSheetId="223">#REF!</definedName>
    <definedName name="Titulo" localSheetId="83">#REF!</definedName>
    <definedName name="Titulo" localSheetId="131">#REF!</definedName>
    <definedName name="Titulo" localSheetId="34">#REF!</definedName>
    <definedName name="Titulo" localSheetId="179">#REF!</definedName>
    <definedName name="Titulo" localSheetId="6">#REF!</definedName>
    <definedName name="Titulo" localSheetId="54">#REF!</definedName>
    <definedName name="Titulo" localSheetId="103">#REF!</definedName>
    <definedName name="Titulo" localSheetId="151">#REF!</definedName>
    <definedName name="Titulo" localSheetId="199">#REF!</definedName>
    <definedName name="Titulo" localSheetId="50">#REF!</definedName>
    <definedName name="Titulo" localSheetId="99">#REF!</definedName>
    <definedName name="Titulo" localSheetId="147">#REF!</definedName>
    <definedName name="Titulo" localSheetId="195">#REF!</definedName>
    <definedName name="Titulo" localSheetId="38">#REF!</definedName>
    <definedName name="Titulo" localSheetId="87">#REF!</definedName>
    <definedName name="Titulo" localSheetId="135">#REF!</definedName>
    <definedName name="Titulo" localSheetId="183">#REF!</definedName>
    <definedName name="Titulo" localSheetId="46">#REF!</definedName>
    <definedName name="Titulo" localSheetId="95">#REF!</definedName>
    <definedName name="Titulo" localSheetId="143">#REF!</definedName>
    <definedName name="Titulo" localSheetId="191">#REF!</definedName>
    <definedName name="Titulo" localSheetId="70">#REF!</definedName>
    <definedName name="Titulo" localSheetId="167">#REF!</definedName>
    <definedName name="Titulo" localSheetId="119">#REF!</definedName>
    <definedName name="Titulo" localSheetId="215">#REF!</definedName>
    <definedName name="Titulo" localSheetId="66">#REF!</definedName>
    <definedName name="Titulo" localSheetId="115">#REF!</definedName>
    <definedName name="Titulo" localSheetId="163">#REF!</definedName>
    <definedName name="Titulo" localSheetId="20">#REF!</definedName>
    <definedName name="Titulo" localSheetId="211">#REF!</definedName>
    <definedName name="Titulo" localSheetId="15">#REF!</definedName>
    <definedName name="Titulo" localSheetId="207">#REF!</definedName>
    <definedName name="Titulo" localSheetId="62">#REF!</definedName>
    <definedName name="Titulo" localSheetId="111">#REF!</definedName>
    <definedName name="Titulo" localSheetId="159">#REF!</definedName>
    <definedName name="Titulo">#REF!</definedName>
    <definedName name="Titulo_1" localSheetId="18">#REF!</definedName>
    <definedName name="Titulo_1" localSheetId="17">#REF!</definedName>
    <definedName name="Titulo_1" localSheetId="188">#REF!</definedName>
    <definedName name="Titulo_1" localSheetId="204">#REF!</definedName>
    <definedName name="Titulo_1" localSheetId="220">#REF!</definedName>
    <definedName name="Titulo_1" localSheetId="172">#REF!</definedName>
    <definedName name="Titulo_1" localSheetId="176">#REF!</definedName>
    <definedName name="Titulo_1" localSheetId="224">#REF!</definedName>
    <definedName name="Titulo_1" localSheetId="180">#REF!</definedName>
    <definedName name="Titulo_1" localSheetId="200">#REF!</definedName>
    <definedName name="Titulo_1" localSheetId="196">#REF!</definedName>
    <definedName name="Titulo_1" localSheetId="184">#REF!</definedName>
    <definedName name="Titulo_1" localSheetId="192">#REF!</definedName>
    <definedName name="Titulo_1" localSheetId="216">#REF!</definedName>
    <definedName name="Titulo_1" localSheetId="168">#REF!</definedName>
    <definedName name="Titulo_1" localSheetId="212">#REF!</definedName>
    <definedName name="Titulo_1" localSheetId="164">#REF!</definedName>
    <definedName name="Titulo_1" localSheetId="208">#REF!</definedName>
    <definedName name="Titulo_1" localSheetId="27">#REF!</definedName>
    <definedName name="Titulo_1" localSheetId="24">#REF!</definedName>
    <definedName name="Titulo_1" localSheetId="23">#REF!</definedName>
    <definedName name="Titulo_1" localSheetId="41">#REF!</definedName>
    <definedName name="Titulo_1" localSheetId="57">#REF!</definedName>
    <definedName name="Titulo_1" localSheetId="25">#REF!</definedName>
    <definedName name="Titulo_1" localSheetId="29">#REF!</definedName>
    <definedName name="Titulo_1" localSheetId="33">#REF!</definedName>
    <definedName name="Titulo_1" localSheetId="53">#REF!</definedName>
    <definedName name="Titulo_1" localSheetId="49">#REF!</definedName>
    <definedName name="Titulo_1" localSheetId="37">#REF!</definedName>
    <definedName name="Titulo_1" localSheetId="45">#REF!</definedName>
    <definedName name="Titulo_1" localSheetId="22">#REF!</definedName>
    <definedName name="Titulo_1" localSheetId="19">#REF!</definedName>
    <definedName name="Titulo_1" localSheetId="61">#REF!</definedName>
    <definedName name="Titulo_1" localSheetId="90">#REF!</definedName>
    <definedName name="Titulo_1" localSheetId="106">#REF!</definedName>
    <definedName name="Titulo_1" localSheetId="74">#REF!</definedName>
    <definedName name="Titulo_1" localSheetId="78">#REF!</definedName>
    <definedName name="Titulo_1" localSheetId="82">#REF!</definedName>
    <definedName name="Titulo_1" localSheetId="102">#REF!</definedName>
    <definedName name="Titulo_1" localSheetId="98">#REF!</definedName>
    <definedName name="Titulo_1" localSheetId="86">#REF!</definedName>
    <definedName name="Titulo_1" localSheetId="94">#REF!</definedName>
    <definedName name="Titulo_1" localSheetId="69">#REF!</definedName>
    <definedName name="Titulo_1" localSheetId="65">#REF!</definedName>
    <definedName name="Titulo_1" localSheetId="138">#REF!</definedName>
    <definedName name="Titulo_1" localSheetId="186">#REF!</definedName>
    <definedName name="Titulo_1" localSheetId="154">#REF!</definedName>
    <definedName name="Titulo_1" localSheetId="202">#REF!</definedName>
    <definedName name="Titulo_1" localSheetId="218">#REF!</definedName>
    <definedName name="Titulo_1" localSheetId="122">#REF!</definedName>
    <definedName name="Titulo_1" localSheetId="170">#REF!</definedName>
    <definedName name="Titulo_1" localSheetId="126">#REF!</definedName>
    <definedName name="Titulo_1" localSheetId="174">#REF!</definedName>
    <definedName name="Titulo_1" localSheetId="222">#REF!</definedName>
    <definedName name="Titulo_1" localSheetId="130">#REF!</definedName>
    <definedName name="Titulo_1" localSheetId="178">#REF!</definedName>
    <definedName name="Titulo_1" localSheetId="150">#REF!</definedName>
    <definedName name="Titulo_1" localSheetId="198">#REF!</definedName>
    <definedName name="Titulo_1" localSheetId="146">#REF!</definedName>
    <definedName name="Titulo_1" localSheetId="194">#REF!</definedName>
    <definedName name="Titulo_1" localSheetId="134">#REF!</definedName>
    <definedName name="Titulo_1" localSheetId="182">#REF!</definedName>
    <definedName name="Titulo_1" localSheetId="142">#REF!</definedName>
    <definedName name="Titulo_1" localSheetId="190">#REF!</definedName>
    <definedName name="Titulo_1" localSheetId="118">#REF!</definedName>
    <definedName name="Titulo_1" localSheetId="166">#REF!</definedName>
    <definedName name="Titulo_1" localSheetId="214">#REF!</definedName>
    <definedName name="Titulo_1" localSheetId="114">#REF!</definedName>
    <definedName name="Titulo_1" localSheetId="210">#REF!</definedName>
    <definedName name="Titulo_1" localSheetId="162">#REF!</definedName>
    <definedName name="Titulo_1" localSheetId="206">#REF!</definedName>
    <definedName name="Titulo_1" localSheetId="110">#REF!</definedName>
    <definedName name="Titulo_1" localSheetId="158">#REF!</definedName>
    <definedName name="Titulo_1" localSheetId="140">#REF!</definedName>
    <definedName name="Titulo_1" localSheetId="156">#REF!</definedName>
    <definedName name="Titulo_1" localSheetId="124">#REF!</definedName>
    <definedName name="Titulo_1" localSheetId="128">#REF!</definedName>
    <definedName name="Titulo_1" localSheetId="132">#REF!</definedName>
    <definedName name="Titulo_1" localSheetId="152">#REF!</definedName>
    <definedName name="Titulo_1" localSheetId="148">#REF!</definedName>
    <definedName name="Titulo_1" localSheetId="136">#REF!</definedName>
    <definedName name="Titulo_1" localSheetId="144">#REF!</definedName>
    <definedName name="Titulo_1" localSheetId="120">#REF!</definedName>
    <definedName name="Titulo_1" localSheetId="160">#REF!</definedName>
    <definedName name="Titulo_1" localSheetId="43">#REF!</definedName>
    <definedName name="Titulo_1" localSheetId="31">#REF!</definedName>
    <definedName name="Titulo_1" localSheetId="35">#REF!</definedName>
    <definedName name="Titulo_1" localSheetId="55">#REF!</definedName>
    <definedName name="Titulo_1" localSheetId="51">#REF!</definedName>
    <definedName name="Titulo_1" localSheetId="39">#REF!</definedName>
    <definedName name="Titulo_1" localSheetId="47">#REF!</definedName>
    <definedName name="Titulo_1" localSheetId="108">#REF!</definedName>
    <definedName name="Titulo_1" localSheetId="92">#REF!</definedName>
    <definedName name="Titulo_1" localSheetId="59">#REF!</definedName>
    <definedName name="Titulo_1" localSheetId="76">#REF!</definedName>
    <definedName name="Titulo_1" localSheetId="80">#REF!</definedName>
    <definedName name="Titulo_1" localSheetId="84">#REF!</definedName>
    <definedName name="Titulo_1" localSheetId="104">#REF!</definedName>
    <definedName name="Titulo_1" localSheetId="100">#REF!</definedName>
    <definedName name="Titulo_1" localSheetId="88">#REF!</definedName>
    <definedName name="Titulo_1" localSheetId="96">#REF!</definedName>
    <definedName name="Titulo_1" localSheetId="71">#REF!</definedName>
    <definedName name="Titulo_1" localSheetId="67">#REF!</definedName>
    <definedName name="Titulo_1" localSheetId="116">#REF!</definedName>
    <definedName name="Titulo_1" localSheetId="112">#REF!</definedName>
    <definedName name="Titulo_1" localSheetId="63">#REF!</definedName>
    <definedName name="Titulo_1" localSheetId="10">#REF!</definedName>
    <definedName name="Titulo_1" localSheetId="5">#REF!</definedName>
    <definedName name="Titulo_1" localSheetId="14">#REF!</definedName>
    <definedName name="Titulo_1" localSheetId="7">#REF!</definedName>
    <definedName name="Titulo_1" localSheetId="12">#REF!</definedName>
    <definedName name="Titulo_1" localSheetId="16">#REF!</definedName>
    <definedName name="Titulo_1" localSheetId="109">#REF!</definedName>
    <definedName name="Titulo_1" localSheetId="117">#REF!</definedName>
    <definedName name="Titulo_1" localSheetId="113">#REF!</definedName>
    <definedName name="Titulo_1" localSheetId="44">#REF!</definedName>
    <definedName name="Titulo_1" localSheetId="93">#REF!</definedName>
    <definedName name="Titulo_1" localSheetId="141">#REF!</definedName>
    <definedName name="Titulo_1" localSheetId="189">#REF!</definedName>
    <definedName name="Titulo_1" localSheetId="13">#REF!</definedName>
    <definedName name="Titulo_1" localSheetId="60">#REF!</definedName>
    <definedName name="Titulo_1" localSheetId="157">#REF!</definedName>
    <definedName name="Titulo_1" localSheetId="205">#REF!</definedName>
    <definedName name="Titulo_1" localSheetId="221">#REF!</definedName>
    <definedName name="Titulo_1" localSheetId="28">#REF!</definedName>
    <definedName name="Titulo_1" localSheetId="77">#REF!</definedName>
    <definedName name="Titulo_1" localSheetId="125">#REF!</definedName>
    <definedName name="Titulo_1" localSheetId="173">#REF!</definedName>
    <definedName name="Titulo_1" localSheetId="32">#REF!</definedName>
    <definedName name="Titulo_1" localSheetId="81">#REF!</definedName>
    <definedName name="Titulo_1" localSheetId="129">#REF!</definedName>
    <definedName name="Titulo_1" localSheetId="177">#REF!</definedName>
    <definedName name="Titulo_1" localSheetId="225">#REF!</definedName>
    <definedName name="Titulo_1" localSheetId="36">#REF!</definedName>
    <definedName name="Titulo_1" localSheetId="85">#REF!</definedName>
    <definedName name="Titulo_1" localSheetId="133">#REF!</definedName>
    <definedName name="Titulo_1" localSheetId="181">#REF!</definedName>
    <definedName name="Titulo_1" localSheetId="8">#REF!</definedName>
    <definedName name="Titulo_1" localSheetId="56">#REF!</definedName>
    <definedName name="Titulo_1" localSheetId="105">#REF!</definedName>
    <definedName name="Titulo_1" localSheetId="153">#REF!</definedName>
    <definedName name="Titulo_1" localSheetId="201">#REF!</definedName>
    <definedName name="Titulo_1" localSheetId="52">#REF!</definedName>
    <definedName name="Titulo_1" localSheetId="101">#REF!</definedName>
    <definedName name="Titulo_1" localSheetId="149">#REF!</definedName>
    <definedName name="Titulo_1" localSheetId="197">#REF!</definedName>
    <definedName name="Titulo_1" localSheetId="40">#REF!</definedName>
    <definedName name="Titulo_1" localSheetId="89">#REF!</definedName>
    <definedName name="Titulo_1" localSheetId="137">#REF!</definedName>
    <definedName name="Titulo_1" localSheetId="185">#REF!</definedName>
    <definedName name="Titulo_1" localSheetId="48">#REF!</definedName>
    <definedName name="Titulo_1" localSheetId="97">#REF!</definedName>
    <definedName name="Titulo_1" localSheetId="145">#REF!</definedName>
    <definedName name="Titulo_1" localSheetId="193">#REF!</definedName>
    <definedName name="Titulo_1" localSheetId="217">#REF!</definedName>
    <definedName name="Titulo_1" localSheetId="72">#REF!</definedName>
    <definedName name="Titulo_1" localSheetId="121">#REF!</definedName>
    <definedName name="Titulo_1" localSheetId="169">#REF!</definedName>
    <definedName name="Titulo_1" localSheetId="21">#REF!</definedName>
    <definedName name="Titulo_1" localSheetId="68">#REF!</definedName>
    <definedName name="Titulo_1" localSheetId="213">#REF!</definedName>
    <definedName name="Titulo_1" localSheetId="165">#REF!</definedName>
    <definedName name="Titulo_1" localSheetId="0">#REF!</definedName>
    <definedName name="Titulo_1" localSheetId="209">#REF!</definedName>
    <definedName name="Titulo_1" localSheetId="64">#REF!</definedName>
    <definedName name="Titulo_1" localSheetId="161">#REF!</definedName>
    <definedName name="Titulo_1" localSheetId="42">#REF!</definedName>
    <definedName name="Titulo_1" localSheetId="91">#REF!</definedName>
    <definedName name="Titulo_1" localSheetId="139">#REF!</definedName>
    <definedName name="Titulo_1" localSheetId="187">#REF!</definedName>
    <definedName name="Titulo_1" localSheetId="11">#REF!</definedName>
    <definedName name="Titulo_1" localSheetId="58">#REF!</definedName>
    <definedName name="Titulo_1" localSheetId="107">#REF!</definedName>
    <definedName name="Titulo_1" localSheetId="155">#REF!</definedName>
    <definedName name="Titulo_1" localSheetId="203">#REF!</definedName>
    <definedName name="Titulo_1" localSheetId="26">#REF!</definedName>
    <definedName name="Titulo_1" localSheetId="75">#REF!</definedName>
    <definedName name="Titulo_1" localSheetId="171">#REF!</definedName>
    <definedName name="Titulo_1" localSheetId="123">#REF!</definedName>
    <definedName name="Titulo_1" localSheetId="219">#REF!</definedName>
    <definedName name="Titulo_1" localSheetId="79">#REF!</definedName>
    <definedName name="Titulo_1" localSheetId="30">#REF!</definedName>
    <definedName name="Titulo_1" localSheetId="127">#REF!</definedName>
    <definedName name="Titulo_1" localSheetId="175">#REF!</definedName>
    <definedName name="Titulo_1" localSheetId="223">#REF!</definedName>
    <definedName name="Titulo_1" localSheetId="83">#REF!</definedName>
    <definedName name="Titulo_1" localSheetId="131">#REF!</definedName>
    <definedName name="Titulo_1" localSheetId="34">#REF!</definedName>
    <definedName name="Titulo_1" localSheetId="179">#REF!</definedName>
    <definedName name="Titulo_1" localSheetId="6">#REF!</definedName>
    <definedName name="Titulo_1" localSheetId="54">#REF!</definedName>
    <definedName name="Titulo_1" localSheetId="103">#REF!</definedName>
    <definedName name="Titulo_1" localSheetId="151">#REF!</definedName>
    <definedName name="Titulo_1" localSheetId="199">#REF!</definedName>
    <definedName name="Titulo_1" localSheetId="50">#REF!</definedName>
    <definedName name="Titulo_1" localSheetId="99">#REF!</definedName>
    <definedName name="Titulo_1" localSheetId="147">#REF!</definedName>
    <definedName name="Titulo_1" localSheetId="195">#REF!</definedName>
    <definedName name="Titulo_1" localSheetId="38">#REF!</definedName>
    <definedName name="Titulo_1" localSheetId="87">#REF!</definedName>
    <definedName name="Titulo_1" localSheetId="135">#REF!</definedName>
    <definedName name="Titulo_1" localSheetId="183">#REF!</definedName>
    <definedName name="Titulo_1" localSheetId="46">#REF!</definedName>
    <definedName name="Titulo_1" localSheetId="95">#REF!</definedName>
    <definedName name="Titulo_1" localSheetId="143">#REF!</definedName>
    <definedName name="Titulo_1" localSheetId="191">#REF!</definedName>
    <definedName name="Titulo_1" localSheetId="70">#REF!</definedName>
    <definedName name="Titulo_1" localSheetId="167">#REF!</definedName>
    <definedName name="Titulo_1" localSheetId="119">#REF!</definedName>
    <definedName name="Titulo_1" localSheetId="215">#REF!</definedName>
    <definedName name="Titulo_1" localSheetId="66">#REF!</definedName>
    <definedName name="Titulo_1" localSheetId="115">#REF!</definedName>
    <definedName name="Titulo_1" localSheetId="163">#REF!</definedName>
    <definedName name="Titulo_1" localSheetId="20">#REF!</definedName>
    <definedName name="Titulo_1" localSheetId="211">#REF!</definedName>
    <definedName name="Titulo_1" localSheetId="15">#REF!</definedName>
    <definedName name="Titulo_1" localSheetId="207">#REF!</definedName>
    <definedName name="Titulo_1" localSheetId="62">#REF!</definedName>
    <definedName name="Titulo_1" localSheetId="111">#REF!</definedName>
    <definedName name="Titulo_1" localSheetId="159">#REF!</definedName>
    <definedName name="Titulo_1">#REF!</definedName>
    <definedName name="_xlnm.Print_Titles">#N/A</definedName>
    <definedName name="TOTALFAC" localSheetId="18">#REF!</definedName>
    <definedName name="TOTALFAC" localSheetId="17">#REF!</definedName>
    <definedName name="TOTALFAC" localSheetId="188">#REF!</definedName>
    <definedName name="TOTALFAC" localSheetId="204">#REF!</definedName>
    <definedName name="TOTALFAC" localSheetId="220">#REF!</definedName>
    <definedName name="TOTALFAC" localSheetId="172">#REF!</definedName>
    <definedName name="TOTALFAC" localSheetId="176">#REF!</definedName>
    <definedName name="TOTALFAC" localSheetId="224">#REF!</definedName>
    <definedName name="TOTALFAC" localSheetId="180">#REF!</definedName>
    <definedName name="TOTALFAC" localSheetId="200">#REF!</definedName>
    <definedName name="TOTALFAC" localSheetId="196">#REF!</definedName>
    <definedName name="TOTALFAC" localSheetId="184">#REF!</definedName>
    <definedName name="TOTALFAC" localSheetId="192">#REF!</definedName>
    <definedName name="TOTALFAC" localSheetId="216">#REF!</definedName>
    <definedName name="TOTALFAC" localSheetId="168">#REF!</definedName>
    <definedName name="TOTALFAC" localSheetId="212">#REF!</definedName>
    <definedName name="TOTALFAC" localSheetId="164">#REF!</definedName>
    <definedName name="TOTALFAC" localSheetId="208">#REF!</definedName>
    <definedName name="TOTALFAC" localSheetId="27">#REF!</definedName>
    <definedName name="TOTALFAC" localSheetId="24">#REF!</definedName>
    <definedName name="TOTALFAC" localSheetId="23">#REF!</definedName>
    <definedName name="TOTALFAC" localSheetId="41">#REF!</definedName>
    <definedName name="TOTALFAC" localSheetId="57">#REF!</definedName>
    <definedName name="TOTALFAC" localSheetId="25">#REF!</definedName>
    <definedName name="TOTALFAC" localSheetId="29">#REF!</definedName>
    <definedName name="TOTALFAC" localSheetId="33">#REF!</definedName>
    <definedName name="TOTALFAC" localSheetId="53">#REF!</definedName>
    <definedName name="TOTALFAC" localSheetId="49">#REF!</definedName>
    <definedName name="TOTALFAC" localSheetId="37">#REF!</definedName>
    <definedName name="TOTALFAC" localSheetId="45">#REF!</definedName>
    <definedName name="TOTALFAC" localSheetId="22">#REF!</definedName>
    <definedName name="TOTALFAC" localSheetId="19">#REF!</definedName>
    <definedName name="TOTALFAC" localSheetId="61">#REF!</definedName>
    <definedName name="TOTALFAC" localSheetId="90">#REF!</definedName>
    <definedName name="TOTALFAC" localSheetId="106">#REF!</definedName>
    <definedName name="TOTALFAC" localSheetId="74">#REF!</definedName>
    <definedName name="TOTALFAC" localSheetId="78">#REF!</definedName>
    <definedName name="TOTALFAC" localSheetId="82">#REF!</definedName>
    <definedName name="TOTALFAC" localSheetId="102">#REF!</definedName>
    <definedName name="TOTALFAC" localSheetId="98">#REF!</definedName>
    <definedName name="TOTALFAC" localSheetId="86">#REF!</definedName>
    <definedName name="TOTALFAC" localSheetId="94">#REF!</definedName>
    <definedName name="TOTALFAC" localSheetId="69">#REF!</definedName>
    <definedName name="TOTALFAC" localSheetId="65">#REF!</definedName>
    <definedName name="TOTALFAC" localSheetId="138">#REF!</definedName>
    <definedName name="TOTALFAC" localSheetId="186">#REF!</definedName>
    <definedName name="TOTALFAC" localSheetId="154">#REF!</definedName>
    <definedName name="TOTALFAC" localSheetId="202">#REF!</definedName>
    <definedName name="TOTALFAC" localSheetId="218">#REF!</definedName>
    <definedName name="TOTALFAC" localSheetId="122">#REF!</definedName>
    <definedName name="TOTALFAC" localSheetId="170">#REF!</definedName>
    <definedName name="TOTALFAC" localSheetId="126">#REF!</definedName>
    <definedName name="TOTALFAC" localSheetId="174">#REF!</definedName>
    <definedName name="TOTALFAC" localSheetId="222">#REF!</definedName>
    <definedName name="TOTALFAC" localSheetId="130">#REF!</definedName>
    <definedName name="TOTALFAC" localSheetId="178">#REF!</definedName>
    <definedName name="TOTALFAC" localSheetId="150">#REF!</definedName>
    <definedName name="TOTALFAC" localSheetId="198">#REF!</definedName>
    <definedName name="TOTALFAC" localSheetId="146">#REF!</definedName>
    <definedName name="TOTALFAC" localSheetId="194">#REF!</definedName>
    <definedName name="TOTALFAC" localSheetId="134">#REF!</definedName>
    <definedName name="TOTALFAC" localSheetId="182">#REF!</definedName>
    <definedName name="TOTALFAC" localSheetId="142">#REF!</definedName>
    <definedName name="TOTALFAC" localSheetId="190">#REF!</definedName>
    <definedName name="TOTALFAC" localSheetId="118">#REF!</definedName>
    <definedName name="TOTALFAC" localSheetId="166">#REF!</definedName>
    <definedName name="TOTALFAC" localSheetId="214">#REF!</definedName>
    <definedName name="TOTALFAC" localSheetId="114">#REF!</definedName>
    <definedName name="TOTALFAC" localSheetId="210">#REF!</definedName>
    <definedName name="TOTALFAC" localSheetId="162">#REF!</definedName>
    <definedName name="TOTALFAC" localSheetId="206">#REF!</definedName>
    <definedName name="TOTALFAC" localSheetId="110">#REF!</definedName>
    <definedName name="TOTALFAC" localSheetId="158">#REF!</definedName>
    <definedName name="TOTALFAC" localSheetId="140">#REF!</definedName>
    <definedName name="TOTALFAC" localSheetId="156">#REF!</definedName>
    <definedName name="TOTALFAC" localSheetId="124">#REF!</definedName>
    <definedName name="TOTALFAC" localSheetId="128">#REF!</definedName>
    <definedName name="TOTALFAC" localSheetId="132">#REF!</definedName>
    <definedName name="TOTALFAC" localSheetId="152">#REF!</definedName>
    <definedName name="TOTALFAC" localSheetId="148">#REF!</definedName>
    <definedName name="TOTALFAC" localSheetId="136">#REF!</definedName>
    <definedName name="TOTALFAC" localSheetId="144">#REF!</definedName>
    <definedName name="TOTALFAC" localSheetId="120">#REF!</definedName>
    <definedName name="TOTALFAC" localSheetId="160">#REF!</definedName>
    <definedName name="TOTALFAC" localSheetId="43">#REF!</definedName>
    <definedName name="TOTALFAC" localSheetId="31">#REF!</definedName>
    <definedName name="TOTALFAC" localSheetId="35">#REF!</definedName>
    <definedName name="TOTALFAC" localSheetId="55">#REF!</definedName>
    <definedName name="TOTALFAC" localSheetId="51">#REF!</definedName>
    <definedName name="TOTALFAC" localSheetId="39">#REF!</definedName>
    <definedName name="TOTALFAC" localSheetId="47">#REF!</definedName>
    <definedName name="TOTALFAC" localSheetId="108">#REF!</definedName>
    <definedName name="TOTALFAC" localSheetId="92">#REF!</definedName>
    <definedName name="TOTALFAC" localSheetId="59">#REF!</definedName>
    <definedName name="TOTALFAC" localSheetId="76">#REF!</definedName>
    <definedName name="TOTALFAC" localSheetId="80">#REF!</definedName>
    <definedName name="TOTALFAC" localSheetId="84">#REF!</definedName>
    <definedName name="TOTALFAC" localSheetId="104">#REF!</definedName>
    <definedName name="TOTALFAC" localSheetId="100">#REF!</definedName>
    <definedName name="TOTALFAC" localSheetId="88">#REF!</definedName>
    <definedName name="TOTALFAC" localSheetId="96">#REF!</definedName>
    <definedName name="TOTALFAC" localSheetId="71">#REF!</definedName>
    <definedName name="TOTALFAC" localSheetId="67">#REF!</definedName>
    <definedName name="TOTALFAC" localSheetId="116">#REF!</definedName>
    <definedName name="TOTALFAC" localSheetId="112">#REF!</definedName>
    <definedName name="TOTALFAC" localSheetId="63">#REF!</definedName>
    <definedName name="TOTALFAC" localSheetId="10">#REF!</definedName>
    <definedName name="TOTALFAC" localSheetId="5">#REF!</definedName>
    <definedName name="TOTALFAC" localSheetId="14">#REF!</definedName>
    <definedName name="TOTALFAC" localSheetId="7">#REF!</definedName>
    <definedName name="TOTALFAC" localSheetId="12">#REF!</definedName>
    <definedName name="TOTALFAC" localSheetId="16">#REF!</definedName>
    <definedName name="TOTALFAC" localSheetId="109">#REF!</definedName>
    <definedName name="TOTALFAC" localSheetId="117">#REF!</definedName>
    <definedName name="TOTALFAC" localSheetId="113">#REF!</definedName>
    <definedName name="TOTALFAC" localSheetId="44">#REF!</definedName>
    <definedName name="TOTALFAC" localSheetId="93">#REF!</definedName>
    <definedName name="TOTALFAC" localSheetId="141">#REF!</definedName>
    <definedName name="TOTALFAC" localSheetId="189">#REF!</definedName>
    <definedName name="TOTALFAC" localSheetId="13">#REF!</definedName>
    <definedName name="TOTALFAC" localSheetId="60">#REF!</definedName>
    <definedName name="TOTALFAC" localSheetId="157">#REF!</definedName>
    <definedName name="TOTALFAC" localSheetId="205">#REF!</definedName>
    <definedName name="TOTALFAC" localSheetId="221">#REF!</definedName>
    <definedName name="TOTALFAC" localSheetId="28">#REF!</definedName>
    <definedName name="TOTALFAC" localSheetId="77">#REF!</definedName>
    <definedName name="TOTALFAC" localSheetId="125">#REF!</definedName>
    <definedName name="TOTALFAC" localSheetId="173">#REF!</definedName>
    <definedName name="TOTALFAC" localSheetId="32">#REF!</definedName>
    <definedName name="TOTALFAC" localSheetId="81">#REF!</definedName>
    <definedName name="TOTALFAC" localSheetId="129">#REF!</definedName>
    <definedName name="TOTALFAC" localSheetId="177">#REF!</definedName>
    <definedName name="TOTALFAC" localSheetId="225">#REF!</definedName>
    <definedName name="TOTALFAC" localSheetId="36">#REF!</definedName>
    <definedName name="TOTALFAC" localSheetId="85">#REF!</definedName>
    <definedName name="TOTALFAC" localSheetId="133">#REF!</definedName>
    <definedName name="TOTALFAC" localSheetId="181">#REF!</definedName>
    <definedName name="TOTALFAC" localSheetId="8">#REF!</definedName>
    <definedName name="TOTALFAC" localSheetId="56">#REF!</definedName>
    <definedName name="TOTALFAC" localSheetId="105">#REF!</definedName>
    <definedName name="TOTALFAC" localSheetId="153">#REF!</definedName>
    <definedName name="TOTALFAC" localSheetId="201">#REF!</definedName>
    <definedName name="TOTALFAC" localSheetId="52">#REF!</definedName>
    <definedName name="TOTALFAC" localSheetId="101">#REF!</definedName>
    <definedName name="TOTALFAC" localSheetId="149">#REF!</definedName>
    <definedName name="TOTALFAC" localSheetId="197">#REF!</definedName>
    <definedName name="TOTALFAC" localSheetId="40">#REF!</definedName>
    <definedName name="TOTALFAC" localSheetId="89">#REF!</definedName>
    <definedName name="TOTALFAC" localSheetId="137">#REF!</definedName>
    <definedName name="TOTALFAC" localSheetId="185">#REF!</definedName>
    <definedName name="TOTALFAC" localSheetId="48">#REF!</definedName>
    <definedName name="TOTALFAC" localSheetId="97">#REF!</definedName>
    <definedName name="TOTALFAC" localSheetId="145">#REF!</definedName>
    <definedName name="TOTALFAC" localSheetId="193">#REF!</definedName>
    <definedName name="TOTALFAC" localSheetId="217">#REF!</definedName>
    <definedName name="TOTALFAC" localSheetId="72">#REF!</definedName>
    <definedName name="TOTALFAC" localSheetId="121">#REF!</definedName>
    <definedName name="TOTALFAC" localSheetId="169">#REF!</definedName>
    <definedName name="TOTALFAC" localSheetId="21">#REF!</definedName>
    <definedName name="TOTALFAC" localSheetId="68">#REF!</definedName>
    <definedName name="TOTALFAC" localSheetId="213">#REF!</definedName>
    <definedName name="TOTALFAC" localSheetId="165">#REF!</definedName>
    <definedName name="TOTALFAC" localSheetId="0">#REF!</definedName>
    <definedName name="TOTALFAC" localSheetId="209">#REF!</definedName>
    <definedName name="TOTALFAC" localSheetId="64">#REF!</definedName>
    <definedName name="TOTALFAC" localSheetId="161">#REF!</definedName>
    <definedName name="TOTALFAC" localSheetId="42">#REF!</definedName>
    <definedName name="TOTALFAC" localSheetId="91">#REF!</definedName>
    <definedName name="TOTALFAC" localSheetId="139">#REF!</definedName>
    <definedName name="TOTALFAC" localSheetId="187">#REF!</definedName>
    <definedName name="TOTALFAC" localSheetId="11">#REF!</definedName>
    <definedName name="TOTALFAC" localSheetId="58">#REF!</definedName>
    <definedName name="TOTALFAC" localSheetId="107">#REF!</definedName>
    <definedName name="TOTALFAC" localSheetId="155">#REF!</definedName>
    <definedName name="TOTALFAC" localSheetId="203">#REF!</definedName>
    <definedName name="TOTALFAC" localSheetId="26">#REF!</definedName>
    <definedName name="TOTALFAC" localSheetId="75">#REF!</definedName>
    <definedName name="TOTALFAC" localSheetId="171">#REF!</definedName>
    <definedName name="TOTALFAC" localSheetId="123">#REF!</definedName>
    <definedName name="TOTALFAC" localSheetId="219">#REF!</definedName>
    <definedName name="TOTALFAC" localSheetId="79">#REF!</definedName>
    <definedName name="TOTALFAC" localSheetId="30">#REF!</definedName>
    <definedName name="TOTALFAC" localSheetId="127">#REF!</definedName>
    <definedName name="TOTALFAC" localSheetId="175">#REF!</definedName>
    <definedName name="TOTALFAC" localSheetId="223">#REF!</definedName>
    <definedName name="TOTALFAC" localSheetId="83">#REF!</definedName>
    <definedName name="TOTALFAC" localSheetId="131">#REF!</definedName>
    <definedName name="TOTALFAC" localSheetId="34">#REF!</definedName>
    <definedName name="TOTALFAC" localSheetId="179">#REF!</definedName>
    <definedName name="TOTALFAC" localSheetId="6">#REF!</definedName>
    <definedName name="TOTALFAC" localSheetId="54">#REF!</definedName>
    <definedName name="TOTALFAC" localSheetId="103">#REF!</definedName>
    <definedName name="TOTALFAC" localSheetId="151">#REF!</definedName>
    <definedName name="TOTALFAC" localSheetId="199">#REF!</definedName>
    <definedName name="TOTALFAC" localSheetId="50">#REF!</definedName>
    <definedName name="TOTALFAC" localSheetId="99">#REF!</definedName>
    <definedName name="TOTALFAC" localSheetId="147">#REF!</definedName>
    <definedName name="TOTALFAC" localSheetId="195">#REF!</definedName>
    <definedName name="TOTALFAC" localSheetId="38">#REF!</definedName>
    <definedName name="TOTALFAC" localSheetId="87">#REF!</definedName>
    <definedName name="TOTALFAC" localSheetId="135">#REF!</definedName>
    <definedName name="TOTALFAC" localSheetId="183">#REF!</definedName>
    <definedName name="TOTALFAC" localSheetId="46">#REF!</definedName>
    <definedName name="TOTALFAC" localSheetId="95">#REF!</definedName>
    <definedName name="TOTALFAC" localSheetId="143">#REF!</definedName>
    <definedName name="TOTALFAC" localSheetId="191">#REF!</definedName>
    <definedName name="TOTALFAC" localSheetId="70">#REF!</definedName>
    <definedName name="TOTALFAC" localSheetId="167">#REF!</definedName>
    <definedName name="TOTALFAC" localSheetId="119">#REF!</definedName>
    <definedName name="TOTALFAC" localSheetId="215">#REF!</definedName>
    <definedName name="TOTALFAC" localSheetId="66">#REF!</definedName>
    <definedName name="TOTALFAC" localSheetId="115">#REF!</definedName>
    <definedName name="TOTALFAC" localSheetId="163">#REF!</definedName>
    <definedName name="TOTALFAC" localSheetId="20">#REF!</definedName>
    <definedName name="TOTALFAC" localSheetId="211">#REF!</definedName>
    <definedName name="TOTALFAC" localSheetId="15">#REF!</definedName>
    <definedName name="TOTALFAC" localSheetId="207">#REF!</definedName>
    <definedName name="TOTALFAC" localSheetId="62">#REF!</definedName>
    <definedName name="TOTALFAC" localSheetId="111">#REF!</definedName>
    <definedName name="TOTALFAC" localSheetId="159">#REF!</definedName>
    <definedName name="TOTALFAC">#REF!</definedName>
    <definedName name="wedfwefwefwefd" localSheetId="18">[2]Abril!#REF!</definedName>
    <definedName name="wedfwefwefwefd" localSheetId="17">[2]Abril!#REF!</definedName>
    <definedName name="wedfwefwefwefd" localSheetId="188">[2]Abril!#REF!</definedName>
    <definedName name="wedfwefwefwefd" localSheetId="204">[2]Abril!#REF!</definedName>
    <definedName name="wedfwefwefwefd" localSheetId="220">[2]Abril!#REF!</definedName>
    <definedName name="wedfwefwefwefd" localSheetId="172">[2]Abril!#REF!</definedName>
    <definedName name="wedfwefwefwefd" localSheetId="176">[2]Abril!#REF!</definedName>
    <definedName name="wedfwefwefwefd" localSheetId="224">[2]Abril!#REF!</definedName>
    <definedName name="wedfwefwefwefd" localSheetId="180">[2]Abril!#REF!</definedName>
    <definedName name="wedfwefwefwefd" localSheetId="200">[2]Abril!#REF!</definedName>
    <definedName name="wedfwefwefwefd" localSheetId="196">[2]Abril!#REF!</definedName>
    <definedName name="wedfwefwefwefd" localSheetId="184">[2]Abril!#REF!</definedName>
    <definedName name="wedfwefwefwefd" localSheetId="192">[2]Abril!#REF!</definedName>
    <definedName name="wedfwefwefwefd" localSheetId="216">[2]Abril!#REF!</definedName>
    <definedName name="wedfwefwefwefd" localSheetId="168">[2]Abril!#REF!</definedName>
    <definedName name="wedfwefwefwefd" localSheetId="212">[2]Abril!#REF!</definedName>
    <definedName name="wedfwefwefwefd" localSheetId="164">[2]Abril!#REF!</definedName>
    <definedName name="wedfwefwefwefd" localSheetId="208">[2]Abril!#REF!</definedName>
    <definedName name="wedfwefwefwefd" localSheetId="27">[2]Abril!#REF!</definedName>
    <definedName name="wedfwefwefwefd" localSheetId="24">[2]Abril!#REF!</definedName>
    <definedName name="wedfwefwefwefd" localSheetId="23">[2]Abril!#REF!</definedName>
    <definedName name="wedfwefwefwefd" localSheetId="41">[2]Abril!#REF!</definedName>
    <definedName name="wedfwefwefwefd" localSheetId="57">[2]Abril!#REF!</definedName>
    <definedName name="wedfwefwefwefd" localSheetId="25">[2]Abril!#REF!</definedName>
    <definedName name="wedfwefwefwefd" localSheetId="29">[2]Abril!#REF!</definedName>
    <definedName name="wedfwefwefwefd" localSheetId="33">[2]Abril!#REF!</definedName>
    <definedName name="wedfwefwefwefd" localSheetId="53">[2]Abril!#REF!</definedName>
    <definedName name="wedfwefwefwefd" localSheetId="49">[2]Abril!#REF!</definedName>
    <definedName name="wedfwefwefwefd" localSheetId="37">[2]Abril!#REF!</definedName>
    <definedName name="wedfwefwefwefd" localSheetId="45">[2]Abril!#REF!</definedName>
    <definedName name="wedfwefwefwefd" localSheetId="22">[2]Abril!#REF!</definedName>
    <definedName name="wedfwefwefwefd" localSheetId="19">[2]Abril!#REF!</definedName>
    <definedName name="wedfwefwefwefd" localSheetId="61">[2]Abril!#REF!</definedName>
    <definedName name="wedfwefwefwefd" localSheetId="90">[2]Abril!#REF!</definedName>
    <definedName name="wedfwefwefwefd" localSheetId="106">[2]Abril!#REF!</definedName>
    <definedName name="wedfwefwefwefd" localSheetId="74">[2]Abril!#REF!</definedName>
    <definedName name="wedfwefwefwefd" localSheetId="78">[2]Abril!#REF!</definedName>
    <definedName name="wedfwefwefwefd" localSheetId="82">[2]Abril!#REF!</definedName>
    <definedName name="wedfwefwefwefd" localSheetId="102">[2]Abril!#REF!</definedName>
    <definedName name="wedfwefwefwefd" localSheetId="98">[2]Abril!#REF!</definedName>
    <definedName name="wedfwefwefwefd" localSheetId="86">[2]Abril!#REF!</definedName>
    <definedName name="wedfwefwefwefd" localSheetId="94">[2]Abril!#REF!</definedName>
    <definedName name="wedfwefwefwefd" localSheetId="69">[2]Abril!#REF!</definedName>
    <definedName name="wedfwefwefwefd" localSheetId="65">[2]Abril!#REF!</definedName>
    <definedName name="wedfwefwefwefd" localSheetId="138">[2]Abril!#REF!</definedName>
    <definedName name="wedfwefwefwefd" localSheetId="186">[2]Abril!#REF!</definedName>
    <definedName name="wedfwefwefwefd" localSheetId="154">[2]Abril!#REF!</definedName>
    <definedName name="wedfwefwefwefd" localSheetId="202">[2]Abril!#REF!</definedName>
    <definedName name="wedfwefwefwefd" localSheetId="218">[2]Abril!#REF!</definedName>
    <definedName name="wedfwefwefwefd" localSheetId="122">[2]Abril!#REF!</definedName>
    <definedName name="wedfwefwefwefd" localSheetId="170">[2]Abril!#REF!</definedName>
    <definedName name="wedfwefwefwefd" localSheetId="126">[2]Abril!#REF!</definedName>
    <definedName name="wedfwefwefwefd" localSheetId="174">[2]Abril!#REF!</definedName>
    <definedName name="wedfwefwefwefd" localSheetId="222">[2]Abril!#REF!</definedName>
    <definedName name="wedfwefwefwefd" localSheetId="130">[2]Abril!#REF!</definedName>
    <definedName name="wedfwefwefwefd" localSheetId="178">[2]Abril!#REF!</definedName>
    <definedName name="wedfwefwefwefd" localSheetId="150">[2]Abril!#REF!</definedName>
    <definedName name="wedfwefwefwefd" localSheetId="198">[2]Abril!#REF!</definedName>
    <definedName name="wedfwefwefwefd" localSheetId="146">[2]Abril!#REF!</definedName>
    <definedName name="wedfwefwefwefd" localSheetId="194">[2]Abril!#REF!</definedName>
    <definedName name="wedfwefwefwefd" localSheetId="134">[2]Abril!#REF!</definedName>
    <definedName name="wedfwefwefwefd" localSheetId="182">[2]Abril!#REF!</definedName>
    <definedName name="wedfwefwefwefd" localSheetId="142">[2]Abril!#REF!</definedName>
    <definedName name="wedfwefwefwefd" localSheetId="190">[2]Abril!#REF!</definedName>
    <definedName name="wedfwefwefwefd" localSheetId="118">[2]Abril!#REF!</definedName>
    <definedName name="wedfwefwefwefd" localSheetId="166">[2]Abril!#REF!</definedName>
    <definedName name="wedfwefwefwefd" localSheetId="214">[2]Abril!#REF!</definedName>
    <definedName name="wedfwefwefwefd" localSheetId="114">[2]Abril!#REF!</definedName>
    <definedName name="wedfwefwefwefd" localSheetId="210">[2]Abril!#REF!</definedName>
    <definedName name="wedfwefwefwefd" localSheetId="162">[2]Abril!#REF!</definedName>
    <definedName name="wedfwefwefwefd" localSheetId="206">[2]Abril!#REF!</definedName>
    <definedName name="wedfwefwefwefd" localSheetId="110">[2]Abril!#REF!</definedName>
    <definedName name="wedfwefwefwefd" localSheetId="158">[2]Abril!#REF!</definedName>
    <definedName name="wedfwefwefwefd" localSheetId="140">[2]Abril!#REF!</definedName>
    <definedName name="wedfwefwefwefd" localSheetId="156">[2]Abril!#REF!</definedName>
    <definedName name="wedfwefwefwefd" localSheetId="124">[2]Abril!#REF!</definedName>
    <definedName name="wedfwefwefwefd" localSheetId="128">[2]Abril!#REF!</definedName>
    <definedName name="wedfwefwefwefd" localSheetId="132">[2]Abril!#REF!</definedName>
    <definedName name="wedfwefwefwefd" localSheetId="152">[2]Abril!#REF!</definedName>
    <definedName name="wedfwefwefwefd" localSheetId="148">[2]Abril!#REF!</definedName>
    <definedName name="wedfwefwefwefd" localSheetId="136">[2]Abril!#REF!</definedName>
    <definedName name="wedfwefwefwefd" localSheetId="144">[2]Abril!#REF!</definedName>
    <definedName name="wedfwefwefwefd" localSheetId="120">[2]Abril!#REF!</definedName>
    <definedName name="wedfwefwefwefd" localSheetId="160">[2]Abril!#REF!</definedName>
    <definedName name="wedfwefwefwefd" localSheetId="43">[2]Abril!#REF!</definedName>
    <definedName name="wedfwefwefwefd" localSheetId="31">[2]Abril!#REF!</definedName>
    <definedName name="wedfwefwefwefd" localSheetId="35">[2]Abril!#REF!</definedName>
    <definedName name="wedfwefwefwefd" localSheetId="55">[2]Abril!#REF!</definedName>
    <definedName name="wedfwefwefwefd" localSheetId="51">[2]Abril!#REF!</definedName>
    <definedName name="wedfwefwefwefd" localSheetId="39">[2]Abril!#REF!</definedName>
    <definedName name="wedfwefwefwefd" localSheetId="47">[2]Abril!#REF!</definedName>
    <definedName name="wedfwefwefwefd" localSheetId="108">[2]Abril!#REF!</definedName>
    <definedName name="wedfwefwefwefd" localSheetId="92">[2]Abril!#REF!</definedName>
    <definedName name="wedfwefwefwefd" localSheetId="59">[2]Abril!#REF!</definedName>
    <definedName name="wedfwefwefwefd" localSheetId="76">[2]Abril!#REF!</definedName>
    <definedName name="wedfwefwefwefd" localSheetId="80">[2]Abril!#REF!</definedName>
    <definedName name="wedfwefwefwefd" localSheetId="84">[2]Abril!#REF!</definedName>
    <definedName name="wedfwefwefwefd" localSheetId="104">[2]Abril!#REF!</definedName>
    <definedName name="wedfwefwefwefd" localSheetId="100">[2]Abril!#REF!</definedName>
    <definedName name="wedfwefwefwefd" localSheetId="88">[2]Abril!#REF!</definedName>
    <definedName name="wedfwefwefwefd" localSheetId="96">[2]Abril!#REF!</definedName>
    <definedName name="wedfwefwefwefd" localSheetId="71">[2]Abril!#REF!</definedName>
    <definedName name="wedfwefwefwefd" localSheetId="67">[2]Abril!#REF!</definedName>
    <definedName name="wedfwefwefwefd" localSheetId="116">[2]Abril!#REF!</definedName>
    <definedName name="wedfwefwefwefd" localSheetId="112">[2]Abril!#REF!</definedName>
    <definedName name="wedfwefwefwefd" localSheetId="63">[2]Abril!#REF!</definedName>
    <definedName name="wedfwefwefwefd" localSheetId="10">[2]Abril!#REF!</definedName>
    <definedName name="wedfwefwefwefd" localSheetId="5">[2]Abril!#REF!</definedName>
    <definedName name="wedfwefwefwefd" localSheetId="14">[2]Abril!#REF!</definedName>
    <definedName name="wedfwefwefwefd" localSheetId="7">[2]Abril!#REF!</definedName>
    <definedName name="wedfwefwefwefd" localSheetId="12">[2]Abril!#REF!</definedName>
    <definedName name="wedfwefwefwefd" localSheetId="16">[2]Abril!#REF!</definedName>
    <definedName name="wedfwefwefwefd" localSheetId="109">[2]Abril!#REF!</definedName>
    <definedName name="wedfwefwefwefd" localSheetId="117">[2]Abril!#REF!</definedName>
    <definedName name="wedfwefwefwefd" localSheetId="113">[2]Abril!#REF!</definedName>
    <definedName name="wedfwefwefwefd" localSheetId="44">[2]Abril!#REF!</definedName>
    <definedName name="wedfwefwefwefd" localSheetId="93">[2]Abril!#REF!</definedName>
    <definedName name="wedfwefwefwefd" localSheetId="141">[2]Abril!#REF!</definedName>
    <definedName name="wedfwefwefwefd" localSheetId="189">[2]Abril!#REF!</definedName>
    <definedName name="wedfwefwefwefd" localSheetId="13">[2]Abril!#REF!</definedName>
    <definedName name="wedfwefwefwefd" localSheetId="60">[2]Abril!#REF!</definedName>
    <definedName name="wedfwefwefwefd" localSheetId="157">[2]Abril!#REF!</definedName>
    <definedName name="wedfwefwefwefd" localSheetId="205">[2]Abril!#REF!</definedName>
    <definedName name="wedfwefwefwefd" localSheetId="221">[2]Abril!#REF!</definedName>
    <definedName name="wedfwefwefwefd" localSheetId="28">[2]Abril!#REF!</definedName>
    <definedName name="wedfwefwefwefd" localSheetId="77">[2]Abril!#REF!</definedName>
    <definedName name="wedfwefwefwefd" localSheetId="125">[2]Abril!#REF!</definedName>
    <definedName name="wedfwefwefwefd" localSheetId="173">[2]Abril!#REF!</definedName>
    <definedName name="wedfwefwefwefd" localSheetId="32">[2]Abril!#REF!</definedName>
    <definedName name="wedfwefwefwefd" localSheetId="81">[2]Abril!#REF!</definedName>
    <definedName name="wedfwefwefwefd" localSheetId="129">[2]Abril!#REF!</definedName>
    <definedName name="wedfwefwefwefd" localSheetId="177">[2]Abril!#REF!</definedName>
    <definedName name="wedfwefwefwefd" localSheetId="225">[2]Abril!#REF!</definedName>
    <definedName name="wedfwefwefwefd" localSheetId="36">[2]Abril!#REF!</definedName>
    <definedName name="wedfwefwefwefd" localSheetId="85">[2]Abril!#REF!</definedName>
    <definedName name="wedfwefwefwefd" localSheetId="133">[2]Abril!#REF!</definedName>
    <definedName name="wedfwefwefwefd" localSheetId="181">[2]Abril!#REF!</definedName>
    <definedName name="wedfwefwefwefd" localSheetId="8">[2]Abril!#REF!</definedName>
    <definedName name="wedfwefwefwefd" localSheetId="56">[2]Abril!#REF!</definedName>
    <definedName name="wedfwefwefwefd" localSheetId="105">[2]Abril!#REF!</definedName>
    <definedName name="wedfwefwefwefd" localSheetId="153">[2]Abril!#REF!</definedName>
    <definedName name="wedfwefwefwefd" localSheetId="201">[2]Abril!#REF!</definedName>
    <definedName name="wedfwefwefwefd" localSheetId="52">[2]Abril!#REF!</definedName>
    <definedName name="wedfwefwefwefd" localSheetId="101">[2]Abril!#REF!</definedName>
    <definedName name="wedfwefwefwefd" localSheetId="149">[2]Abril!#REF!</definedName>
    <definedName name="wedfwefwefwefd" localSheetId="197">[2]Abril!#REF!</definedName>
    <definedName name="wedfwefwefwefd" localSheetId="40">[2]Abril!#REF!</definedName>
    <definedName name="wedfwefwefwefd" localSheetId="89">[2]Abril!#REF!</definedName>
    <definedName name="wedfwefwefwefd" localSheetId="137">[2]Abril!#REF!</definedName>
    <definedName name="wedfwefwefwefd" localSheetId="185">[2]Abril!#REF!</definedName>
    <definedName name="wedfwefwefwefd" localSheetId="48">[2]Abril!#REF!</definedName>
    <definedName name="wedfwefwefwefd" localSheetId="97">[2]Abril!#REF!</definedName>
    <definedName name="wedfwefwefwefd" localSheetId="145">[2]Abril!#REF!</definedName>
    <definedName name="wedfwefwefwefd" localSheetId="193">[2]Abril!#REF!</definedName>
    <definedName name="wedfwefwefwefd" localSheetId="217">[2]Abril!#REF!</definedName>
    <definedName name="wedfwefwefwefd" localSheetId="72">[2]Abril!#REF!</definedName>
    <definedName name="wedfwefwefwefd" localSheetId="121">[2]Abril!#REF!</definedName>
    <definedName name="wedfwefwefwefd" localSheetId="169">[2]Abril!#REF!</definedName>
    <definedName name="wedfwefwefwefd" localSheetId="21">[2]Abril!#REF!</definedName>
    <definedName name="wedfwefwefwefd" localSheetId="68">[2]Abril!#REF!</definedName>
    <definedName name="wedfwefwefwefd" localSheetId="213">[2]Abril!#REF!</definedName>
    <definedName name="wedfwefwefwefd" localSheetId="165">[2]Abril!#REF!</definedName>
    <definedName name="wedfwefwefwefd" localSheetId="0">[2]Abril!#REF!</definedName>
    <definedName name="wedfwefwefwefd" localSheetId="209">[2]Abril!#REF!</definedName>
    <definedName name="wedfwefwefwefd" localSheetId="64">[2]Abril!#REF!</definedName>
    <definedName name="wedfwefwefwefd" localSheetId="161">[2]Abril!#REF!</definedName>
    <definedName name="wedfwefwefwefd" localSheetId="42">[2]Abril!#REF!</definedName>
    <definedName name="wedfwefwefwefd" localSheetId="91">[2]Abril!#REF!</definedName>
    <definedName name="wedfwefwefwefd" localSheetId="139">[2]Abril!#REF!</definedName>
    <definedName name="wedfwefwefwefd" localSheetId="187">[2]Abril!#REF!</definedName>
    <definedName name="wedfwefwefwefd" localSheetId="11">[2]Abril!#REF!</definedName>
    <definedName name="wedfwefwefwefd" localSheetId="58">[2]Abril!#REF!</definedName>
    <definedName name="wedfwefwefwefd" localSheetId="107">[2]Abril!#REF!</definedName>
    <definedName name="wedfwefwefwefd" localSheetId="155">[2]Abril!#REF!</definedName>
    <definedName name="wedfwefwefwefd" localSheetId="203">[2]Abril!#REF!</definedName>
    <definedName name="wedfwefwefwefd" localSheetId="26">[2]Abril!#REF!</definedName>
    <definedName name="wedfwefwefwefd" localSheetId="75">[2]Abril!#REF!</definedName>
    <definedName name="wedfwefwefwefd" localSheetId="171">[2]Abril!#REF!</definedName>
    <definedName name="wedfwefwefwefd" localSheetId="123">[2]Abril!#REF!</definedName>
    <definedName name="wedfwefwefwefd" localSheetId="219">[2]Abril!#REF!</definedName>
    <definedName name="wedfwefwefwefd" localSheetId="79">[2]Abril!#REF!</definedName>
    <definedName name="wedfwefwefwefd" localSheetId="30">[2]Abril!#REF!</definedName>
    <definedName name="wedfwefwefwefd" localSheetId="127">[2]Abril!#REF!</definedName>
    <definedName name="wedfwefwefwefd" localSheetId="175">[2]Abril!#REF!</definedName>
    <definedName name="wedfwefwefwefd" localSheetId="223">[2]Abril!#REF!</definedName>
    <definedName name="wedfwefwefwefd" localSheetId="83">[2]Abril!#REF!</definedName>
    <definedName name="wedfwefwefwefd" localSheetId="131">[2]Abril!#REF!</definedName>
    <definedName name="wedfwefwefwefd" localSheetId="34">[2]Abril!#REF!</definedName>
    <definedName name="wedfwefwefwefd" localSheetId="179">[2]Abril!#REF!</definedName>
    <definedName name="wedfwefwefwefd" localSheetId="6">[2]Abril!#REF!</definedName>
    <definedName name="wedfwefwefwefd" localSheetId="54">[2]Abril!#REF!</definedName>
    <definedName name="wedfwefwefwefd" localSheetId="103">[2]Abril!#REF!</definedName>
    <definedName name="wedfwefwefwefd" localSheetId="151">[2]Abril!#REF!</definedName>
    <definedName name="wedfwefwefwefd" localSheetId="199">[2]Abril!#REF!</definedName>
    <definedName name="wedfwefwefwefd" localSheetId="50">[2]Abril!#REF!</definedName>
    <definedName name="wedfwefwefwefd" localSheetId="99">[2]Abril!#REF!</definedName>
    <definedName name="wedfwefwefwefd" localSheetId="147">[2]Abril!#REF!</definedName>
    <definedName name="wedfwefwefwefd" localSheetId="195">[2]Abril!#REF!</definedName>
    <definedName name="wedfwefwefwefd" localSheetId="38">[2]Abril!#REF!</definedName>
    <definedName name="wedfwefwefwefd" localSheetId="87">[2]Abril!#REF!</definedName>
    <definedName name="wedfwefwefwefd" localSheetId="135">[2]Abril!#REF!</definedName>
    <definedName name="wedfwefwefwefd" localSheetId="183">[2]Abril!#REF!</definedName>
    <definedName name="wedfwefwefwefd" localSheetId="46">[2]Abril!#REF!</definedName>
    <definedName name="wedfwefwefwefd" localSheetId="95">[2]Abril!#REF!</definedName>
    <definedName name="wedfwefwefwefd" localSheetId="143">[2]Abril!#REF!</definedName>
    <definedName name="wedfwefwefwefd" localSheetId="191">[2]Abril!#REF!</definedName>
    <definedName name="wedfwefwefwefd" localSheetId="70">[2]Abril!#REF!</definedName>
    <definedName name="wedfwefwefwefd" localSheetId="167">[2]Abril!#REF!</definedName>
    <definedName name="wedfwefwefwefd" localSheetId="119">[2]Abril!#REF!</definedName>
    <definedName name="wedfwefwefwefd" localSheetId="215">[2]Abril!#REF!</definedName>
    <definedName name="wedfwefwefwefd" localSheetId="66">[2]Abril!#REF!</definedName>
    <definedName name="wedfwefwefwefd" localSheetId="115">[2]Abril!#REF!</definedName>
    <definedName name="wedfwefwefwefd" localSheetId="163">[2]Abril!#REF!</definedName>
    <definedName name="wedfwefwefwefd" localSheetId="20">[2]Abril!#REF!</definedName>
    <definedName name="wedfwefwefwefd" localSheetId="211">[2]Abril!#REF!</definedName>
    <definedName name="wedfwefwefwefd" localSheetId="15">[2]Abril!#REF!</definedName>
    <definedName name="wedfwefwefwefd" localSheetId="207">[2]Abril!#REF!</definedName>
    <definedName name="wedfwefwefwefd" localSheetId="62">[2]Abril!#REF!</definedName>
    <definedName name="wedfwefwefwefd" localSheetId="111">[2]Abril!#REF!</definedName>
    <definedName name="wedfwefwefwefd" localSheetId="159">[2]Abril!#REF!</definedName>
    <definedName name="wedfwefwefwefd">[2]Abril!#REF!</definedName>
    <definedName name="wwwww" localSheetId="18">[9]Abril!#REF!</definedName>
    <definedName name="wwwww" localSheetId="17">[9]Abril!#REF!</definedName>
    <definedName name="wwwww" localSheetId="188">[9]Abril!#REF!</definedName>
    <definedName name="wwwww" localSheetId="204">[9]Abril!#REF!</definedName>
    <definedName name="wwwww" localSheetId="220">[9]Abril!#REF!</definedName>
    <definedName name="wwwww" localSheetId="172">[9]Abril!#REF!</definedName>
    <definedName name="wwwww" localSheetId="176">[9]Abril!#REF!</definedName>
    <definedName name="wwwww" localSheetId="224">[9]Abril!#REF!</definedName>
    <definedName name="wwwww" localSheetId="180">[9]Abril!#REF!</definedName>
    <definedName name="wwwww" localSheetId="200">[9]Abril!#REF!</definedName>
    <definedName name="wwwww" localSheetId="196">[9]Abril!#REF!</definedName>
    <definedName name="wwwww" localSheetId="184">[9]Abril!#REF!</definedName>
    <definedName name="wwwww" localSheetId="192">[9]Abril!#REF!</definedName>
    <definedName name="wwwww" localSheetId="216">[9]Abril!#REF!</definedName>
    <definedName name="wwwww" localSheetId="168">[9]Abril!#REF!</definedName>
    <definedName name="wwwww" localSheetId="212">[9]Abril!#REF!</definedName>
    <definedName name="wwwww" localSheetId="164">[9]Abril!#REF!</definedName>
    <definedName name="wwwww" localSheetId="208">[9]Abril!#REF!</definedName>
    <definedName name="wwwww" localSheetId="27">[9]Abril!#REF!</definedName>
    <definedName name="wwwww" localSheetId="24">[9]Abril!#REF!</definedName>
    <definedName name="wwwww" localSheetId="23">[9]Abril!#REF!</definedName>
    <definedName name="wwwww" localSheetId="41">[9]Abril!#REF!</definedName>
    <definedName name="wwwww" localSheetId="57">[9]Abril!#REF!</definedName>
    <definedName name="wwwww" localSheetId="25">[9]Abril!#REF!</definedName>
    <definedName name="wwwww" localSheetId="29">[9]Abril!#REF!</definedName>
    <definedName name="wwwww" localSheetId="33">[9]Abril!#REF!</definedName>
    <definedName name="wwwww" localSheetId="53">[9]Abril!#REF!</definedName>
    <definedName name="wwwww" localSheetId="49">[9]Abril!#REF!</definedName>
    <definedName name="wwwww" localSheetId="37">[9]Abril!#REF!</definedName>
    <definedName name="wwwww" localSheetId="45">[9]Abril!#REF!</definedName>
    <definedName name="wwwww" localSheetId="22">[9]Abril!#REF!</definedName>
    <definedName name="wwwww" localSheetId="19">[9]Abril!#REF!</definedName>
    <definedName name="wwwww" localSheetId="61">[9]Abril!#REF!</definedName>
    <definedName name="wwwww" localSheetId="90">[9]Abril!#REF!</definedName>
    <definedName name="wwwww" localSheetId="106">[9]Abril!#REF!</definedName>
    <definedName name="wwwww" localSheetId="74">[9]Abril!#REF!</definedName>
    <definedName name="wwwww" localSheetId="78">[9]Abril!#REF!</definedName>
    <definedName name="wwwww" localSheetId="82">[9]Abril!#REF!</definedName>
    <definedName name="wwwww" localSheetId="102">[9]Abril!#REF!</definedName>
    <definedName name="wwwww" localSheetId="98">[9]Abril!#REF!</definedName>
    <definedName name="wwwww" localSheetId="86">[9]Abril!#REF!</definedName>
    <definedName name="wwwww" localSheetId="94">[9]Abril!#REF!</definedName>
    <definedName name="wwwww" localSheetId="69">[9]Abril!#REF!</definedName>
    <definedName name="wwwww" localSheetId="65">[9]Abril!#REF!</definedName>
    <definedName name="wwwww" localSheetId="138">[9]Abril!#REF!</definedName>
    <definedName name="wwwww" localSheetId="186">[9]Abril!#REF!</definedName>
    <definedName name="wwwww" localSheetId="154">[9]Abril!#REF!</definedName>
    <definedName name="wwwww" localSheetId="202">[9]Abril!#REF!</definedName>
    <definedName name="wwwww" localSheetId="218">[9]Abril!#REF!</definedName>
    <definedName name="wwwww" localSheetId="122">[9]Abril!#REF!</definedName>
    <definedName name="wwwww" localSheetId="170">[9]Abril!#REF!</definedName>
    <definedName name="wwwww" localSheetId="126">[9]Abril!#REF!</definedName>
    <definedName name="wwwww" localSheetId="174">[9]Abril!#REF!</definedName>
    <definedName name="wwwww" localSheetId="222">[9]Abril!#REF!</definedName>
    <definedName name="wwwww" localSheetId="130">[9]Abril!#REF!</definedName>
    <definedName name="wwwww" localSheetId="178">[9]Abril!#REF!</definedName>
    <definedName name="wwwww" localSheetId="150">[9]Abril!#REF!</definedName>
    <definedName name="wwwww" localSheetId="198">[9]Abril!#REF!</definedName>
    <definedName name="wwwww" localSheetId="146">[9]Abril!#REF!</definedName>
    <definedName name="wwwww" localSheetId="194">[9]Abril!#REF!</definedName>
    <definedName name="wwwww" localSheetId="134">[9]Abril!#REF!</definedName>
    <definedName name="wwwww" localSheetId="182">[9]Abril!#REF!</definedName>
    <definedName name="wwwww" localSheetId="142">[9]Abril!#REF!</definedName>
    <definedName name="wwwww" localSheetId="190">[9]Abril!#REF!</definedName>
    <definedName name="wwwww" localSheetId="118">[9]Abril!#REF!</definedName>
    <definedName name="wwwww" localSheetId="166">[9]Abril!#REF!</definedName>
    <definedName name="wwwww" localSheetId="214">[9]Abril!#REF!</definedName>
    <definedName name="wwwww" localSheetId="114">[9]Abril!#REF!</definedName>
    <definedName name="wwwww" localSheetId="210">[9]Abril!#REF!</definedName>
    <definedName name="wwwww" localSheetId="162">[9]Abril!#REF!</definedName>
    <definedName name="wwwww" localSheetId="206">[9]Abril!#REF!</definedName>
    <definedName name="wwwww" localSheetId="110">[9]Abril!#REF!</definedName>
    <definedName name="wwwww" localSheetId="158">[9]Abril!#REF!</definedName>
    <definedName name="wwwww" localSheetId="140">[9]Abril!#REF!</definedName>
    <definedName name="wwwww" localSheetId="156">[9]Abril!#REF!</definedName>
    <definedName name="wwwww" localSheetId="124">[9]Abril!#REF!</definedName>
    <definedName name="wwwww" localSheetId="128">[9]Abril!#REF!</definedName>
    <definedName name="wwwww" localSheetId="132">[9]Abril!#REF!</definedName>
    <definedName name="wwwww" localSheetId="152">[9]Abril!#REF!</definedName>
    <definedName name="wwwww" localSheetId="148">[9]Abril!#REF!</definedName>
    <definedName name="wwwww" localSheetId="136">[9]Abril!#REF!</definedName>
    <definedName name="wwwww" localSheetId="144">[9]Abril!#REF!</definedName>
    <definedName name="wwwww" localSheetId="120">[9]Abril!#REF!</definedName>
    <definedName name="wwwww" localSheetId="160">[9]Abril!#REF!</definedName>
    <definedName name="wwwww" localSheetId="43">[9]Abril!#REF!</definedName>
    <definedName name="wwwww" localSheetId="31">[9]Abril!#REF!</definedName>
    <definedName name="wwwww" localSheetId="35">[9]Abril!#REF!</definedName>
    <definedName name="wwwww" localSheetId="55">[9]Abril!#REF!</definedName>
    <definedName name="wwwww" localSheetId="51">[9]Abril!#REF!</definedName>
    <definedName name="wwwww" localSheetId="39">[9]Abril!#REF!</definedName>
    <definedName name="wwwww" localSheetId="47">[9]Abril!#REF!</definedName>
    <definedName name="wwwww" localSheetId="108">[9]Abril!#REF!</definedName>
    <definedName name="wwwww" localSheetId="92">[9]Abril!#REF!</definedName>
    <definedName name="wwwww" localSheetId="59">[9]Abril!#REF!</definedName>
    <definedName name="wwwww" localSheetId="76">[9]Abril!#REF!</definedName>
    <definedName name="wwwww" localSheetId="80">[9]Abril!#REF!</definedName>
    <definedName name="wwwww" localSheetId="84">[9]Abril!#REF!</definedName>
    <definedName name="wwwww" localSheetId="104">[9]Abril!#REF!</definedName>
    <definedName name="wwwww" localSheetId="100">[9]Abril!#REF!</definedName>
    <definedName name="wwwww" localSheetId="88">[9]Abril!#REF!</definedName>
    <definedName name="wwwww" localSheetId="96">[9]Abril!#REF!</definedName>
    <definedName name="wwwww" localSheetId="71">[9]Abril!#REF!</definedName>
    <definedName name="wwwww" localSheetId="67">[9]Abril!#REF!</definedName>
    <definedName name="wwwww" localSheetId="116">[9]Abril!#REF!</definedName>
    <definedName name="wwwww" localSheetId="112">[9]Abril!#REF!</definedName>
    <definedName name="wwwww" localSheetId="63">[9]Abril!#REF!</definedName>
    <definedName name="wwwww" localSheetId="10">[9]Abril!#REF!</definedName>
    <definedName name="wwwww" localSheetId="5">[9]Abril!#REF!</definedName>
    <definedName name="wwwww" localSheetId="14">[9]Abril!#REF!</definedName>
    <definedName name="wwwww" localSheetId="7">[9]Abril!#REF!</definedName>
    <definedName name="wwwww" localSheetId="12">[9]Abril!#REF!</definedName>
    <definedName name="wwwww" localSheetId="16">[9]Abril!#REF!</definedName>
    <definedName name="wwwww" localSheetId="109">[9]Abril!#REF!</definedName>
    <definedName name="wwwww" localSheetId="117">[9]Abril!#REF!</definedName>
    <definedName name="wwwww" localSheetId="113">[9]Abril!#REF!</definedName>
    <definedName name="wwwww" localSheetId="44">[9]Abril!#REF!</definedName>
    <definedName name="wwwww" localSheetId="93">[9]Abril!#REF!</definedName>
    <definedName name="wwwww" localSheetId="141">[9]Abril!#REF!</definedName>
    <definedName name="wwwww" localSheetId="189">[9]Abril!#REF!</definedName>
    <definedName name="wwwww" localSheetId="13">[9]Abril!#REF!</definedName>
    <definedName name="wwwww" localSheetId="60">[9]Abril!#REF!</definedName>
    <definedName name="wwwww" localSheetId="157">[9]Abril!#REF!</definedName>
    <definedName name="wwwww" localSheetId="205">[9]Abril!#REF!</definedName>
    <definedName name="wwwww" localSheetId="221">[9]Abril!#REF!</definedName>
    <definedName name="wwwww" localSheetId="28">[9]Abril!#REF!</definedName>
    <definedName name="wwwww" localSheetId="77">[9]Abril!#REF!</definedName>
    <definedName name="wwwww" localSheetId="125">[9]Abril!#REF!</definedName>
    <definedName name="wwwww" localSheetId="173">[9]Abril!#REF!</definedName>
    <definedName name="wwwww" localSheetId="32">[9]Abril!#REF!</definedName>
    <definedName name="wwwww" localSheetId="81">[9]Abril!#REF!</definedName>
    <definedName name="wwwww" localSheetId="129">[9]Abril!#REF!</definedName>
    <definedName name="wwwww" localSheetId="177">[9]Abril!#REF!</definedName>
    <definedName name="wwwww" localSheetId="225">[9]Abril!#REF!</definedName>
    <definedName name="wwwww" localSheetId="36">[9]Abril!#REF!</definedName>
    <definedName name="wwwww" localSheetId="85">[9]Abril!#REF!</definedName>
    <definedName name="wwwww" localSheetId="133">[9]Abril!#REF!</definedName>
    <definedName name="wwwww" localSheetId="181">[9]Abril!#REF!</definedName>
    <definedName name="wwwww" localSheetId="8">[9]Abril!#REF!</definedName>
    <definedName name="wwwww" localSheetId="56">[9]Abril!#REF!</definedName>
    <definedName name="wwwww" localSheetId="105">[9]Abril!#REF!</definedName>
    <definedName name="wwwww" localSheetId="153">[9]Abril!#REF!</definedName>
    <definedName name="wwwww" localSheetId="201">[9]Abril!#REF!</definedName>
    <definedName name="wwwww" localSheetId="52">[9]Abril!#REF!</definedName>
    <definedName name="wwwww" localSheetId="101">[9]Abril!#REF!</definedName>
    <definedName name="wwwww" localSheetId="149">[9]Abril!#REF!</definedName>
    <definedName name="wwwww" localSheetId="197">[9]Abril!#REF!</definedName>
    <definedName name="wwwww" localSheetId="40">[9]Abril!#REF!</definedName>
    <definedName name="wwwww" localSheetId="89">[9]Abril!#REF!</definedName>
    <definedName name="wwwww" localSheetId="137">[9]Abril!#REF!</definedName>
    <definedName name="wwwww" localSheetId="185">[9]Abril!#REF!</definedName>
    <definedName name="wwwww" localSheetId="48">[9]Abril!#REF!</definedName>
    <definedName name="wwwww" localSheetId="97">[9]Abril!#REF!</definedName>
    <definedName name="wwwww" localSheetId="145">[9]Abril!#REF!</definedName>
    <definedName name="wwwww" localSheetId="193">[9]Abril!#REF!</definedName>
    <definedName name="wwwww" localSheetId="217">[9]Abril!#REF!</definedName>
    <definedName name="wwwww" localSheetId="72">[9]Abril!#REF!</definedName>
    <definedName name="wwwww" localSheetId="121">[9]Abril!#REF!</definedName>
    <definedName name="wwwww" localSheetId="169">[9]Abril!#REF!</definedName>
    <definedName name="wwwww" localSheetId="21">[9]Abril!#REF!</definedName>
    <definedName name="wwwww" localSheetId="68">[9]Abril!#REF!</definedName>
    <definedName name="wwwww" localSheetId="213">[9]Abril!#REF!</definedName>
    <definedName name="wwwww" localSheetId="165">[9]Abril!#REF!</definedName>
    <definedName name="wwwww" localSheetId="0">[9]Abril!#REF!</definedName>
    <definedName name="wwwww" localSheetId="209">[9]Abril!#REF!</definedName>
    <definedName name="wwwww" localSheetId="64">[9]Abril!#REF!</definedName>
    <definedName name="wwwww" localSheetId="161">[9]Abril!#REF!</definedName>
    <definedName name="wwwww" localSheetId="42">[9]Abril!#REF!</definedName>
    <definedName name="wwwww" localSheetId="91">[9]Abril!#REF!</definedName>
    <definedName name="wwwww" localSheetId="139">[9]Abril!#REF!</definedName>
    <definedName name="wwwww" localSheetId="187">[9]Abril!#REF!</definedName>
    <definedName name="wwwww" localSheetId="11">[9]Abril!#REF!</definedName>
    <definedName name="wwwww" localSheetId="58">[9]Abril!#REF!</definedName>
    <definedName name="wwwww" localSheetId="107">[9]Abril!#REF!</definedName>
    <definedName name="wwwww" localSheetId="155">[9]Abril!#REF!</definedName>
    <definedName name="wwwww" localSheetId="203">[9]Abril!#REF!</definedName>
    <definedName name="wwwww" localSheetId="26">[9]Abril!#REF!</definedName>
    <definedName name="wwwww" localSheetId="75">[9]Abril!#REF!</definedName>
    <definedName name="wwwww" localSheetId="171">[9]Abril!#REF!</definedName>
    <definedName name="wwwww" localSheetId="123">[9]Abril!#REF!</definedName>
    <definedName name="wwwww" localSheetId="219">[9]Abril!#REF!</definedName>
    <definedName name="wwwww" localSheetId="79">[9]Abril!#REF!</definedName>
    <definedName name="wwwww" localSheetId="30">[9]Abril!#REF!</definedName>
    <definedName name="wwwww" localSheetId="127">[9]Abril!#REF!</definedName>
    <definedName name="wwwww" localSheetId="175">[9]Abril!#REF!</definedName>
    <definedName name="wwwww" localSheetId="223">[9]Abril!#REF!</definedName>
    <definedName name="wwwww" localSheetId="83">[9]Abril!#REF!</definedName>
    <definedName name="wwwww" localSheetId="131">[9]Abril!#REF!</definedName>
    <definedName name="wwwww" localSheetId="34">[9]Abril!#REF!</definedName>
    <definedName name="wwwww" localSheetId="179">[9]Abril!#REF!</definedName>
    <definedName name="wwwww" localSheetId="6">[9]Abril!#REF!</definedName>
    <definedName name="wwwww" localSheetId="54">[9]Abril!#REF!</definedName>
    <definedName name="wwwww" localSheetId="103">[9]Abril!#REF!</definedName>
    <definedName name="wwwww" localSheetId="151">[9]Abril!#REF!</definedName>
    <definedName name="wwwww" localSheetId="199">[9]Abril!#REF!</definedName>
    <definedName name="wwwww" localSheetId="50">[9]Abril!#REF!</definedName>
    <definedName name="wwwww" localSheetId="99">[9]Abril!#REF!</definedName>
    <definedName name="wwwww" localSheetId="147">[9]Abril!#REF!</definedName>
    <definedName name="wwwww" localSheetId="195">[9]Abril!#REF!</definedName>
    <definedName name="wwwww" localSheetId="38">[9]Abril!#REF!</definedName>
    <definedName name="wwwww" localSheetId="87">[9]Abril!#REF!</definedName>
    <definedName name="wwwww" localSheetId="135">[9]Abril!#REF!</definedName>
    <definedName name="wwwww" localSheetId="183">[9]Abril!#REF!</definedName>
    <definedName name="wwwww" localSheetId="46">[9]Abril!#REF!</definedName>
    <definedName name="wwwww" localSheetId="95">[9]Abril!#REF!</definedName>
    <definedName name="wwwww" localSheetId="143">[9]Abril!#REF!</definedName>
    <definedName name="wwwww" localSheetId="191">[9]Abril!#REF!</definedName>
    <definedName name="wwwww" localSheetId="70">[9]Abril!#REF!</definedName>
    <definedName name="wwwww" localSheetId="167">[9]Abril!#REF!</definedName>
    <definedName name="wwwww" localSheetId="119">[9]Abril!#REF!</definedName>
    <definedName name="wwwww" localSheetId="215">[9]Abril!#REF!</definedName>
    <definedName name="wwwww" localSheetId="66">[9]Abril!#REF!</definedName>
    <definedName name="wwwww" localSheetId="115">[9]Abril!#REF!</definedName>
    <definedName name="wwwww" localSheetId="163">[9]Abril!#REF!</definedName>
    <definedName name="wwwww" localSheetId="20">[9]Abril!#REF!</definedName>
    <definedName name="wwwww" localSheetId="211">[9]Abril!#REF!</definedName>
    <definedName name="wwwww" localSheetId="15">[9]Abril!#REF!</definedName>
    <definedName name="wwwww" localSheetId="207">[9]Abril!#REF!</definedName>
    <definedName name="wwwww" localSheetId="62">[9]Abril!#REF!</definedName>
    <definedName name="wwwww" localSheetId="111">[9]Abril!#REF!</definedName>
    <definedName name="wwwww" localSheetId="159">[9]Abril!#REF!</definedName>
    <definedName name="wwwww">[9]Abril!#REF!</definedName>
    <definedName name="XXX" localSheetId="18">[10]Abril!#REF!</definedName>
    <definedName name="XXX" localSheetId="17">[10]Abril!#REF!</definedName>
    <definedName name="XXX" localSheetId="188">[10]Abril!#REF!</definedName>
    <definedName name="XXX" localSheetId="204">[10]Abril!#REF!</definedName>
    <definedName name="XXX" localSheetId="220">[10]Abril!#REF!</definedName>
    <definedName name="XXX" localSheetId="172">[10]Abril!#REF!</definedName>
    <definedName name="XXX" localSheetId="176">[10]Abril!#REF!</definedName>
    <definedName name="XXX" localSheetId="224">[10]Abril!#REF!</definedName>
    <definedName name="XXX" localSheetId="180">[10]Abril!#REF!</definedName>
    <definedName name="XXX" localSheetId="200">[10]Abril!#REF!</definedName>
    <definedName name="XXX" localSheetId="196">[10]Abril!#REF!</definedName>
    <definedName name="XXX" localSheetId="184">[10]Abril!#REF!</definedName>
    <definedName name="XXX" localSheetId="192">[10]Abril!#REF!</definedName>
    <definedName name="XXX" localSheetId="216">[10]Abril!#REF!</definedName>
    <definedName name="XXX" localSheetId="168">[10]Abril!#REF!</definedName>
    <definedName name="XXX" localSheetId="212">[10]Abril!#REF!</definedName>
    <definedName name="XXX" localSheetId="164">[10]Abril!#REF!</definedName>
    <definedName name="XXX" localSheetId="208">[10]Abril!#REF!</definedName>
    <definedName name="XXX" localSheetId="27">[10]Abril!#REF!</definedName>
    <definedName name="XXX" localSheetId="24">[10]Abril!#REF!</definedName>
    <definedName name="XXX" localSheetId="23">[10]Abril!#REF!</definedName>
    <definedName name="XXX" localSheetId="41">[10]Abril!#REF!</definedName>
    <definedName name="XXX" localSheetId="57">[10]Abril!#REF!</definedName>
    <definedName name="XXX" localSheetId="25">[10]Abril!#REF!</definedName>
    <definedName name="XXX" localSheetId="29">[10]Abril!#REF!</definedName>
    <definedName name="XXX" localSheetId="33">[10]Abril!#REF!</definedName>
    <definedName name="XXX" localSheetId="53">[10]Abril!#REF!</definedName>
    <definedName name="XXX" localSheetId="49">[10]Abril!#REF!</definedName>
    <definedName name="XXX" localSheetId="37">[10]Abril!#REF!</definedName>
    <definedName name="XXX" localSheetId="45">[10]Abril!#REF!</definedName>
    <definedName name="XXX" localSheetId="22">[10]Abril!#REF!</definedName>
    <definedName name="XXX" localSheetId="19">[10]Abril!#REF!</definedName>
    <definedName name="XXX" localSheetId="61">[10]Abril!#REF!</definedName>
    <definedName name="XXX" localSheetId="90">[10]Abril!#REF!</definedName>
    <definedName name="XXX" localSheetId="106">[10]Abril!#REF!</definedName>
    <definedName name="XXX" localSheetId="74">[10]Abril!#REF!</definedName>
    <definedName name="XXX" localSheetId="78">[10]Abril!#REF!</definedName>
    <definedName name="XXX" localSheetId="82">[10]Abril!#REF!</definedName>
    <definedName name="XXX" localSheetId="102">[10]Abril!#REF!</definedName>
    <definedName name="XXX" localSheetId="98">[10]Abril!#REF!</definedName>
    <definedName name="XXX" localSheetId="86">[10]Abril!#REF!</definedName>
    <definedName name="XXX" localSheetId="94">[10]Abril!#REF!</definedName>
    <definedName name="XXX" localSheetId="69">[10]Abril!#REF!</definedName>
    <definedName name="XXX" localSheetId="65">[10]Abril!#REF!</definedName>
    <definedName name="XXX" localSheetId="138">[10]Abril!#REF!</definedName>
    <definedName name="XXX" localSheetId="186">[10]Abril!#REF!</definedName>
    <definedName name="XXX" localSheetId="154">[10]Abril!#REF!</definedName>
    <definedName name="XXX" localSheetId="202">[10]Abril!#REF!</definedName>
    <definedName name="XXX" localSheetId="218">[10]Abril!#REF!</definedName>
    <definedName name="XXX" localSheetId="122">[10]Abril!#REF!</definedName>
    <definedName name="XXX" localSheetId="170">[10]Abril!#REF!</definedName>
    <definedName name="XXX" localSheetId="126">[10]Abril!#REF!</definedName>
    <definedName name="XXX" localSheetId="174">[10]Abril!#REF!</definedName>
    <definedName name="XXX" localSheetId="222">[10]Abril!#REF!</definedName>
    <definedName name="XXX" localSheetId="130">[10]Abril!#REF!</definedName>
    <definedName name="XXX" localSheetId="178">[10]Abril!#REF!</definedName>
    <definedName name="XXX" localSheetId="150">[10]Abril!#REF!</definedName>
    <definedName name="XXX" localSheetId="198">[10]Abril!#REF!</definedName>
    <definedName name="XXX" localSheetId="146">[10]Abril!#REF!</definedName>
    <definedName name="XXX" localSheetId="194">[10]Abril!#REF!</definedName>
    <definedName name="XXX" localSheetId="134">[10]Abril!#REF!</definedName>
    <definedName name="XXX" localSheetId="182">[10]Abril!#REF!</definedName>
    <definedName name="XXX" localSheetId="142">[10]Abril!#REF!</definedName>
    <definedName name="XXX" localSheetId="190">[10]Abril!#REF!</definedName>
    <definedName name="XXX" localSheetId="118">[10]Abril!#REF!</definedName>
    <definedName name="XXX" localSheetId="166">[10]Abril!#REF!</definedName>
    <definedName name="XXX" localSheetId="214">[10]Abril!#REF!</definedName>
    <definedName name="XXX" localSheetId="114">[10]Abril!#REF!</definedName>
    <definedName name="XXX" localSheetId="210">[10]Abril!#REF!</definedName>
    <definedName name="XXX" localSheetId="162">[10]Abril!#REF!</definedName>
    <definedName name="XXX" localSheetId="206">[10]Abril!#REF!</definedName>
    <definedName name="XXX" localSheetId="110">[10]Abril!#REF!</definedName>
    <definedName name="XXX" localSheetId="158">[10]Abril!#REF!</definedName>
    <definedName name="XXX" localSheetId="140">[10]Abril!#REF!</definedName>
    <definedName name="XXX" localSheetId="156">[10]Abril!#REF!</definedName>
    <definedName name="XXX" localSheetId="124">[10]Abril!#REF!</definedName>
    <definedName name="XXX" localSheetId="128">[10]Abril!#REF!</definedName>
    <definedName name="XXX" localSheetId="132">[10]Abril!#REF!</definedName>
    <definedName name="XXX" localSheetId="152">[10]Abril!#REF!</definedName>
    <definedName name="XXX" localSheetId="148">[10]Abril!#REF!</definedName>
    <definedName name="XXX" localSheetId="136">[10]Abril!#REF!</definedName>
    <definedName name="XXX" localSheetId="144">[10]Abril!#REF!</definedName>
    <definedName name="XXX" localSheetId="120">[10]Abril!#REF!</definedName>
    <definedName name="XXX" localSheetId="160">[10]Abril!#REF!</definedName>
    <definedName name="XXX" localSheetId="43">[10]Abril!#REF!</definedName>
    <definedName name="XXX" localSheetId="31">[10]Abril!#REF!</definedName>
    <definedName name="XXX" localSheetId="35">[10]Abril!#REF!</definedName>
    <definedName name="XXX" localSheetId="55">[10]Abril!#REF!</definedName>
    <definedName name="XXX" localSheetId="51">[10]Abril!#REF!</definedName>
    <definedName name="XXX" localSheetId="39">[10]Abril!#REF!</definedName>
    <definedName name="XXX" localSheetId="47">[10]Abril!#REF!</definedName>
    <definedName name="XXX" localSheetId="108">[10]Abril!#REF!</definedName>
    <definedName name="XXX" localSheetId="92">[10]Abril!#REF!</definedName>
    <definedName name="XXX" localSheetId="59">[10]Abril!#REF!</definedName>
    <definedName name="XXX" localSheetId="76">[10]Abril!#REF!</definedName>
    <definedName name="XXX" localSheetId="80">[10]Abril!#REF!</definedName>
    <definedName name="XXX" localSheetId="84">[10]Abril!#REF!</definedName>
    <definedName name="XXX" localSheetId="104">[10]Abril!#REF!</definedName>
    <definedName name="XXX" localSheetId="100">[10]Abril!#REF!</definedName>
    <definedName name="XXX" localSheetId="88">[10]Abril!#REF!</definedName>
    <definedName name="XXX" localSheetId="96">[10]Abril!#REF!</definedName>
    <definedName name="XXX" localSheetId="71">[10]Abril!#REF!</definedName>
    <definedName name="XXX" localSheetId="67">[10]Abril!#REF!</definedName>
    <definedName name="XXX" localSheetId="116">[10]Abril!#REF!</definedName>
    <definedName name="XXX" localSheetId="112">[10]Abril!#REF!</definedName>
    <definedName name="XXX" localSheetId="63">[10]Abril!#REF!</definedName>
    <definedName name="XXX" localSheetId="10">[10]Abril!#REF!</definedName>
    <definedName name="XXX" localSheetId="5">[10]Abril!#REF!</definedName>
    <definedName name="XXX" localSheetId="14">[10]Abril!#REF!</definedName>
    <definedName name="XXX" localSheetId="7">[10]Abril!#REF!</definedName>
    <definedName name="XXX" localSheetId="12">[10]Abril!#REF!</definedName>
    <definedName name="XXX" localSheetId="16">[10]Abril!#REF!</definedName>
    <definedName name="XXX" localSheetId="109">[10]Abril!#REF!</definedName>
    <definedName name="XXX" localSheetId="117">[10]Abril!#REF!</definedName>
    <definedName name="XXX" localSheetId="113">[10]Abril!#REF!</definedName>
    <definedName name="XXX" localSheetId="44">[10]Abril!#REF!</definedName>
    <definedName name="XXX" localSheetId="93">[10]Abril!#REF!</definedName>
    <definedName name="XXX" localSheetId="141">[10]Abril!#REF!</definedName>
    <definedName name="XXX" localSheetId="189">[10]Abril!#REF!</definedName>
    <definedName name="XXX" localSheetId="13">[10]Abril!#REF!</definedName>
    <definedName name="XXX" localSheetId="60">[10]Abril!#REF!</definedName>
    <definedName name="XXX" localSheetId="157">[10]Abril!#REF!</definedName>
    <definedName name="XXX" localSheetId="205">[10]Abril!#REF!</definedName>
    <definedName name="XXX" localSheetId="221">[10]Abril!#REF!</definedName>
    <definedName name="XXX" localSheetId="28">[10]Abril!#REF!</definedName>
    <definedName name="XXX" localSheetId="77">[10]Abril!#REF!</definedName>
    <definedName name="XXX" localSheetId="125">[10]Abril!#REF!</definedName>
    <definedName name="XXX" localSheetId="173">[10]Abril!#REF!</definedName>
    <definedName name="XXX" localSheetId="32">[10]Abril!#REF!</definedName>
    <definedName name="XXX" localSheetId="81">[10]Abril!#REF!</definedName>
    <definedName name="XXX" localSheetId="129">[10]Abril!#REF!</definedName>
    <definedName name="XXX" localSheetId="177">[10]Abril!#REF!</definedName>
    <definedName name="XXX" localSheetId="225">[10]Abril!#REF!</definedName>
    <definedName name="XXX" localSheetId="36">[10]Abril!#REF!</definedName>
    <definedName name="XXX" localSheetId="85">[10]Abril!#REF!</definedName>
    <definedName name="XXX" localSheetId="133">[10]Abril!#REF!</definedName>
    <definedName name="XXX" localSheetId="181">[10]Abril!#REF!</definedName>
    <definedName name="XXX" localSheetId="8">[10]Abril!#REF!</definedName>
    <definedName name="XXX" localSheetId="56">[10]Abril!#REF!</definedName>
    <definedName name="XXX" localSheetId="105">[10]Abril!#REF!</definedName>
    <definedName name="XXX" localSheetId="153">[10]Abril!#REF!</definedName>
    <definedName name="XXX" localSheetId="201">[10]Abril!#REF!</definedName>
    <definedName name="XXX" localSheetId="52">[10]Abril!#REF!</definedName>
    <definedName name="XXX" localSheetId="101">[10]Abril!#REF!</definedName>
    <definedName name="XXX" localSheetId="149">[10]Abril!#REF!</definedName>
    <definedName name="XXX" localSheetId="197">[10]Abril!#REF!</definedName>
    <definedName name="XXX" localSheetId="40">[10]Abril!#REF!</definedName>
    <definedName name="XXX" localSheetId="89">[10]Abril!#REF!</definedName>
    <definedName name="XXX" localSheetId="137">[10]Abril!#REF!</definedName>
    <definedName name="XXX" localSheetId="185">[10]Abril!#REF!</definedName>
    <definedName name="XXX" localSheetId="48">[10]Abril!#REF!</definedName>
    <definedName name="XXX" localSheetId="97">[10]Abril!#REF!</definedName>
    <definedName name="XXX" localSheetId="145">[10]Abril!#REF!</definedName>
    <definedName name="XXX" localSheetId="193">[10]Abril!#REF!</definedName>
    <definedName name="XXX" localSheetId="217">[10]Abril!#REF!</definedName>
    <definedName name="XXX" localSheetId="72">[10]Abril!#REF!</definedName>
    <definedName name="XXX" localSheetId="121">[10]Abril!#REF!</definedName>
    <definedName name="XXX" localSheetId="169">[10]Abril!#REF!</definedName>
    <definedName name="XXX" localSheetId="21">[10]Abril!#REF!</definedName>
    <definedName name="XXX" localSheetId="68">[10]Abril!#REF!</definedName>
    <definedName name="XXX" localSheetId="213">[10]Abril!#REF!</definedName>
    <definedName name="XXX" localSheetId="165">[10]Abril!#REF!</definedName>
    <definedName name="XXX" localSheetId="0">[10]Abril!#REF!</definedName>
    <definedName name="XXX" localSheetId="209">[10]Abril!#REF!</definedName>
    <definedName name="XXX" localSheetId="64">[10]Abril!#REF!</definedName>
    <definedName name="XXX" localSheetId="161">[10]Abril!#REF!</definedName>
    <definedName name="XXX" localSheetId="42">[10]Abril!#REF!</definedName>
    <definedName name="XXX" localSheetId="91">[10]Abril!#REF!</definedName>
    <definedName name="XXX" localSheetId="139">[10]Abril!#REF!</definedName>
    <definedName name="XXX" localSheetId="187">[10]Abril!#REF!</definedName>
    <definedName name="XXX" localSheetId="11">[10]Abril!#REF!</definedName>
    <definedName name="XXX" localSheetId="58">[10]Abril!#REF!</definedName>
    <definedName name="XXX" localSheetId="107">[10]Abril!#REF!</definedName>
    <definedName name="XXX" localSheetId="155">[10]Abril!#REF!</definedName>
    <definedName name="XXX" localSheetId="203">[10]Abril!#REF!</definedName>
    <definedName name="XXX" localSheetId="26">[10]Abril!#REF!</definedName>
    <definedName name="XXX" localSheetId="75">[10]Abril!#REF!</definedName>
    <definedName name="XXX" localSheetId="171">[10]Abril!#REF!</definedName>
    <definedName name="XXX" localSheetId="123">[10]Abril!#REF!</definedName>
    <definedName name="XXX" localSheetId="219">[10]Abril!#REF!</definedName>
    <definedName name="XXX" localSheetId="79">[10]Abril!#REF!</definedName>
    <definedName name="XXX" localSheetId="30">[10]Abril!#REF!</definedName>
    <definedName name="XXX" localSheetId="127">[10]Abril!#REF!</definedName>
    <definedName name="XXX" localSheetId="175">[10]Abril!#REF!</definedName>
    <definedName name="XXX" localSheetId="223">[10]Abril!#REF!</definedName>
    <definedName name="XXX" localSheetId="83">[10]Abril!#REF!</definedName>
    <definedName name="XXX" localSheetId="131">[10]Abril!#REF!</definedName>
    <definedName name="XXX" localSheetId="34">[10]Abril!#REF!</definedName>
    <definedName name="XXX" localSheetId="179">[10]Abril!#REF!</definedName>
    <definedName name="XXX" localSheetId="6">[10]Abril!#REF!</definedName>
    <definedName name="XXX" localSheetId="54">[10]Abril!#REF!</definedName>
    <definedName name="XXX" localSheetId="103">[10]Abril!#REF!</definedName>
    <definedName name="XXX" localSheetId="151">[10]Abril!#REF!</definedName>
    <definedName name="XXX" localSheetId="199">[10]Abril!#REF!</definedName>
    <definedName name="XXX" localSheetId="50">[10]Abril!#REF!</definedName>
    <definedName name="XXX" localSheetId="99">[10]Abril!#REF!</definedName>
    <definedName name="XXX" localSheetId="147">[10]Abril!#REF!</definedName>
    <definedName name="XXX" localSheetId="195">[10]Abril!#REF!</definedName>
    <definedName name="XXX" localSheetId="38">[10]Abril!#REF!</definedName>
    <definedName name="XXX" localSheetId="87">[10]Abril!#REF!</definedName>
    <definedName name="XXX" localSheetId="135">[10]Abril!#REF!</definedName>
    <definedName name="XXX" localSheetId="183">[10]Abril!#REF!</definedName>
    <definedName name="XXX" localSheetId="46">[10]Abril!#REF!</definedName>
    <definedName name="XXX" localSheetId="95">[10]Abril!#REF!</definedName>
    <definedName name="XXX" localSheetId="143">[10]Abril!#REF!</definedName>
    <definedName name="XXX" localSheetId="191">[10]Abril!#REF!</definedName>
    <definedName name="XXX" localSheetId="70">[10]Abril!#REF!</definedName>
    <definedName name="XXX" localSheetId="167">[10]Abril!#REF!</definedName>
    <definedName name="XXX" localSheetId="119">[10]Abril!#REF!</definedName>
    <definedName name="XXX" localSheetId="215">[10]Abril!#REF!</definedName>
    <definedName name="XXX" localSheetId="66">[10]Abril!#REF!</definedName>
    <definedName name="XXX" localSheetId="115">[10]Abril!#REF!</definedName>
    <definedName name="XXX" localSheetId="163">[10]Abril!#REF!</definedName>
    <definedName name="XXX" localSheetId="20">[10]Abril!#REF!</definedName>
    <definedName name="XXX" localSheetId="211">[10]Abril!#REF!</definedName>
    <definedName name="XXX" localSheetId="15">[10]Abril!#REF!</definedName>
    <definedName name="XXX" localSheetId="207">[10]Abril!#REF!</definedName>
    <definedName name="XXX" localSheetId="62">[10]Abril!#REF!</definedName>
    <definedName name="XXX" localSheetId="111">[10]Abril!#REF!</definedName>
    <definedName name="XXX" localSheetId="159">[10]Abril!#REF!</definedName>
    <definedName name="XXX">[10]Abril!#REF!</definedName>
    <definedName name="xxxx" localSheetId="18">[2]Abril!#REF!</definedName>
    <definedName name="xxxx" localSheetId="17">[2]Abril!#REF!</definedName>
    <definedName name="xxxx" localSheetId="188">[2]Abril!#REF!</definedName>
    <definedName name="xxxx" localSheetId="204">[2]Abril!#REF!</definedName>
    <definedName name="xxxx" localSheetId="220">[2]Abril!#REF!</definedName>
    <definedName name="xxxx" localSheetId="172">[2]Abril!#REF!</definedName>
    <definedName name="xxxx" localSheetId="176">[2]Abril!#REF!</definedName>
    <definedName name="xxxx" localSheetId="224">[2]Abril!#REF!</definedName>
    <definedName name="xxxx" localSheetId="180">[2]Abril!#REF!</definedName>
    <definedName name="xxxx" localSheetId="200">[2]Abril!#REF!</definedName>
    <definedName name="xxxx" localSheetId="196">[2]Abril!#REF!</definedName>
    <definedName name="xxxx" localSheetId="184">[2]Abril!#REF!</definedName>
    <definedName name="xxxx" localSheetId="192">[2]Abril!#REF!</definedName>
    <definedName name="xxxx" localSheetId="216">[2]Abril!#REF!</definedName>
    <definedName name="xxxx" localSheetId="168">[2]Abril!#REF!</definedName>
    <definedName name="xxxx" localSheetId="212">[2]Abril!#REF!</definedName>
    <definedName name="xxxx" localSheetId="164">[2]Abril!#REF!</definedName>
    <definedName name="xxxx" localSheetId="208">[2]Abril!#REF!</definedName>
    <definedName name="xxxx" localSheetId="27">[2]Abril!#REF!</definedName>
    <definedName name="xxxx" localSheetId="24">[2]Abril!#REF!</definedName>
    <definedName name="xxxx" localSheetId="23">[2]Abril!#REF!</definedName>
    <definedName name="xxxx" localSheetId="41">[2]Abril!#REF!</definedName>
    <definedName name="xxxx" localSheetId="57">[2]Abril!#REF!</definedName>
    <definedName name="xxxx" localSheetId="25">[2]Abril!#REF!</definedName>
    <definedName name="xxxx" localSheetId="29">[2]Abril!#REF!</definedName>
    <definedName name="xxxx" localSheetId="33">[2]Abril!#REF!</definedName>
    <definedName name="xxxx" localSheetId="53">[2]Abril!#REF!</definedName>
    <definedName name="xxxx" localSheetId="49">[2]Abril!#REF!</definedName>
    <definedName name="xxxx" localSheetId="37">[2]Abril!#REF!</definedName>
    <definedName name="xxxx" localSheetId="45">[2]Abril!#REF!</definedName>
    <definedName name="xxxx" localSheetId="22">[2]Abril!#REF!</definedName>
    <definedName name="xxxx" localSheetId="19">[2]Abril!#REF!</definedName>
    <definedName name="xxxx" localSheetId="61">[2]Abril!#REF!</definedName>
    <definedName name="xxxx" localSheetId="90">[2]Abril!#REF!</definedName>
    <definedName name="xxxx" localSheetId="106">[2]Abril!#REF!</definedName>
    <definedName name="xxxx" localSheetId="74">[2]Abril!#REF!</definedName>
    <definedName name="xxxx" localSheetId="78">[2]Abril!#REF!</definedName>
    <definedName name="xxxx" localSheetId="82">[2]Abril!#REF!</definedName>
    <definedName name="xxxx" localSheetId="102">[2]Abril!#REF!</definedName>
    <definedName name="xxxx" localSheetId="98">[2]Abril!#REF!</definedName>
    <definedName name="xxxx" localSheetId="86">[2]Abril!#REF!</definedName>
    <definedName name="xxxx" localSheetId="94">[2]Abril!#REF!</definedName>
    <definedName name="xxxx" localSheetId="69">[2]Abril!#REF!</definedName>
    <definedName name="xxxx" localSheetId="65">[2]Abril!#REF!</definedName>
    <definedName name="xxxx" localSheetId="138">[2]Abril!#REF!</definedName>
    <definedName name="xxxx" localSheetId="186">[2]Abril!#REF!</definedName>
    <definedName name="xxxx" localSheetId="154">[2]Abril!#REF!</definedName>
    <definedName name="xxxx" localSheetId="202">[2]Abril!#REF!</definedName>
    <definedName name="xxxx" localSheetId="218">[2]Abril!#REF!</definedName>
    <definedName name="xxxx" localSheetId="122">[2]Abril!#REF!</definedName>
    <definedName name="xxxx" localSheetId="170">[2]Abril!#REF!</definedName>
    <definedName name="xxxx" localSheetId="126">[2]Abril!#REF!</definedName>
    <definedName name="xxxx" localSheetId="174">[2]Abril!#REF!</definedName>
    <definedName name="xxxx" localSheetId="222">[2]Abril!#REF!</definedName>
    <definedName name="xxxx" localSheetId="130">[2]Abril!#REF!</definedName>
    <definedName name="xxxx" localSheetId="178">[2]Abril!#REF!</definedName>
    <definedName name="xxxx" localSheetId="150">[2]Abril!#REF!</definedName>
    <definedName name="xxxx" localSheetId="198">[2]Abril!#REF!</definedName>
    <definedName name="xxxx" localSheetId="146">[2]Abril!#REF!</definedName>
    <definedName name="xxxx" localSheetId="194">[2]Abril!#REF!</definedName>
    <definedName name="xxxx" localSheetId="134">[2]Abril!#REF!</definedName>
    <definedName name="xxxx" localSheetId="182">[2]Abril!#REF!</definedName>
    <definedName name="xxxx" localSheetId="142">[2]Abril!#REF!</definedName>
    <definedName name="xxxx" localSheetId="190">[2]Abril!#REF!</definedName>
    <definedName name="xxxx" localSheetId="118">[2]Abril!#REF!</definedName>
    <definedName name="xxxx" localSheetId="166">[2]Abril!#REF!</definedName>
    <definedName name="xxxx" localSheetId="214">[2]Abril!#REF!</definedName>
    <definedName name="xxxx" localSheetId="114">[2]Abril!#REF!</definedName>
    <definedName name="xxxx" localSheetId="210">[2]Abril!#REF!</definedName>
    <definedName name="xxxx" localSheetId="162">[2]Abril!#REF!</definedName>
    <definedName name="xxxx" localSheetId="206">[2]Abril!#REF!</definedName>
    <definedName name="xxxx" localSheetId="110">[2]Abril!#REF!</definedName>
    <definedName name="xxxx" localSheetId="158">[2]Abril!#REF!</definedName>
    <definedName name="xxxx" localSheetId="140">[2]Abril!#REF!</definedName>
    <definedName name="xxxx" localSheetId="156">[2]Abril!#REF!</definedName>
    <definedName name="xxxx" localSheetId="124">[2]Abril!#REF!</definedName>
    <definedName name="xxxx" localSheetId="128">[2]Abril!#REF!</definedName>
    <definedName name="xxxx" localSheetId="132">[2]Abril!#REF!</definedName>
    <definedName name="xxxx" localSheetId="152">[2]Abril!#REF!</definedName>
    <definedName name="xxxx" localSheetId="148">[2]Abril!#REF!</definedName>
    <definedName name="xxxx" localSheetId="136">[2]Abril!#REF!</definedName>
    <definedName name="xxxx" localSheetId="144">[2]Abril!#REF!</definedName>
    <definedName name="xxxx" localSheetId="120">[2]Abril!#REF!</definedName>
    <definedName name="xxxx" localSheetId="160">[2]Abril!#REF!</definedName>
    <definedName name="xxxx" localSheetId="43">[2]Abril!#REF!</definedName>
    <definedName name="xxxx" localSheetId="31">[2]Abril!#REF!</definedName>
    <definedName name="xxxx" localSheetId="35">[2]Abril!#REF!</definedName>
    <definedName name="xxxx" localSheetId="55">[2]Abril!#REF!</definedName>
    <definedName name="xxxx" localSheetId="51">[2]Abril!#REF!</definedName>
    <definedName name="xxxx" localSheetId="39">[2]Abril!#REF!</definedName>
    <definedName name="xxxx" localSheetId="47">[2]Abril!#REF!</definedName>
    <definedName name="xxxx" localSheetId="108">[2]Abril!#REF!</definedName>
    <definedName name="xxxx" localSheetId="92">[2]Abril!#REF!</definedName>
    <definedName name="xxxx" localSheetId="59">[2]Abril!#REF!</definedName>
    <definedName name="xxxx" localSheetId="76">[2]Abril!#REF!</definedName>
    <definedName name="xxxx" localSheetId="80">[2]Abril!#REF!</definedName>
    <definedName name="xxxx" localSheetId="84">[2]Abril!#REF!</definedName>
    <definedName name="xxxx" localSheetId="104">[2]Abril!#REF!</definedName>
    <definedName name="xxxx" localSheetId="100">[2]Abril!#REF!</definedName>
    <definedName name="xxxx" localSheetId="88">[2]Abril!#REF!</definedName>
    <definedName name="xxxx" localSheetId="96">[2]Abril!#REF!</definedName>
    <definedName name="xxxx" localSheetId="71">[2]Abril!#REF!</definedName>
    <definedName name="xxxx" localSheetId="67">[2]Abril!#REF!</definedName>
    <definedName name="xxxx" localSheetId="116">[2]Abril!#REF!</definedName>
    <definedName name="xxxx" localSheetId="112">[2]Abril!#REF!</definedName>
    <definedName name="xxxx" localSheetId="63">[2]Abril!#REF!</definedName>
    <definedName name="xxxx" localSheetId="10">[2]Abril!#REF!</definedName>
    <definedName name="xxxx" localSheetId="5">[2]Abril!#REF!</definedName>
    <definedName name="xxxx" localSheetId="14">[2]Abril!#REF!</definedName>
    <definedName name="xxxx" localSheetId="7">[2]Abril!#REF!</definedName>
    <definedName name="xxxx" localSheetId="12">[2]Abril!#REF!</definedName>
    <definedName name="xxxx" localSheetId="16">[2]Abril!#REF!</definedName>
    <definedName name="xxxx" localSheetId="109">[2]Abril!#REF!</definedName>
    <definedName name="xxxx" localSheetId="117">[2]Abril!#REF!</definedName>
    <definedName name="xxxx" localSheetId="113">[2]Abril!#REF!</definedName>
    <definedName name="xxxx" localSheetId="44">[2]Abril!#REF!</definedName>
    <definedName name="xxxx" localSheetId="93">[2]Abril!#REF!</definedName>
    <definedName name="xxxx" localSheetId="141">[2]Abril!#REF!</definedName>
    <definedName name="xxxx" localSheetId="189">[2]Abril!#REF!</definedName>
    <definedName name="xxxx" localSheetId="13">[2]Abril!#REF!</definedName>
    <definedName name="xxxx" localSheetId="60">[2]Abril!#REF!</definedName>
    <definedName name="xxxx" localSheetId="157">[2]Abril!#REF!</definedName>
    <definedName name="xxxx" localSheetId="205">[2]Abril!#REF!</definedName>
    <definedName name="xxxx" localSheetId="221">[2]Abril!#REF!</definedName>
    <definedName name="xxxx" localSheetId="28">[2]Abril!#REF!</definedName>
    <definedName name="xxxx" localSheetId="77">[2]Abril!#REF!</definedName>
    <definedName name="xxxx" localSheetId="125">[2]Abril!#REF!</definedName>
    <definedName name="xxxx" localSheetId="173">[2]Abril!#REF!</definedName>
    <definedName name="xxxx" localSheetId="32">[2]Abril!#REF!</definedName>
    <definedName name="xxxx" localSheetId="81">[2]Abril!#REF!</definedName>
    <definedName name="xxxx" localSheetId="129">[2]Abril!#REF!</definedName>
    <definedName name="xxxx" localSheetId="177">[2]Abril!#REF!</definedName>
    <definedName name="xxxx" localSheetId="225">[2]Abril!#REF!</definedName>
    <definedName name="xxxx" localSheetId="36">[2]Abril!#REF!</definedName>
    <definedName name="xxxx" localSheetId="85">[2]Abril!#REF!</definedName>
    <definedName name="xxxx" localSheetId="133">[2]Abril!#REF!</definedName>
    <definedName name="xxxx" localSheetId="181">[2]Abril!#REF!</definedName>
    <definedName name="xxxx" localSheetId="8">[2]Abril!#REF!</definedName>
    <definedName name="xxxx" localSheetId="56">[2]Abril!#REF!</definedName>
    <definedName name="xxxx" localSheetId="105">[2]Abril!#REF!</definedName>
    <definedName name="xxxx" localSheetId="153">[2]Abril!#REF!</definedName>
    <definedName name="xxxx" localSheetId="201">[2]Abril!#REF!</definedName>
    <definedName name="xxxx" localSheetId="52">[2]Abril!#REF!</definedName>
    <definedName name="xxxx" localSheetId="101">[2]Abril!#REF!</definedName>
    <definedName name="xxxx" localSheetId="149">[2]Abril!#REF!</definedName>
    <definedName name="xxxx" localSheetId="197">[2]Abril!#REF!</definedName>
    <definedName name="xxxx" localSheetId="40">[2]Abril!#REF!</definedName>
    <definedName name="xxxx" localSheetId="89">[2]Abril!#REF!</definedName>
    <definedName name="xxxx" localSheetId="137">[2]Abril!#REF!</definedName>
    <definedName name="xxxx" localSheetId="185">[2]Abril!#REF!</definedName>
    <definedName name="xxxx" localSheetId="48">[2]Abril!#REF!</definedName>
    <definedName name="xxxx" localSheetId="97">[2]Abril!#REF!</definedName>
    <definedName name="xxxx" localSheetId="145">[2]Abril!#REF!</definedName>
    <definedName name="xxxx" localSheetId="193">[2]Abril!#REF!</definedName>
    <definedName name="xxxx" localSheetId="217">[2]Abril!#REF!</definedName>
    <definedName name="xxxx" localSheetId="72">[2]Abril!#REF!</definedName>
    <definedName name="xxxx" localSheetId="121">[2]Abril!#REF!</definedName>
    <definedName name="xxxx" localSheetId="169">[2]Abril!#REF!</definedName>
    <definedName name="xxxx" localSheetId="21">[2]Abril!#REF!</definedName>
    <definedName name="xxxx" localSheetId="68">[2]Abril!#REF!</definedName>
    <definedName name="xxxx" localSheetId="213">[2]Abril!#REF!</definedName>
    <definedName name="xxxx" localSheetId="165">[2]Abril!#REF!</definedName>
    <definedName name="xxxx" localSheetId="0">[2]Abril!#REF!</definedName>
    <definedName name="xxxx" localSheetId="209">[2]Abril!#REF!</definedName>
    <definedName name="xxxx" localSheetId="64">[2]Abril!#REF!</definedName>
    <definedName name="xxxx" localSheetId="161">[2]Abril!#REF!</definedName>
    <definedName name="xxxx" localSheetId="42">[2]Abril!#REF!</definedName>
    <definedName name="xxxx" localSheetId="91">[2]Abril!#REF!</definedName>
    <definedName name="xxxx" localSheetId="139">[2]Abril!#REF!</definedName>
    <definedName name="xxxx" localSheetId="187">[2]Abril!#REF!</definedName>
    <definedName name="xxxx" localSheetId="11">[2]Abril!#REF!</definedName>
    <definedName name="xxxx" localSheetId="58">[2]Abril!#REF!</definedName>
    <definedName name="xxxx" localSheetId="107">[2]Abril!#REF!</definedName>
    <definedName name="xxxx" localSheetId="155">[2]Abril!#REF!</definedName>
    <definedName name="xxxx" localSheetId="203">[2]Abril!#REF!</definedName>
    <definedName name="xxxx" localSheetId="26">[2]Abril!#REF!</definedName>
    <definedName name="xxxx" localSheetId="75">[2]Abril!#REF!</definedName>
    <definedName name="xxxx" localSheetId="171">[2]Abril!#REF!</definedName>
    <definedName name="xxxx" localSheetId="123">[2]Abril!#REF!</definedName>
    <definedName name="xxxx" localSheetId="219">[2]Abril!#REF!</definedName>
    <definedName name="xxxx" localSheetId="79">[2]Abril!#REF!</definedName>
    <definedName name="xxxx" localSheetId="30">[2]Abril!#REF!</definedName>
    <definedName name="xxxx" localSheetId="127">[2]Abril!#REF!</definedName>
    <definedName name="xxxx" localSheetId="175">[2]Abril!#REF!</definedName>
    <definedName name="xxxx" localSheetId="223">[2]Abril!#REF!</definedName>
    <definedName name="xxxx" localSheetId="83">[2]Abril!#REF!</definedName>
    <definedName name="xxxx" localSheetId="131">[2]Abril!#REF!</definedName>
    <definedName name="xxxx" localSheetId="34">[2]Abril!#REF!</definedName>
    <definedName name="xxxx" localSheetId="179">[2]Abril!#REF!</definedName>
    <definedName name="xxxx" localSheetId="6">[2]Abril!#REF!</definedName>
    <definedName name="xxxx" localSheetId="54">[2]Abril!#REF!</definedName>
    <definedName name="xxxx" localSheetId="103">[2]Abril!#REF!</definedName>
    <definedName name="xxxx" localSheetId="151">[2]Abril!#REF!</definedName>
    <definedName name="xxxx" localSheetId="199">[2]Abril!#REF!</definedName>
    <definedName name="xxxx" localSheetId="50">[2]Abril!#REF!</definedName>
    <definedName name="xxxx" localSheetId="99">[2]Abril!#REF!</definedName>
    <definedName name="xxxx" localSheetId="147">[2]Abril!#REF!</definedName>
    <definedName name="xxxx" localSheetId="195">[2]Abril!#REF!</definedName>
    <definedName name="xxxx" localSheetId="38">[2]Abril!#REF!</definedName>
    <definedName name="xxxx" localSheetId="87">[2]Abril!#REF!</definedName>
    <definedName name="xxxx" localSheetId="135">[2]Abril!#REF!</definedName>
    <definedName name="xxxx" localSheetId="183">[2]Abril!#REF!</definedName>
    <definedName name="xxxx" localSheetId="46">[2]Abril!#REF!</definedName>
    <definedName name="xxxx" localSheetId="95">[2]Abril!#REF!</definedName>
    <definedName name="xxxx" localSheetId="143">[2]Abril!#REF!</definedName>
    <definedName name="xxxx" localSheetId="191">[2]Abril!#REF!</definedName>
    <definedName name="xxxx" localSheetId="70">[2]Abril!#REF!</definedName>
    <definedName name="xxxx" localSheetId="167">[2]Abril!#REF!</definedName>
    <definedName name="xxxx" localSheetId="119">[2]Abril!#REF!</definedName>
    <definedName name="xxxx" localSheetId="215">[2]Abril!#REF!</definedName>
    <definedName name="xxxx" localSheetId="66">[2]Abril!#REF!</definedName>
    <definedName name="xxxx" localSheetId="115">[2]Abril!#REF!</definedName>
    <definedName name="xxxx" localSheetId="163">[2]Abril!#REF!</definedName>
    <definedName name="xxxx" localSheetId="20">[2]Abril!#REF!</definedName>
    <definedName name="xxxx" localSheetId="211">[2]Abril!#REF!</definedName>
    <definedName name="xxxx" localSheetId="15">[2]Abril!#REF!</definedName>
    <definedName name="xxxx" localSheetId="207">[2]Abril!#REF!</definedName>
    <definedName name="xxxx" localSheetId="62">[2]Abril!#REF!</definedName>
    <definedName name="xxxx" localSheetId="111">[2]Abril!#REF!</definedName>
    <definedName name="xxxx" localSheetId="159">[2]Abril!#REF!</definedName>
    <definedName name="xxxx">[2]Abril!#REF!</definedName>
    <definedName name="Yes_No">'[1]Coef.'!$J$112:$J$113</definedName>
  </definedNames>
  <calcPr calcId="191029"/>
  <pivotCaches>
    <pivotCache cacheId="11" r:id="rId237"/>
    <pivotCache cacheId="12" r:id="rId238"/>
    <pivotCache cacheId="13" r:id="rId239"/>
    <pivotCache cacheId="14" r:id="rId240"/>
    <pivotCache cacheId="15" r:id="rId241"/>
    <pivotCache cacheId="16" r:id="rId242"/>
    <pivotCache cacheId="17" r:id="rId243"/>
    <pivotCache cacheId="18" r:id="rId244"/>
    <pivotCache cacheId="19" r:id="rId245"/>
    <pivotCache cacheId="20" r:id="rId246"/>
    <pivotCache cacheId="21" r:id="rId247"/>
    <pivotCache cacheId="22" r:id="rId248"/>
    <pivotCache cacheId="23" r:id="rId249"/>
    <pivotCache cacheId="24" r:id="rId250"/>
    <pivotCache cacheId="25" r:id="rId251"/>
    <pivotCache cacheId="26" r:id="rId252"/>
    <pivotCache cacheId="27" r:id="rId253"/>
    <pivotCache cacheId="28" r:id="rId254"/>
    <pivotCache cacheId="29" r:id="rId255"/>
    <pivotCache cacheId="30" r:id="rId256"/>
    <pivotCache cacheId="31" r:id="rId257"/>
    <pivotCache cacheId="32" r:id="rId258"/>
    <pivotCache cacheId="33" r:id="rId259"/>
    <pivotCache cacheId="34" r:id="rId260"/>
    <pivotCache cacheId="35" r:id="rId261"/>
    <pivotCache cacheId="36" r:id="rId262"/>
    <pivotCache cacheId="37" r:id="rId263"/>
    <pivotCache cacheId="38" r:id="rId264"/>
    <pivotCache cacheId="39" r:id="rId265"/>
    <pivotCache cacheId="40" r:id="rId266"/>
    <pivotCache cacheId="41" r:id="rId267"/>
    <pivotCache cacheId="42" r:id="rId268"/>
    <pivotCache cacheId="43" r:id="rId269"/>
    <pivotCache cacheId="44" r:id="rId270"/>
    <pivotCache cacheId="45" r:id="rId271"/>
    <pivotCache cacheId="46" r:id="rId272"/>
    <pivotCache cacheId="47" r:id="rId273"/>
    <pivotCache cacheId="48" r:id="rId274"/>
    <pivotCache cacheId="49" r:id="rId275"/>
    <pivotCache cacheId="50" r:id="rId276"/>
    <pivotCache cacheId="51" r:id="rId277"/>
    <pivotCache cacheId="52" r:id="rId278"/>
    <pivotCache cacheId="53" r:id="rId279"/>
    <pivotCache cacheId="54" r:id="rId280"/>
    <pivotCache cacheId="55" r:id="rId281"/>
    <pivotCache cacheId="56" r:id="rId282"/>
    <pivotCache cacheId="57" r:id="rId283"/>
    <pivotCache cacheId="58" r:id="rId284"/>
    <pivotCache cacheId="59" r:id="rId285"/>
    <pivotCache cacheId="60" r:id="rId286"/>
    <pivotCache cacheId="61" r:id="rId287"/>
    <pivotCache cacheId="62" r:id="rId288"/>
    <pivotCache cacheId="63" r:id="rId289"/>
    <pivotCache cacheId="64" r:id="rId290"/>
    <pivotCache cacheId="65" r:id="rId291"/>
    <pivotCache cacheId="66" r:id="rId292"/>
    <pivotCache cacheId="67" r:id="rId293"/>
    <pivotCache cacheId="68" r:id="rId294"/>
    <pivotCache cacheId="69" r:id="rId295"/>
    <pivotCache cacheId="70" r:id="rId296"/>
    <pivotCache cacheId="71" r:id="rId297"/>
    <pivotCache cacheId="72" r:id="rId298"/>
    <pivotCache cacheId="73" r:id="rId299"/>
    <pivotCache cacheId="74" r:id="rId300"/>
    <pivotCache cacheId="75" r:id="rId301"/>
    <pivotCache cacheId="76" r:id="rId302"/>
    <pivotCache cacheId="77" r:id="rId303"/>
    <pivotCache cacheId="78" r:id="rId304"/>
    <pivotCache cacheId="79" r:id="rId305"/>
    <pivotCache cacheId="80" r:id="rId306"/>
    <pivotCache cacheId="81" r:id="rId307"/>
    <pivotCache cacheId="82" r:id="rId308"/>
    <pivotCache cacheId="83" r:id="rId309"/>
    <pivotCache cacheId="84" r:id="rId310"/>
    <pivotCache cacheId="85" r:id="rId311"/>
    <pivotCache cacheId="86" r:id="rId312"/>
    <pivotCache cacheId="87" r:id="rId313"/>
    <pivotCache cacheId="88" r:id="rId314"/>
    <pivotCache cacheId="89" r:id="rId315"/>
    <pivotCache cacheId="90" r:id="rId316"/>
    <pivotCache cacheId="91" r:id="rId317"/>
    <pivotCache cacheId="92" r:id="rId318"/>
    <pivotCache cacheId="93" r:id="rId319"/>
    <pivotCache cacheId="94" r:id="rId320"/>
    <pivotCache cacheId="95" r:id="rId321"/>
    <pivotCache cacheId="96" r:id="rId322"/>
    <pivotCache cacheId="97" r:id="rId323"/>
    <pivotCache cacheId="98" r:id="rId324"/>
    <pivotCache cacheId="99" r:id="rId325"/>
    <pivotCache cacheId="100" r:id="rId326"/>
    <pivotCache cacheId="101" r:id="rId327"/>
    <pivotCache cacheId="102" r:id="rId328"/>
    <pivotCache cacheId="103" r:id="rId329"/>
    <pivotCache cacheId="104" r:id="rId330"/>
    <pivotCache cacheId="105" r:id="rId331"/>
    <pivotCache cacheId="106" r:id="rId332"/>
    <pivotCache cacheId="107" r:id="rId333"/>
    <pivotCache cacheId="108" r:id="rId334"/>
    <pivotCache cacheId="109" r:id="rId335"/>
    <pivotCache cacheId="110" r:id="rId336"/>
    <pivotCache cacheId="111" r:id="rId337"/>
    <pivotCache cacheId="112" r:id="rId338"/>
    <pivotCache cacheId="113" r:id="rId339"/>
    <pivotCache cacheId="114" r:id="rId340"/>
    <pivotCache cacheId="115" r:id="rId341"/>
    <pivotCache cacheId="116" r:id="rId342"/>
    <pivotCache cacheId="117" r:id="rId343"/>
    <pivotCache cacheId="118" r:id="rId344"/>
    <pivotCache cacheId="119" r:id="rId345"/>
    <pivotCache cacheId="120" r:id="rId346"/>
    <pivotCache cacheId="121" r:id="rId347"/>
    <pivotCache cacheId="122" r:id="rId348"/>
    <pivotCache cacheId="123" r:id="rId349"/>
    <pivotCache cacheId="124" r:id="rId350"/>
    <pivotCache cacheId="125" r:id="rId351"/>
    <pivotCache cacheId="126" r:id="rId352"/>
    <pivotCache cacheId="127" r:id="rId35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" i="254" l="1"/>
  <c r="H67" i="253"/>
  <c r="K67" i="253" s="1"/>
  <c r="O66" i="253"/>
  <c r="N66" i="253"/>
  <c r="K66" i="253"/>
  <c r="I70" i="253" s="1"/>
  <c r="H66" i="253"/>
  <c r="N65" i="253"/>
  <c r="K65" i="253"/>
  <c r="K64" i="253"/>
  <c r="F63" i="253"/>
  <c r="H55" i="253"/>
  <c r="G55" i="253"/>
  <c r="F55" i="253"/>
  <c r="E55" i="253"/>
  <c r="I55" i="253" s="1"/>
  <c r="N55" i="253" s="1"/>
  <c r="D55" i="253"/>
  <c r="H54" i="253"/>
  <c r="G54" i="253"/>
  <c r="F54" i="253"/>
  <c r="E54" i="253"/>
  <c r="I54" i="253" s="1"/>
  <c r="N54" i="253" s="1"/>
  <c r="D54" i="253"/>
  <c r="P53" i="253"/>
  <c r="H53" i="253"/>
  <c r="G53" i="253"/>
  <c r="F53" i="253"/>
  <c r="E53" i="253"/>
  <c r="I53" i="253" s="1"/>
  <c r="K53" i="253" s="1"/>
  <c r="D53" i="253"/>
  <c r="N52" i="253"/>
  <c r="H52" i="253"/>
  <c r="G52" i="253"/>
  <c r="F52" i="253"/>
  <c r="E52" i="253"/>
  <c r="I52" i="253" s="1"/>
  <c r="D52" i="253"/>
  <c r="N51" i="253"/>
  <c r="H51" i="253"/>
  <c r="G51" i="253"/>
  <c r="F51" i="253"/>
  <c r="E51" i="253"/>
  <c r="I51" i="253" s="1"/>
  <c r="K51" i="253" s="1"/>
  <c r="D51" i="253"/>
  <c r="H50" i="253"/>
  <c r="G50" i="253"/>
  <c r="F50" i="253"/>
  <c r="E50" i="253"/>
  <c r="I50" i="253" s="1"/>
  <c r="D50" i="253"/>
  <c r="H49" i="253"/>
  <c r="G49" i="253"/>
  <c r="F49" i="253"/>
  <c r="E49" i="253"/>
  <c r="I49" i="253" s="1"/>
  <c r="D49" i="253"/>
  <c r="N48" i="253"/>
  <c r="H48" i="253"/>
  <c r="G48" i="253"/>
  <c r="F48" i="253"/>
  <c r="E48" i="253"/>
  <c r="I48" i="253" s="1"/>
  <c r="D48" i="253"/>
  <c r="N47" i="253"/>
  <c r="H47" i="253"/>
  <c r="G47" i="253"/>
  <c r="F47" i="253"/>
  <c r="E47" i="253"/>
  <c r="I47" i="253" s="1"/>
  <c r="K47" i="253" s="1"/>
  <c r="D47" i="253"/>
  <c r="H46" i="253"/>
  <c r="G46" i="253"/>
  <c r="F46" i="253"/>
  <c r="E46" i="253"/>
  <c r="I46" i="253" s="1"/>
  <c r="D46" i="253"/>
  <c r="H45" i="253"/>
  <c r="G45" i="253"/>
  <c r="F45" i="253"/>
  <c r="E45" i="253"/>
  <c r="I45" i="253" s="1"/>
  <c r="D45" i="253"/>
  <c r="N44" i="253"/>
  <c r="H44" i="253"/>
  <c r="G44" i="253"/>
  <c r="F44" i="253"/>
  <c r="E44" i="253"/>
  <c r="I44" i="253" s="1"/>
  <c r="D44" i="253"/>
  <c r="L44" i="253" s="1"/>
  <c r="H43" i="253"/>
  <c r="G43" i="253"/>
  <c r="F43" i="253"/>
  <c r="E43" i="253"/>
  <c r="I43" i="253" s="1"/>
  <c r="D43" i="253"/>
  <c r="H42" i="253"/>
  <c r="G42" i="253"/>
  <c r="F42" i="253"/>
  <c r="E42" i="253"/>
  <c r="I42" i="253" s="1"/>
  <c r="D42" i="253"/>
  <c r="M41" i="253"/>
  <c r="H41" i="253"/>
  <c r="G41" i="253"/>
  <c r="F41" i="253"/>
  <c r="E41" i="253"/>
  <c r="D41" i="253"/>
  <c r="H40" i="253"/>
  <c r="G40" i="253"/>
  <c r="F40" i="253"/>
  <c r="E40" i="253"/>
  <c r="I40" i="253" s="1"/>
  <c r="D40" i="253"/>
  <c r="H39" i="253"/>
  <c r="G39" i="253"/>
  <c r="F39" i="253"/>
  <c r="E39" i="253"/>
  <c r="I39" i="253" s="1"/>
  <c r="D39" i="253"/>
  <c r="H38" i="253"/>
  <c r="G38" i="253"/>
  <c r="F38" i="253"/>
  <c r="E38" i="253"/>
  <c r="D38" i="253"/>
  <c r="L37" i="253"/>
  <c r="P37" i="253" s="1"/>
  <c r="H37" i="253"/>
  <c r="G37" i="253"/>
  <c r="I37" i="253" s="1"/>
  <c r="F37" i="253"/>
  <c r="E37" i="253"/>
  <c r="H36" i="253"/>
  <c r="G36" i="253"/>
  <c r="F36" i="253"/>
  <c r="E36" i="253"/>
  <c r="D36" i="253"/>
  <c r="H35" i="253"/>
  <c r="G35" i="253"/>
  <c r="F35" i="253"/>
  <c r="E35" i="253"/>
  <c r="D35" i="253"/>
  <c r="H34" i="253"/>
  <c r="G34" i="253"/>
  <c r="F34" i="253"/>
  <c r="E34" i="253"/>
  <c r="I34" i="253" s="1"/>
  <c r="D34" i="253"/>
  <c r="H33" i="253"/>
  <c r="G33" i="253"/>
  <c r="F33" i="253"/>
  <c r="E33" i="253"/>
  <c r="D33" i="253"/>
  <c r="H32" i="253"/>
  <c r="G32" i="253"/>
  <c r="F32" i="253"/>
  <c r="E32" i="253"/>
  <c r="I32" i="253" s="1"/>
  <c r="D32" i="253"/>
  <c r="H31" i="253"/>
  <c r="G31" i="253"/>
  <c r="F31" i="253"/>
  <c r="E31" i="253"/>
  <c r="I31" i="253" s="1"/>
  <c r="D31" i="253"/>
  <c r="H30" i="253"/>
  <c r="G30" i="253"/>
  <c r="I30" i="253" s="1"/>
  <c r="F30" i="253"/>
  <c r="E30" i="253"/>
  <c r="D30" i="253"/>
  <c r="P30" i="253" s="1"/>
  <c r="H29" i="253"/>
  <c r="G29" i="253"/>
  <c r="I29" i="253" s="1"/>
  <c r="F29" i="253"/>
  <c r="E29" i="253"/>
  <c r="D29" i="253"/>
  <c r="H28" i="253"/>
  <c r="G28" i="253"/>
  <c r="F28" i="253"/>
  <c r="E28" i="253"/>
  <c r="D28" i="253"/>
  <c r="H27" i="253"/>
  <c r="G27" i="253"/>
  <c r="I27" i="253" s="1"/>
  <c r="F27" i="253"/>
  <c r="E27" i="253"/>
  <c r="D27" i="253"/>
  <c r="H26" i="253"/>
  <c r="G26" i="253"/>
  <c r="I26" i="253" s="1"/>
  <c r="F26" i="253"/>
  <c r="E26" i="253"/>
  <c r="D26" i="253"/>
  <c r="H25" i="253"/>
  <c r="G25" i="253"/>
  <c r="I25" i="253" s="1"/>
  <c r="F25" i="253"/>
  <c r="E25" i="253"/>
  <c r="D25" i="253"/>
  <c r="H24" i="253"/>
  <c r="G24" i="253"/>
  <c r="I24" i="253" s="1"/>
  <c r="F24" i="253"/>
  <c r="E24" i="253"/>
  <c r="D24" i="253"/>
  <c r="H23" i="253"/>
  <c r="G23" i="253"/>
  <c r="F23" i="253"/>
  <c r="E23" i="253"/>
  <c r="D23" i="253"/>
  <c r="M22" i="253"/>
  <c r="H22" i="253"/>
  <c r="I22" i="253" s="1"/>
  <c r="G22" i="253"/>
  <c r="F22" i="253"/>
  <c r="E22" i="253"/>
  <c r="D22" i="253"/>
  <c r="H21" i="253"/>
  <c r="I21" i="253" s="1"/>
  <c r="G21" i="253"/>
  <c r="F21" i="253"/>
  <c r="E21" i="253"/>
  <c r="D21" i="253"/>
  <c r="H20" i="253"/>
  <c r="I20" i="253" s="1"/>
  <c r="G20" i="253"/>
  <c r="F20" i="253"/>
  <c r="E20" i="253"/>
  <c r="D20" i="253"/>
  <c r="I19" i="253"/>
  <c r="H19" i="253"/>
  <c r="G19" i="253"/>
  <c r="F19" i="253"/>
  <c r="E19" i="253"/>
  <c r="D19" i="253"/>
  <c r="H18" i="253"/>
  <c r="I18" i="253" s="1"/>
  <c r="G18" i="253"/>
  <c r="F18" i="253"/>
  <c r="E18" i="253"/>
  <c r="D18" i="253"/>
  <c r="H17" i="253"/>
  <c r="I17" i="253" s="1"/>
  <c r="G17" i="253"/>
  <c r="F17" i="253"/>
  <c r="E17" i="253"/>
  <c r="D17" i="253"/>
  <c r="H16" i="253"/>
  <c r="I16" i="253" s="1"/>
  <c r="G16" i="253"/>
  <c r="F16" i="253"/>
  <c r="E16" i="253"/>
  <c r="D16" i="253"/>
  <c r="I15" i="253"/>
  <c r="H15" i="253"/>
  <c r="G15" i="253"/>
  <c r="F15" i="253"/>
  <c r="E15" i="253"/>
  <c r="D15" i="253"/>
  <c r="H14" i="253"/>
  <c r="I14" i="253" s="1"/>
  <c r="G14" i="253"/>
  <c r="F14" i="253"/>
  <c r="E14" i="253"/>
  <c r="D14" i="253"/>
  <c r="H13" i="253"/>
  <c r="I13" i="253" s="1"/>
  <c r="G13" i="253"/>
  <c r="F13" i="253"/>
  <c r="E13" i="253"/>
  <c r="D13" i="253"/>
  <c r="H12" i="253"/>
  <c r="I12" i="253" s="1"/>
  <c r="G12" i="253"/>
  <c r="F12" i="253"/>
  <c r="E12" i="253"/>
  <c r="D12" i="253"/>
  <c r="I11" i="253"/>
  <c r="H11" i="253"/>
  <c r="G11" i="253"/>
  <c r="F11" i="253"/>
  <c r="E11" i="253"/>
  <c r="D11" i="253"/>
  <c r="H10" i="253"/>
  <c r="I10" i="253" s="1"/>
  <c r="G10" i="253"/>
  <c r="F10" i="253"/>
  <c r="E10" i="253"/>
  <c r="D10" i="253"/>
  <c r="H9" i="253"/>
  <c r="I9" i="253" s="1"/>
  <c r="G9" i="253"/>
  <c r="F9" i="253"/>
  <c r="E9" i="253"/>
  <c r="D9" i="253"/>
  <c r="H8" i="253"/>
  <c r="G8" i="253"/>
  <c r="F8" i="253"/>
  <c r="E8" i="253"/>
  <c r="K59" i="253" s="1"/>
  <c r="D8" i="253"/>
  <c r="H66" i="251"/>
  <c r="J66" i="251" s="1"/>
  <c r="O63" i="251"/>
  <c r="N63" i="251"/>
  <c r="I63" i="251"/>
  <c r="O62" i="251"/>
  <c r="N62" i="251"/>
  <c r="I62" i="251"/>
  <c r="F55" i="251"/>
  <c r="E55" i="251"/>
  <c r="G55" i="251" s="1"/>
  <c r="N55" i="251" s="1"/>
  <c r="D55" i="251"/>
  <c r="I55" i="251" s="1"/>
  <c r="N54" i="251"/>
  <c r="I54" i="251"/>
  <c r="G54" i="251"/>
  <c r="F54" i="251"/>
  <c r="E54" i="251"/>
  <c r="D54" i="251"/>
  <c r="G53" i="251"/>
  <c r="I53" i="251" s="1"/>
  <c r="F53" i="251"/>
  <c r="E53" i="251"/>
  <c r="D53" i="251"/>
  <c r="F52" i="251"/>
  <c r="E52" i="251"/>
  <c r="G52" i="251" s="1"/>
  <c r="N52" i="251" s="1"/>
  <c r="D52" i="251"/>
  <c r="F51" i="251"/>
  <c r="E51" i="251"/>
  <c r="G51" i="251" s="1"/>
  <c r="N51" i="251" s="1"/>
  <c r="D51" i="251"/>
  <c r="I51" i="251" s="1"/>
  <c r="N50" i="251"/>
  <c r="I50" i="251"/>
  <c r="G50" i="251"/>
  <c r="F50" i="251"/>
  <c r="E50" i="251"/>
  <c r="D50" i="251"/>
  <c r="F49" i="251"/>
  <c r="G49" i="251" s="1"/>
  <c r="E49" i="251"/>
  <c r="D49" i="251"/>
  <c r="F48" i="251"/>
  <c r="G48" i="251" s="1"/>
  <c r="N48" i="251" s="1"/>
  <c r="E48" i="251"/>
  <c r="D48" i="251"/>
  <c r="M47" i="251"/>
  <c r="F47" i="251"/>
  <c r="E47" i="251"/>
  <c r="G47" i="251" s="1"/>
  <c r="N47" i="251" s="1"/>
  <c r="D47" i="251"/>
  <c r="I47" i="251" s="1"/>
  <c r="N46" i="251"/>
  <c r="M46" i="251"/>
  <c r="F46" i="251"/>
  <c r="E46" i="251"/>
  <c r="G46" i="251" s="1"/>
  <c r="D46" i="251"/>
  <c r="H45" i="251"/>
  <c r="F45" i="251"/>
  <c r="E45" i="251"/>
  <c r="G45" i="251" s="1"/>
  <c r="I45" i="251" s="1"/>
  <c r="D45" i="251"/>
  <c r="N44" i="251"/>
  <c r="I44" i="251"/>
  <c r="K44" i="251" s="1"/>
  <c r="G44" i="251"/>
  <c r="F44" i="251"/>
  <c r="E44" i="251"/>
  <c r="D44" i="251"/>
  <c r="G43" i="251"/>
  <c r="N43" i="251" s="1"/>
  <c r="F43" i="251"/>
  <c r="E43" i="251"/>
  <c r="D43" i="251"/>
  <c r="F42" i="251"/>
  <c r="E42" i="251"/>
  <c r="G42" i="251" s="1"/>
  <c r="D42" i="251"/>
  <c r="F41" i="251"/>
  <c r="G41" i="251" s="1"/>
  <c r="E41" i="251"/>
  <c r="D41" i="251"/>
  <c r="F40" i="251"/>
  <c r="E40" i="251"/>
  <c r="G40" i="251" s="1"/>
  <c r="N40" i="251" s="1"/>
  <c r="D40" i="251"/>
  <c r="F39" i="251"/>
  <c r="E39" i="251"/>
  <c r="D39" i="251"/>
  <c r="F38" i="251"/>
  <c r="E38" i="251"/>
  <c r="G38" i="251" s="1"/>
  <c r="N38" i="251" s="1"/>
  <c r="D38" i="251"/>
  <c r="I38" i="251" s="1"/>
  <c r="K38" i="251" s="1"/>
  <c r="N37" i="251"/>
  <c r="F37" i="251"/>
  <c r="E37" i="251"/>
  <c r="G37" i="251" s="1"/>
  <c r="D37" i="251"/>
  <c r="I37" i="251" s="1"/>
  <c r="K37" i="251" s="1"/>
  <c r="N36" i="251"/>
  <c r="I36" i="251"/>
  <c r="K36" i="251" s="1"/>
  <c r="G36" i="251"/>
  <c r="F36" i="251"/>
  <c r="E36" i="251"/>
  <c r="D36" i="251"/>
  <c r="G35" i="251"/>
  <c r="N35" i="251" s="1"/>
  <c r="F35" i="251"/>
  <c r="E35" i="251"/>
  <c r="D35" i="251"/>
  <c r="F34" i="251"/>
  <c r="E34" i="251"/>
  <c r="G34" i="251" s="1"/>
  <c r="D34" i="251"/>
  <c r="F33" i="251"/>
  <c r="E33" i="251"/>
  <c r="G33" i="251" s="1"/>
  <c r="N33" i="251" s="1"/>
  <c r="D33" i="251"/>
  <c r="I33" i="251" s="1"/>
  <c r="K33" i="251" s="1"/>
  <c r="F32" i="251"/>
  <c r="G32" i="251" s="1"/>
  <c r="N32" i="251" s="1"/>
  <c r="E32" i="251"/>
  <c r="D32" i="251"/>
  <c r="F31" i="251"/>
  <c r="E31" i="251"/>
  <c r="G31" i="251" s="1"/>
  <c r="N31" i="251" s="1"/>
  <c r="D31" i="251"/>
  <c r="I31" i="251" s="1"/>
  <c r="K31" i="251" s="1"/>
  <c r="N30" i="251"/>
  <c r="F30" i="251"/>
  <c r="E30" i="251"/>
  <c r="G30" i="251" s="1"/>
  <c r="D30" i="251"/>
  <c r="F29" i="251"/>
  <c r="E29" i="251"/>
  <c r="G29" i="251" s="1"/>
  <c r="I29" i="251" s="1"/>
  <c r="K29" i="251" s="1"/>
  <c r="D29" i="251"/>
  <c r="G28" i="251"/>
  <c r="N28" i="251" s="1"/>
  <c r="F28" i="251"/>
  <c r="E28" i="251"/>
  <c r="D28" i="251"/>
  <c r="F27" i="251"/>
  <c r="G27" i="251" s="1"/>
  <c r="E27" i="251"/>
  <c r="D27" i="251"/>
  <c r="F26" i="251"/>
  <c r="E26" i="251"/>
  <c r="G26" i="251" s="1"/>
  <c r="D26" i="251"/>
  <c r="F25" i="251"/>
  <c r="G25" i="251" s="1"/>
  <c r="E25" i="251"/>
  <c r="D25" i="251"/>
  <c r="F24" i="251"/>
  <c r="E24" i="251"/>
  <c r="G24" i="251" s="1"/>
  <c r="N24" i="251" s="1"/>
  <c r="D24" i="251"/>
  <c r="F23" i="251"/>
  <c r="E23" i="251"/>
  <c r="D23" i="251"/>
  <c r="F22" i="251"/>
  <c r="E22" i="251"/>
  <c r="G22" i="251" s="1"/>
  <c r="N22" i="251" s="1"/>
  <c r="D22" i="251"/>
  <c r="I22" i="251" s="1"/>
  <c r="K22" i="251" s="1"/>
  <c r="N21" i="251"/>
  <c r="F21" i="251"/>
  <c r="E21" i="251"/>
  <c r="G21" i="251" s="1"/>
  <c r="D21" i="251"/>
  <c r="I21" i="251" s="1"/>
  <c r="K21" i="251" s="1"/>
  <c r="N20" i="251"/>
  <c r="I20" i="251"/>
  <c r="K20" i="251" s="1"/>
  <c r="G20" i="251"/>
  <c r="F20" i="251"/>
  <c r="E20" i="251"/>
  <c r="D20" i="251"/>
  <c r="G19" i="251"/>
  <c r="I19" i="251" s="1"/>
  <c r="K19" i="251" s="1"/>
  <c r="F19" i="251"/>
  <c r="E19" i="251"/>
  <c r="D19" i="251"/>
  <c r="F18" i="251"/>
  <c r="E18" i="251"/>
  <c r="G18" i="251" s="1"/>
  <c r="D18" i="251"/>
  <c r="F17" i="251"/>
  <c r="E17" i="251"/>
  <c r="G17" i="251" s="1"/>
  <c r="N17" i="251" s="1"/>
  <c r="D17" i="251"/>
  <c r="I17" i="251" s="1"/>
  <c r="K17" i="251" s="1"/>
  <c r="F16" i="251"/>
  <c r="G16" i="251" s="1"/>
  <c r="N16" i="251" s="1"/>
  <c r="E16" i="251"/>
  <c r="D16" i="251"/>
  <c r="F15" i="251"/>
  <c r="E15" i="251"/>
  <c r="G15" i="251" s="1"/>
  <c r="N15" i="251" s="1"/>
  <c r="D15" i="251"/>
  <c r="F14" i="251"/>
  <c r="E14" i="251"/>
  <c r="G14" i="251" s="1"/>
  <c r="N14" i="251" s="1"/>
  <c r="D14" i="251"/>
  <c r="N13" i="251"/>
  <c r="F13" i="251"/>
  <c r="E13" i="251"/>
  <c r="G13" i="251" s="1"/>
  <c r="D13" i="251"/>
  <c r="I13" i="251" s="1"/>
  <c r="K13" i="251" s="1"/>
  <c r="N12" i="251"/>
  <c r="I12" i="251"/>
  <c r="K12" i="251" s="1"/>
  <c r="G12" i="251"/>
  <c r="F12" i="251"/>
  <c r="E12" i="251"/>
  <c r="D12" i="251"/>
  <c r="G11" i="251"/>
  <c r="I11" i="251" s="1"/>
  <c r="K11" i="251" s="1"/>
  <c r="F11" i="251"/>
  <c r="E11" i="251"/>
  <c r="D11" i="251"/>
  <c r="F10" i="251"/>
  <c r="E10" i="251"/>
  <c r="G10" i="251" s="1"/>
  <c r="D10" i="251"/>
  <c r="F9" i="251"/>
  <c r="F56" i="251" s="1"/>
  <c r="E9" i="251"/>
  <c r="G9" i="251" s="1"/>
  <c r="N9" i="251" s="1"/>
  <c r="D9" i="251"/>
  <c r="F8" i="251"/>
  <c r="G8" i="251" s="1"/>
  <c r="E8" i="251"/>
  <c r="D8" i="251"/>
  <c r="M2" i="251"/>
  <c r="L2" i="251"/>
  <c r="H66" i="249"/>
  <c r="N22" i="253" l="1"/>
  <c r="K22" i="253"/>
  <c r="N16" i="253"/>
  <c r="K16" i="253"/>
  <c r="N41" i="251"/>
  <c r="I41" i="251"/>
  <c r="K41" i="251" s="1"/>
  <c r="N49" i="251"/>
  <c r="I49" i="251"/>
  <c r="N18" i="253"/>
  <c r="K18" i="253"/>
  <c r="N21" i="253"/>
  <c r="K21" i="253"/>
  <c r="N27" i="251"/>
  <c r="I27" i="251"/>
  <c r="K27" i="251" s="1"/>
  <c r="N10" i="253"/>
  <c r="K10" i="253"/>
  <c r="N42" i="251"/>
  <c r="I42" i="251"/>
  <c r="K42" i="251" s="1"/>
  <c r="N9" i="253"/>
  <c r="K9" i="253"/>
  <c r="N12" i="253"/>
  <c r="K12" i="253"/>
  <c r="N18" i="251"/>
  <c r="I18" i="251"/>
  <c r="K18" i="251" s="1"/>
  <c r="N26" i="251"/>
  <c r="I26" i="251"/>
  <c r="K26" i="251" s="1"/>
  <c r="N10" i="251"/>
  <c r="I10" i="251"/>
  <c r="K10" i="251" s="1"/>
  <c r="N14" i="253"/>
  <c r="K14" i="253"/>
  <c r="N17" i="253"/>
  <c r="K17" i="253"/>
  <c r="N20" i="253"/>
  <c r="K20" i="253"/>
  <c r="N13" i="253"/>
  <c r="K13" i="253"/>
  <c r="N25" i="251"/>
  <c r="I25" i="251"/>
  <c r="K25" i="251" s="1"/>
  <c r="N8" i="251"/>
  <c r="G56" i="251"/>
  <c r="I9" i="251"/>
  <c r="K9" i="251" s="1"/>
  <c r="N34" i="251"/>
  <c r="I34" i="251"/>
  <c r="K34" i="251" s="1"/>
  <c r="K43" i="253"/>
  <c r="N43" i="253"/>
  <c r="N53" i="251"/>
  <c r="K60" i="253"/>
  <c r="N11" i="251"/>
  <c r="N19" i="251"/>
  <c r="N37" i="253"/>
  <c r="K37" i="253"/>
  <c r="I52" i="251"/>
  <c r="N30" i="253"/>
  <c r="K30" i="253"/>
  <c r="N32" i="253"/>
  <c r="K32" i="253"/>
  <c r="K46" i="253"/>
  <c r="N24" i="253"/>
  <c r="K24" i="253"/>
  <c r="N34" i="253"/>
  <c r="K34" i="253"/>
  <c r="I16" i="251"/>
  <c r="K16" i="251" s="1"/>
  <c r="I28" i="251"/>
  <c r="K28" i="251" s="1"/>
  <c r="N29" i="251"/>
  <c r="N45" i="251"/>
  <c r="H56" i="253"/>
  <c r="K62" i="253"/>
  <c r="N31" i="253"/>
  <c r="K31" i="253"/>
  <c r="N39" i="253"/>
  <c r="K39" i="253"/>
  <c r="K42" i="253"/>
  <c r="N42" i="253"/>
  <c r="K45" i="253"/>
  <c r="K49" i="253"/>
  <c r="E56" i="251"/>
  <c r="I30" i="251"/>
  <c r="K30" i="251" s="1"/>
  <c r="I43" i="251"/>
  <c r="K43" i="251" s="1"/>
  <c r="I46" i="251"/>
  <c r="I8" i="253"/>
  <c r="N26" i="253"/>
  <c r="K26" i="253"/>
  <c r="I36" i="253"/>
  <c r="K55" i="253"/>
  <c r="I14" i="251"/>
  <c r="K14" i="251" s="1"/>
  <c r="I35" i="251"/>
  <c r="K35" i="251" s="1"/>
  <c r="I24" i="251"/>
  <c r="K24" i="251" s="1"/>
  <c r="I40" i="251"/>
  <c r="K40" i="251" s="1"/>
  <c r="K50" i="253"/>
  <c r="I59" i="251"/>
  <c r="I8" i="251"/>
  <c r="I39" i="251"/>
  <c r="K39" i="251" s="1"/>
  <c r="I48" i="251"/>
  <c r="I60" i="251"/>
  <c r="I23" i="253"/>
  <c r="I33" i="253"/>
  <c r="I41" i="253"/>
  <c r="K44" i="253"/>
  <c r="N46" i="253"/>
  <c r="K48" i="253"/>
  <c r="N50" i="253"/>
  <c r="K52" i="253"/>
  <c r="N40" i="253"/>
  <c r="K40" i="253"/>
  <c r="I15" i="251"/>
  <c r="K15" i="251" s="1"/>
  <c r="N27" i="253"/>
  <c r="K27" i="253"/>
  <c r="G56" i="253"/>
  <c r="E56" i="253"/>
  <c r="N29" i="253"/>
  <c r="K29" i="253"/>
  <c r="I32" i="251"/>
  <c r="K32" i="251" s="1"/>
  <c r="G23" i="251"/>
  <c r="N23" i="251" s="1"/>
  <c r="G39" i="251"/>
  <c r="N39" i="251" s="1"/>
  <c r="N11" i="253"/>
  <c r="K11" i="253"/>
  <c r="N15" i="253"/>
  <c r="K15" i="253"/>
  <c r="N19" i="253"/>
  <c r="K19" i="253"/>
  <c r="I28" i="253"/>
  <c r="I38" i="253"/>
  <c r="K54" i="253"/>
  <c r="N25" i="253"/>
  <c r="K25" i="253"/>
  <c r="I35" i="253"/>
  <c r="N45" i="253"/>
  <c r="N49" i="253"/>
  <c r="N53" i="253"/>
  <c r="K61" i="253"/>
  <c r="F56" i="253"/>
  <c r="E9" i="248"/>
  <c r="F9" i="248"/>
  <c r="E10" i="248"/>
  <c r="F10" i="248"/>
  <c r="E11" i="248"/>
  <c r="F11" i="248"/>
  <c r="E12" i="248"/>
  <c r="F12" i="248"/>
  <c r="E13" i="248"/>
  <c r="F13" i="248"/>
  <c r="E14" i="248"/>
  <c r="F14" i="248"/>
  <c r="E15" i="248"/>
  <c r="F15" i="248"/>
  <c r="E16" i="248"/>
  <c r="F16" i="248"/>
  <c r="E17" i="248"/>
  <c r="F17" i="248"/>
  <c r="E18" i="248"/>
  <c r="F18" i="248"/>
  <c r="E19" i="248"/>
  <c r="F19" i="248"/>
  <c r="E20" i="248"/>
  <c r="F20" i="248"/>
  <c r="E21" i="248"/>
  <c r="F21" i="248"/>
  <c r="E22" i="248"/>
  <c r="F22" i="248"/>
  <c r="E23" i="248"/>
  <c r="F23" i="248"/>
  <c r="E24" i="248"/>
  <c r="F24" i="248"/>
  <c r="E25" i="248"/>
  <c r="F25" i="248"/>
  <c r="E26" i="248"/>
  <c r="F26" i="248"/>
  <c r="E27" i="248"/>
  <c r="F27" i="248"/>
  <c r="E28" i="248"/>
  <c r="F28" i="248"/>
  <c r="E29" i="248"/>
  <c r="F29" i="248"/>
  <c r="E30" i="248"/>
  <c r="F30" i="248"/>
  <c r="E31" i="248"/>
  <c r="F31" i="248"/>
  <c r="E32" i="248"/>
  <c r="F32" i="248"/>
  <c r="E33" i="248"/>
  <c r="F33" i="248"/>
  <c r="E34" i="248"/>
  <c r="F34" i="248"/>
  <c r="E35" i="248"/>
  <c r="F35" i="248"/>
  <c r="E36" i="248"/>
  <c r="F36" i="248"/>
  <c r="E37" i="248"/>
  <c r="F37" i="248"/>
  <c r="E38" i="248"/>
  <c r="F38" i="248"/>
  <c r="E39" i="248"/>
  <c r="F39" i="248"/>
  <c r="E40" i="248"/>
  <c r="F40" i="248"/>
  <c r="E41" i="248"/>
  <c r="F41" i="248"/>
  <c r="E42" i="248"/>
  <c r="F42" i="248"/>
  <c r="E43" i="248"/>
  <c r="F43" i="248"/>
  <c r="E44" i="248"/>
  <c r="F44" i="248"/>
  <c r="E45" i="248"/>
  <c r="F45" i="248"/>
  <c r="E46" i="248"/>
  <c r="F46" i="248"/>
  <c r="E47" i="248"/>
  <c r="F47" i="248"/>
  <c r="E48" i="248"/>
  <c r="F48" i="248"/>
  <c r="E49" i="248"/>
  <c r="F49" i="248"/>
  <c r="E50" i="248"/>
  <c r="F50" i="248"/>
  <c r="E51" i="248"/>
  <c r="F51" i="248"/>
  <c r="E52" i="248"/>
  <c r="F52" i="248"/>
  <c r="E53" i="248"/>
  <c r="F53" i="248"/>
  <c r="E54" i="248"/>
  <c r="F54" i="248"/>
  <c r="E55" i="248"/>
  <c r="F55" i="248"/>
  <c r="F8" i="248"/>
  <c r="E8" i="248"/>
  <c r="N23" i="253" l="1"/>
  <c r="K23" i="253"/>
  <c r="I56" i="253"/>
  <c r="N8" i="253"/>
  <c r="K8" i="253"/>
  <c r="H60" i="251"/>
  <c r="N38" i="253"/>
  <c r="K38" i="253"/>
  <c r="N28" i="253"/>
  <c r="K28" i="253"/>
  <c r="I23" i="251"/>
  <c r="K23" i="251" s="1"/>
  <c r="I56" i="251"/>
  <c r="I58" i="251" s="1"/>
  <c r="K8" i="251"/>
  <c r="N36" i="253"/>
  <c r="K36" i="253"/>
  <c r="K41" i="253"/>
  <c r="N41" i="253"/>
  <c r="G61" i="251"/>
  <c r="N35" i="253"/>
  <c r="K35" i="253"/>
  <c r="N33" i="253"/>
  <c r="K33" i="253"/>
  <c r="E21" i="250"/>
  <c r="E9" i="249"/>
  <c r="F9" i="249"/>
  <c r="G9" i="249"/>
  <c r="H9" i="249"/>
  <c r="E10" i="249"/>
  <c r="F10" i="249"/>
  <c r="G10" i="249"/>
  <c r="H10" i="249"/>
  <c r="E11" i="249"/>
  <c r="F11" i="249"/>
  <c r="G11" i="249"/>
  <c r="H11" i="249"/>
  <c r="E12" i="249"/>
  <c r="F12" i="249"/>
  <c r="G12" i="249"/>
  <c r="H12" i="249"/>
  <c r="E13" i="249"/>
  <c r="F13" i="249"/>
  <c r="G13" i="249"/>
  <c r="H13" i="249"/>
  <c r="E14" i="249"/>
  <c r="F14" i="249"/>
  <c r="G14" i="249"/>
  <c r="H14" i="249"/>
  <c r="E15" i="249"/>
  <c r="F15" i="249"/>
  <c r="G15" i="249"/>
  <c r="H15" i="249"/>
  <c r="E16" i="249"/>
  <c r="F16" i="249"/>
  <c r="G16" i="249"/>
  <c r="H16" i="249"/>
  <c r="E17" i="249"/>
  <c r="F17" i="249"/>
  <c r="G17" i="249"/>
  <c r="H17" i="249"/>
  <c r="E18" i="249"/>
  <c r="F18" i="249"/>
  <c r="G18" i="249"/>
  <c r="H18" i="249"/>
  <c r="E19" i="249"/>
  <c r="F19" i="249"/>
  <c r="G19" i="249"/>
  <c r="H19" i="249"/>
  <c r="E20" i="249"/>
  <c r="F20" i="249"/>
  <c r="G20" i="249"/>
  <c r="H20" i="249"/>
  <c r="E21" i="249"/>
  <c r="F21" i="249"/>
  <c r="G21" i="249"/>
  <c r="H21" i="249"/>
  <c r="E22" i="249"/>
  <c r="F22" i="249"/>
  <c r="G22" i="249"/>
  <c r="H22" i="249"/>
  <c r="E23" i="249"/>
  <c r="F23" i="249"/>
  <c r="G23" i="249"/>
  <c r="H23" i="249"/>
  <c r="E24" i="249"/>
  <c r="F24" i="249"/>
  <c r="G24" i="249"/>
  <c r="H24" i="249"/>
  <c r="E25" i="249"/>
  <c r="F25" i="249"/>
  <c r="G25" i="249"/>
  <c r="H25" i="249"/>
  <c r="E26" i="249"/>
  <c r="F26" i="249"/>
  <c r="G26" i="249"/>
  <c r="H26" i="249"/>
  <c r="E27" i="249"/>
  <c r="F27" i="249"/>
  <c r="G27" i="249"/>
  <c r="H27" i="249"/>
  <c r="E28" i="249"/>
  <c r="F28" i="249"/>
  <c r="G28" i="249"/>
  <c r="H28" i="249"/>
  <c r="E29" i="249"/>
  <c r="F29" i="249"/>
  <c r="G29" i="249"/>
  <c r="H29" i="249"/>
  <c r="E30" i="249"/>
  <c r="F30" i="249"/>
  <c r="G30" i="249"/>
  <c r="H30" i="249"/>
  <c r="E31" i="249"/>
  <c r="F31" i="249"/>
  <c r="G31" i="249"/>
  <c r="H31" i="249"/>
  <c r="E32" i="249"/>
  <c r="F32" i="249"/>
  <c r="G32" i="249"/>
  <c r="H32" i="249"/>
  <c r="E33" i="249"/>
  <c r="F33" i="249"/>
  <c r="G33" i="249"/>
  <c r="H33" i="249"/>
  <c r="E34" i="249"/>
  <c r="F34" i="249"/>
  <c r="G34" i="249"/>
  <c r="H34" i="249"/>
  <c r="E35" i="249"/>
  <c r="F35" i="249"/>
  <c r="G35" i="249"/>
  <c r="H35" i="249"/>
  <c r="E36" i="249"/>
  <c r="F36" i="249"/>
  <c r="G36" i="249"/>
  <c r="H36" i="249"/>
  <c r="E37" i="249"/>
  <c r="F37" i="249"/>
  <c r="G37" i="249"/>
  <c r="H37" i="249"/>
  <c r="E38" i="249"/>
  <c r="F38" i="249"/>
  <c r="G38" i="249"/>
  <c r="H38" i="249"/>
  <c r="E39" i="249"/>
  <c r="F39" i="249"/>
  <c r="G39" i="249"/>
  <c r="H39" i="249"/>
  <c r="E40" i="249"/>
  <c r="F40" i="249"/>
  <c r="G40" i="249"/>
  <c r="H40" i="249"/>
  <c r="E41" i="249"/>
  <c r="F41" i="249"/>
  <c r="G41" i="249"/>
  <c r="H41" i="249"/>
  <c r="E42" i="249"/>
  <c r="F42" i="249"/>
  <c r="G42" i="249"/>
  <c r="H42" i="249"/>
  <c r="E43" i="249"/>
  <c r="F43" i="249"/>
  <c r="G43" i="249"/>
  <c r="H43" i="249"/>
  <c r="E44" i="249"/>
  <c r="F44" i="249"/>
  <c r="G44" i="249"/>
  <c r="H44" i="249"/>
  <c r="E45" i="249"/>
  <c r="F45" i="249"/>
  <c r="G45" i="249"/>
  <c r="H45" i="249"/>
  <c r="E46" i="249"/>
  <c r="F46" i="249"/>
  <c r="G46" i="249"/>
  <c r="H46" i="249"/>
  <c r="E47" i="249"/>
  <c r="F47" i="249"/>
  <c r="G47" i="249"/>
  <c r="H47" i="249"/>
  <c r="E48" i="249"/>
  <c r="F48" i="249"/>
  <c r="G48" i="249"/>
  <c r="H48" i="249"/>
  <c r="E49" i="249"/>
  <c r="F49" i="249"/>
  <c r="G49" i="249"/>
  <c r="H49" i="249"/>
  <c r="E50" i="249"/>
  <c r="F50" i="249"/>
  <c r="G50" i="249"/>
  <c r="H50" i="249"/>
  <c r="E51" i="249"/>
  <c r="F51" i="249"/>
  <c r="G51" i="249"/>
  <c r="H51" i="249"/>
  <c r="E52" i="249"/>
  <c r="F52" i="249"/>
  <c r="G52" i="249"/>
  <c r="H52" i="249"/>
  <c r="E53" i="249"/>
  <c r="F53" i="249"/>
  <c r="G53" i="249"/>
  <c r="H53" i="249"/>
  <c r="E54" i="249"/>
  <c r="F54" i="249"/>
  <c r="G54" i="249"/>
  <c r="H54" i="249"/>
  <c r="E55" i="249"/>
  <c r="F55" i="249"/>
  <c r="G55" i="249"/>
  <c r="H55" i="249"/>
  <c r="H8" i="249"/>
  <c r="E8" i="249"/>
  <c r="G8" i="249"/>
  <c r="F8" i="249"/>
  <c r="H58" i="251" l="1"/>
  <c r="H65" i="251"/>
  <c r="J69" i="251" s="1"/>
  <c r="H59" i="251"/>
  <c r="K56" i="253"/>
  <c r="K58" i="253" s="1"/>
  <c r="H67" i="249"/>
  <c r="K67" i="249" s="1"/>
  <c r="O66" i="249"/>
  <c r="N66" i="249"/>
  <c r="K66" i="249"/>
  <c r="N65" i="249"/>
  <c r="K65" i="249"/>
  <c r="K64" i="249"/>
  <c r="F63" i="249"/>
  <c r="D55" i="249"/>
  <c r="D54" i="249"/>
  <c r="P53" i="249"/>
  <c r="D53" i="249"/>
  <c r="D52" i="249"/>
  <c r="D51" i="249"/>
  <c r="I50" i="249"/>
  <c r="D50" i="249"/>
  <c r="D49" i="249"/>
  <c r="D48" i="249"/>
  <c r="D47" i="249"/>
  <c r="D46" i="249"/>
  <c r="D45" i="249"/>
  <c r="D44" i="249"/>
  <c r="L44" i="249" s="1"/>
  <c r="D43" i="249"/>
  <c r="D42" i="249"/>
  <c r="M41" i="249"/>
  <c r="D41" i="249"/>
  <c r="D40" i="249"/>
  <c r="D39" i="249"/>
  <c r="D38" i="249"/>
  <c r="L37" i="249"/>
  <c r="P37" i="249" s="1"/>
  <c r="D36" i="249"/>
  <c r="D35" i="249"/>
  <c r="D34" i="249"/>
  <c r="D33" i="249"/>
  <c r="D32" i="249"/>
  <c r="D31" i="249"/>
  <c r="D30" i="249"/>
  <c r="P30" i="249" s="1"/>
  <c r="D29" i="249"/>
  <c r="D28" i="249"/>
  <c r="D27" i="249"/>
  <c r="D26" i="249"/>
  <c r="D25" i="249"/>
  <c r="D24" i="249"/>
  <c r="D23" i="249"/>
  <c r="M22" i="249"/>
  <c r="D22" i="249"/>
  <c r="D21" i="249"/>
  <c r="D20" i="249"/>
  <c r="D19" i="249"/>
  <c r="D18" i="249"/>
  <c r="D17" i="249"/>
  <c r="D16" i="249"/>
  <c r="D15" i="249"/>
  <c r="D14" i="249"/>
  <c r="D13" i="249"/>
  <c r="D12" i="249"/>
  <c r="D11" i="249"/>
  <c r="D10" i="249"/>
  <c r="D9" i="249"/>
  <c r="D8" i="249"/>
  <c r="O63" i="248"/>
  <c r="N63" i="248"/>
  <c r="I63" i="248"/>
  <c r="H66" i="248" s="1"/>
  <c r="J66" i="248" s="1"/>
  <c r="O62" i="248"/>
  <c r="N62" i="248"/>
  <c r="I62" i="248"/>
  <c r="G55" i="248"/>
  <c r="N55" i="248" s="1"/>
  <c r="D55" i="248"/>
  <c r="D54" i="248"/>
  <c r="D53" i="248"/>
  <c r="D52" i="248"/>
  <c r="G51" i="248"/>
  <c r="N51" i="248" s="1"/>
  <c r="D51" i="248"/>
  <c r="D50" i="248"/>
  <c r="G49" i="248"/>
  <c r="N49" i="248" s="1"/>
  <c r="D49" i="248"/>
  <c r="D48" i="248"/>
  <c r="M47" i="248"/>
  <c r="D47" i="248"/>
  <c r="M46" i="248"/>
  <c r="D46" i="248"/>
  <c r="H45" i="248"/>
  <c r="D45" i="248"/>
  <c r="G44" i="248"/>
  <c r="N44" i="248" s="1"/>
  <c r="D44" i="248"/>
  <c r="D43" i="248"/>
  <c r="G42" i="248"/>
  <c r="N42" i="248" s="1"/>
  <c r="D42" i="248"/>
  <c r="G41" i="248"/>
  <c r="D41" i="248"/>
  <c r="D40" i="248"/>
  <c r="D39" i="248"/>
  <c r="G38" i="248"/>
  <c r="N38" i="248" s="1"/>
  <c r="D38" i="248"/>
  <c r="D37" i="248"/>
  <c r="D36" i="248"/>
  <c r="D35" i="248"/>
  <c r="G34" i="248"/>
  <c r="N34" i="248" s="1"/>
  <c r="D34" i="248"/>
  <c r="D33" i="248"/>
  <c r="D32" i="248"/>
  <c r="D31" i="248"/>
  <c r="G30" i="248"/>
  <c r="N30" i="248" s="1"/>
  <c r="D30" i="248"/>
  <c r="D29" i="248"/>
  <c r="D28" i="248"/>
  <c r="D27" i="248"/>
  <c r="G26" i="248"/>
  <c r="N26" i="248" s="1"/>
  <c r="D26" i="248"/>
  <c r="D25" i="248"/>
  <c r="D24" i="248"/>
  <c r="D23" i="248"/>
  <c r="D22" i="248"/>
  <c r="D21" i="248"/>
  <c r="D20" i="248"/>
  <c r="D19" i="248"/>
  <c r="D18" i="248"/>
  <c r="D17" i="248"/>
  <c r="D16" i="248"/>
  <c r="D15" i="248"/>
  <c r="D14" i="248"/>
  <c r="D13" i="248"/>
  <c r="G12" i="248"/>
  <c r="N12" i="248" s="1"/>
  <c r="D12" i="248"/>
  <c r="D11" i="248"/>
  <c r="G10" i="248"/>
  <c r="N10" i="248" s="1"/>
  <c r="D10" i="248"/>
  <c r="D9" i="248"/>
  <c r="D8" i="248"/>
  <c r="L2" i="248"/>
  <c r="M2" i="248" s="1"/>
  <c r="N65" i="245"/>
  <c r="N66" i="245"/>
  <c r="O66" i="245"/>
  <c r="H67" i="245"/>
  <c r="K67" i="245" s="1"/>
  <c r="G38" i="245"/>
  <c r="K65" i="245"/>
  <c r="K64" i="245"/>
  <c r="F63" i="245"/>
  <c r="H55" i="245"/>
  <c r="G55" i="245"/>
  <c r="F55" i="245"/>
  <c r="E55" i="245"/>
  <c r="D55" i="245"/>
  <c r="H54" i="245"/>
  <c r="G54" i="245"/>
  <c r="F54" i="245"/>
  <c r="E54" i="245"/>
  <c r="D54" i="245"/>
  <c r="P53" i="245"/>
  <c r="H53" i="245"/>
  <c r="G53" i="245"/>
  <c r="F53" i="245"/>
  <c r="E53" i="245"/>
  <c r="D53" i="245"/>
  <c r="H52" i="245"/>
  <c r="G52" i="245"/>
  <c r="F52" i="245"/>
  <c r="E52" i="245"/>
  <c r="D52" i="245"/>
  <c r="H51" i="245"/>
  <c r="G51" i="245"/>
  <c r="F51" i="245"/>
  <c r="E51" i="245"/>
  <c r="D51" i="245"/>
  <c r="H50" i="245"/>
  <c r="G50" i="245"/>
  <c r="F50" i="245"/>
  <c r="E50" i="245"/>
  <c r="D50" i="245"/>
  <c r="H49" i="245"/>
  <c r="G49" i="245"/>
  <c r="F49" i="245"/>
  <c r="E49" i="245"/>
  <c r="D49" i="245"/>
  <c r="H48" i="245"/>
  <c r="G48" i="245"/>
  <c r="F48" i="245"/>
  <c r="E48" i="245"/>
  <c r="D48" i="245"/>
  <c r="H47" i="245"/>
  <c r="G47" i="245"/>
  <c r="F47" i="245"/>
  <c r="E47" i="245"/>
  <c r="D47" i="245"/>
  <c r="H46" i="245"/>
  <c r="G46" i="245"/>
  <c r="F46" i="245"/>
  <c r="E46" i="245"/>
  <c r="D46" i="245"/>
  <c r="H45" i="245"/>
  <c r="G45" i="245"/>
  <c r="F45" i="245"/>
  <c r="E45" i="245"/>
  <c r="D45" i="245"/>
  <c r="H44" i="245"/>
  <c r="G44" i="245"/>
  <c r="F44" i="245"/>
  <c r="E44" i="245"/>
  <c r="D44" i="245"/>
  <c r="L44" i="245" s="1"/>
  <c r="H43" i="245"/>
  <c r="G43" i="245"/>
  <c r="F43" i="245"/>
  <c r="E43" i="245"/>
  <c r="D43" i="245"/>
  <c r="H42" i="245"/>
  <c r="G42" i="245"/>
  <c r="F42" i="245"/>
  <c r="E42" i="245"/>
  <c r="D42" i="245"/>
  <c r="M41" i="245"/>
  <c r="H41" i="245"/>
  <c r="G41" i="245"/>
  <c r="F41" i="245"/>
  <c r="E41" i="245"/>
  <c r="D41" i="245"/>
  <c r="H40" i="245"/>
  <c r="G40" i="245"/>
  <c r="F40" i="245"/>
  <c r="E40" i="245"/>
  <c r="D40" i="245"/>
  <c r="H39" i="245"/>
  <c r="G39" i="245"/>
  <c r="F39" i="245"/>
  <c r="E39" i="245"/>
  <c r="D39" i="245"/>
  <c r="H38" i="245"/>
  <c r="F38" i="245"/>
  <c r="E38" i="245"/>
  <c r="D38" i="245"/>
  <c r="L37" i="245"/>
  <c r="P37" i="245" s="1"/>
  <c r="H37" i="245"/>
  <c r="G37" i="245"/>
  <c r="F37" i="245"/>
  <c r="E37" i="245"/>
  <c r="H36" i="245"/>
  <c r="G36" i="245"/>
  <c r="F36" i="245"/>
  <c r="E36" i="245"/>
  <c r="D36" i="245"/>
  <c r="H35" i="245"/>
  <c r="G35" i="245"/>
  <c r="F35" i="245"/>
  <c r="E35" i="245"/>
  <c r="D35" i="245"/>
  <c r="H34" i="245"/>
  <c r="G34" i="245"/>
  <c r="F34" i="245"/>
  <c r="E34" i="245"/>
  <c r="D34" i="245"/>
  <c r="H33" i="245"/>
  <c r="G33" i="245"/>
  <c r="F33" i="245"/>
  <c r="E33" i="245"/>
  <c r="D33" i="245"/>
  <c r="H32" i="245"/>
  <c r="G32" i="245"/>
  <c r="F32" i="245"/>
  <c r="E32" i="245"/>
  <c r="D32" i="245"/>
  <c r="H31" i="245"/>
  <c r="G31" i="245"/>
  <c r="F31" i="245"/>
  <c r="E31" i="245"/>
  <c r="D31" i="245"/>
  <c r="H30" i="245"/>
  <c r="G30" i="245"/>
  <c r="F30" i="245"/>
  <c r="E30" i="245"/>
  <c r="D30" i="245"/>
  <c r="P30" i="245" s="1"/>
  <c r="H29" i="245"/>
  <c r="G29" i="245"/>
  <c r="F29" i="245"/>
  <c r="E29" i="245"/>
  <c r="D29" i="245"/>
  <c r="H28" i="245"/>
  <c r="G28" i="245"/>
  <c r="F28" i="245"/>
  <c r="E28" i="245"/>
  <c r="D28" i="245"/>
  <c r="H27" i="245"/>
  <c r="G27" i="245"/>
  <c r="F27" i="245"/>
  <c r="E27" i="245"/>
  <c r="D27" i="245"/>
  <c r="H26" i="245"/>
  <c r="G26" i="245"/>
  <c r="F26" i="245"/>
  <c r="E26" i="245"/>
  <c r="D26" i="245"/>
  <c r="H25" i="245"/>
  <c r="G25" i="245"/>
  <c r="F25" i="245"/>
  <c r="E25" i="245"/>
  <c r="D25" i="245"/>
  <c r="H24" i="245"/>
  <c r="G24" i="245"/>
  <c r="F24" i="245"/>
  <c r="E24" i="245"/>
  <c r="D24" i="245"/>
  <c r="H23" i="245"/>
  <c r="G23" i="245"/>
  <c r="F23" i="245"/>
  <c r="E23" i="245"/>
  <c r="D23" i="245"/>
  <c r="M22" i="245"/>
  <c r="H22" i="245"/>
  <c r="G22" i="245"/>
  <c r="F22" i="245"/>
  <c r="E22" i="245"/>
  <c r="D22" i="245"/>
  <c r="H21" i="245"/>
  <c r="G21" i="245"/>
  <c r="F21" i="245"/>
  <c r="E21" i="245"/>
  <c r="D21" i="245"/>
  <c r="H20" i="245"/>
  <c r="G20" i="245"/>
  <c r="F20" i="245"/>
  <c r="E20" i="245"/>
  <c r="D20" i="245"/>
  <c r="H19" i="245"/>
  <c r="G19" i="245"/>
  <c r="F19" i="245"/>
  <c r="E19" i="245"/>
  <c r="D19" i="245"/>
  <c r="H18" i="245"/>
  <c r="G18" i="245"/>
  <c r="F18" i="245"/>
  <c r="E18" i="245"/>
  <c r="D18" i="245"/>
  <c r="H17" i="245"/>
  <c r="G17" i="245"/>
  <c r="F17" i="245"/>
  <c r="E17" i="245"/>
  <c r="D17" i="245"/>
  <c r="H16" i="245"/>
  <c r="G16" i="245"/>
  <c r="F16" i="245"/>
  <c r="E16" i="245"/>
  <c r="D16" i="245"/>
  <c r="H15" i="245"/>
  <c r="G15" i="245"/>
  <c r="F15" i="245"/>
  <c r="E15" i="245"/>
  <c r="D15" i="245"/>
  <c r="H14" i="245"/>
  <c r="G14" i="245"/>
  <c r="F14" i="245"/>
  <c r="E14" i="245"/>
  <c r="D14" i="245"/>
  <c r="H13" i="245"/>
  <c r="G13" i="245"/>
  <c r="F13" i="245"/>
  <c r="E13" i="245"/>
  <c r="D13" i="245"/>
  <c r="H12" i="245"/>
  <c r="G12" i="245"/>
  <c r="F12" i="245"/>
  <c r="E12" i="245"/>
  <c r="D12" i="245"/>
  <c r="H11" i="245"/>
  <c r="G11" i="245"/>
  <c r="F11" i="245"/>
  <c r="E11" i="245"/>
  <c r="D11" i="245"/>
  <c r="H10" i="245"/>
  <c r="G10" i="245"/>
  <c r="F10" i="245"/>
  <c r="E10" i="245"/>
  <c r="D10" i="245"/>
  <c r="H9" i="245"/>
  <c r="G9" i="245"/>
  <c r="F9" i="245"/>
  <c r="E9" i="245"/>
  <c r="D9" i="245"/>
  <c r="H8" i="245"/>
  <c r="G8" i="245"/>
  <c r="F8" i="245"/>
  <c r="E8" i="245"/>
  <c r="D8" i="245"/>
  <c r="O63" i="243"/>
  <c r="N63" i="243"/>
  <c r="I63" i="243"/>
  <c r="H66" i="243" s="1"/>
  <c r="J66" i="243" s="1"/>
  <c r="O62" i="243"/>
  <c r="N62" i="243"/>
  <c r="I62" i="243"/>
  <c r="F55" i="243"/>
  <c r="E55" i="243"/>
  <c r="D55" i="243"/>
  <c r="F54" i="243"/>
  <c r="E54" i="243"/>
  <c r="D54" i="243"/>
  <c r="F53" i="243"/>
  <c r="E53" i="243"/>
  <c r="D53" i="243"/>
  <c r="F52" i="243"/>
  <c r="E52" i="243"/>
  <c r="D52" i="243"/>
  <c r="F51" i="243"/>
  <c r="E51" i="243"/>
  <c r="D51" i="243"/>
  <c r="F50" i="243"/>
  <c r="E50" i="243"/>
  <c r="D50" i="243"/>
  <c r="F49" i="243"/>
  <c r="E49" i="243"/>
  <c r="D49" i="243"/>
  <c r="F48" i="243"/>
  <c r="E48" i="243"/>
  <c r="D48" i="243"/>
  <c r="M47" i="243"/>
  <c r="F47" i="243"/>
  <c r="E47" i="243"/>
  <c r="D47" i="243"/>
  <c r="M46" i="243"/>
  <c r="F46" i="243"/>
  <c r="E46" i="243"/>
  <c r="D46" i="243"/>
  <c r="H45" i="243"/>
  <c r="F45" i="243"/>
  <c r="E45" i="243"/>
  <c r="D45" i="243"/>
  <c r="F44" i="243"/>
  <c r="E44" i="243"/>
  <c r="D44" i="243"/>
  <c r="F43" i="243"/>
  <c r="E43" i="243"/>
  <c r="D43" i="243"/>
  <c r="F42" i="243"/>
  <c r="E42" i="243"/>
  <c r="D42" i="243"/>
  <c r="F41" i="243"/>
  <c r="E41" i="243"/>
  <c r="D41" i="243"/>
  <c r="F40" i="243"/>
  <c r="E40" i="243"/>
  <c r="D40" i="243"/>
  <c r="F39" i="243"/>
  <c r="E39" i="243"/>
  <c r="D39" i="243"/>
  <c r="F38" i="243"/>
  <c r="E38" i="243"/>
  <c r="D38" i="243"/>
  <c r="F37" i="243"/>
  <c r="E37" i="243"/>
  <c r="D37" i="243"/>
  <c r="F36" i="243"/>
  <c r="E36" i="243"/>
  <c r="D36" i="243"/>
  <c r="F35" i="243"/>
  <c r="E35" i="243"/>
  <c r="D35" i="243"/>
  <c r="F34" i="243"/>
  <c r="E34" i="243"/>
  <c r="D34" i="243"/>
  <c r="F33" i="243"/>
  <c r="E33" i="243"/>
  <c r="D33" i="243"/>
  <c r="F32" i="243"/>
  <c r="E32" i="243"/>
  <c r="D32" i="243"/>
  <c r="F31" i="243"/>
  <c r="E31" i="243"/>
  <c r="D31" i="243"/>
  <c r="F30" i="243"/>
  <c r="E30" i="243"/>
  <c r="D30" i="243"/>
  <c r="F29" i="243"/>
  <c r="E29" i="243"/>
  <c r="D29" i="243"/>
  <c r="F28" i="243"/>
  <c r="E28" i="243"/>
  <c r="D28" i="243"/>
  <c r="F27" i="243"/>
  <c r="E27" i="243"/>
  <c r="D27" i="243"/>
  <c r="F26" i="243"/>
  <c r="E26" i="243"/>
  <c r="D26" i="243"/>
  <c r="F25" i="243"/>
  <c r="E25" i="243"/>
  <c r="D25" i="243"/>
  <c r="F24" i="243"/>
  <c r="E24" i="243"/>
  <c r="D24" i="243"/>
  <c r="F23" i="243"/>
  <c r="E23" i="243"/>
  <c r="D23" i="243"/>
  <c r="F22" i="243"/>
  <c r="E22" i="243"/>
  <c r="D22" i="243"/>
  <c r="F21" i="243"/>
  <c r="E21" i="243"/>
  <c r="D21" i="243"/>
  <c r="F20" i="243"/>
  <c r="E20" i="243"/>
  <c r="D20" i="243"/>
  <c r="F19" i="243"/>
  <c r="E19" i="243"/>
  <c r="D19" i="243"/>
  <c r="F18" i="243"/>
  <c r="E18" i="243"/>
  <c r="D18" i="243"/>
  <c r="F17" i="243"/>
  <c r="E17" i="243"/>
  <c r="D17" i="243"/>
  <c r="F16" i="243"/>
  <c r="E16" i="243"/>
  <c r="D16" i="243"/>
  <c r="F15" i="243"/>
  <c r="E15" i="243"/>
  <c r="D15" i="243"/>
  <c r="F14" i="243"/>
  <c r="E14" i="243"/>
  <c r="D14" i="243"/>
  <c r="F13" i="243"/>
  <c r="E13" i="243"/>
  <c r="D13" i="243"/>
  <c r="F12" i="243"/>
  <c r="E12" i="243"/>
  <c r="D12" i="243"/>
  <c r="F11" i="243"/>
  <c r="E11" i="243"/>
  <c r="D11" i="243"/>
  <c r="F10" i="243"/>
  <c r="E10" i="243"/>
  <c r="D10" i="243"/>
  <c r="F9" i="243"/>
  <c r="E9" i="243"/>
  <c r="D9" i="243"/>
  <c r="F8" i="243"/>
  <c r="E8" i="243"/>
  <c r="D8" i="243"/>
  <c r="L2" i="243"/>
  <c r="M2" i="243" s="1"/>
  <c r="J58" i="253" l="1"/>
  <c r="I69" i="253"/>
  <c r="J59" i="253"/>
  <c r="J62" i="253"/>
  <c r="J60" i="253"/>
  <c r="J61" i="253"/>
  <c r="I70" i="249"/>
  <c r="G39" i="248"/>
  <c r="I39" i="248" s="1"/>
  <c r="K39" i="248" s="1"/>
  <c r="G8" i="248"/>
  <c r="I8" i="248" s="1"/>
  <c r="K8" i="248" s="1"/>
  <c r="G13" i="248"/>
  <c r="N13" i="248" s="1"/>
  <c r="G19" i="248"/>
  <c r="N19" i="248" s="1"/>
  <c r="G9" i="248"/>
  <c r="I9" i="248" s="1"/>
  <c r="K9" i="248" s="1"/>
  <c r="I12" i="248"/>
  <c r="K12" i="248" s="1"/>
  <c r="G14" i="248"/>
  <c r="N14" i="248" s="1"/>
  <c r="I9" i="249"/>
  <c r="N9" i="249" s="1"/>
  <c r="I17" i="249"/>
  <c r="K17" i="249" s="1"/>
  <c r="I23" i="249"/>
  <c r="N23" i="249" s="1"/>
  <c r="I39" i="249"/>
  <c r="K39" i="249" s="1"/>
  <c r="I42" i="249"/>
  <c r="N42" i="249" s="1"/>
  <c r="I41" i="249"/>
  <c r="N41" i="249" s="1"/>
  <c r="I44" i="249"/>
  <c r="N44" i="249" s="1"/>
  <c r="I11" i="249"/>
  <c r="N11" i="249" s="1"/>
  <c r="I19" i="249"/>
  <c r="N19" i="249" s="1"/>
  <c r="I25" i="249"/>
  <c r="N25" i="249" s="1"/>
  <c r="I38" i="249"/>
  <c r="N38" i="249" s="1"/>
  <c r="I40" i="249"/>
  <c r="N40" i="249" s="1"/>
  <c r="I43" i="249"/>
  <c r="N43" i="249" s="1"/>
  <c r="I48" i="249"/>
  <c r="K48" i="249" s="1"/>
  <c r="G22" i="248"/>
  <c r="N22" i="248" s="1"/>
  <c r="G35" i="248"/>
  <c r="N35" i="248" s="1"/>
  <c r="I38" i="248"/>
  <c r="K38" i="248" s="1"/>
  <c r="G40" i="248"/>
  <c r="N40" i="248" s="1"/>
  <c r="G45" i="248"/>
  <c r="N45" i="248" s="1"/>
  <c r="G47" i="248"/>
  <c r="N47" i="248" s="1"/>
  <c r="G52" i="248"/>
  <c r="N52" i="248" s="1"/>
  <c r="I14" i="249"/>
  <c r="N14" i="249" s="1"/>
  <c r="I22" i="249"/>
  <c r="N22" i="249" s="1"/>
  <c r="I28" i="249"/>
  <c r="K28" i="249" s="1"/>
  <c r="I33" i="249"/>
  <c r="K33" i="249" s="1"/>
  <c r="I45" i="249"/>
  <c r="N45" i="249" s="1"/>
  <c r="I53" i="249"/>
  <c r="N53" i="249" s="1"/>
  <c r="I36" i="249"/>
  <c r="K36" i="249" s="1"/>
  <c r="K60" i="249"/>
  <c r="G25" i="248"/>
  <c r="N25" i="248" s="1"/>
  <c r="K59" i="249"/>
  <c r="H56" i="249"/>
  <c r="I16" i="249"/>
  <c r="K16" i="249" s="1"/>
  <c r="I30" i="249"/>
  <c r="N30" i="249" s="1"/>
  <c r="I35" i="249"/>
  <c r="K35" i="249" s="1"/>
  <c r="I47" i="249"/>
  <c r="N47" i="249" s="1"/>
  <c r="G28" i="248"/>
  <c r="N28" i="248" s="1"/>
  <c r="G53" i="248"/>
  <c r="N53" i="248" s="1"/>
  <c r="F56" i="249"/>
  <c r="I13" i="249"/>
  <c r="K13" i="249" s="1"/>
  <c r="I21" i="249"/>
  <c r="K21" i="249" s="1"/>
  <c r="I27" i="249"/>
  <c r="N27" i="249" s="1"/>
  <c r="I32" i="249"/>
  <c r="K32" i="249" s="1"/>
  <c r="I52" i="249"/>
  <c r="N52" i="249" s="1"/>
  <c r="I55" i="249"/>
  <c r="N55" i="249" s="1"/>
  <c r="G18" i="248"/>
  <c r="N18" i="248" s="1"/>
  <c r="I44" i="248"/>
  <c r="K44" i="248" s="1"/>
  <c r="G46" i="248"/>
  <c r="N46" i="248" s="1"/>
  <c r="G56" i="249"/>
  <c r="I10" i="249"/>
  <c r="N10" i="249" s="1"/>
  <c r="I18" i="249"/>
  <c r="K18" i="249" s="1"/>
  <c r="I24" i="249"/>
  <c r="N24" i="249" s="1"/>
  <c r="I49" i="249"/>
  <c r="N49" i="249" s="1"/>
  <c r="I29" i="249"/>
  <c r="N29" i="249" s="1"/>
  <c r="I34" i="249"/>
  <c r="K34" i="249" s="1"/>
  <c r="I46" i="249"/>
  <c r="N46" i="249" s="1"/>
  <c r="K62" i="249"/>
  <c r="I15" i="249"/>
  <c r="N15" i="249" s="1"/>
  <c r="G24" i="248"/>
  <c r="N24" i="248" s="1"/>
  <c r="G29" i="248"/>
  <c r="N29" i="248" s="1"/>
  <c r="G54" i="248"/>
  <c r="N54" i="248" s="1"/>
  <c r="I12" i="249"/>
  <c r="N12" i="249" s="1"/>
  <c r="I20" i="249"/>
  <c r="K20" i="249" s="1"/>
  <c r="I26" i="249"/>
  <c r="N26" i="249" s="1"/>
  <c r="I31" i="249"/>
  <c r="N31" i="249" s="1"/>
  <c r="I37" i="249"/>
  <c r="N37" i="249" s="1"/>
  <c r="I51" i="249"/>
  <c r="K51" i="249" s="1"/>
  <c r="I54" i="249"/>
  <c r="N54" i="249" s="1"/>
  <c r="K23" i="249"/>
  <c r="K22" i="249"/>
  <c r="N50" i="249"/>
  <c r="K50" i="249"/>
  <c r="K61" i="249"/>
  <c r="I8" i="249"/>
  <c r="E56" i="249"/>
  <c r="G23" i="248"/>
  <c r="N23" i="248" s="1"/>
  <c r="G11" i="248"/>
  <c r="N11" i="248" s="1"/>
  <c r="G16" i="248"/>
  <c r="N16" i="248" s="1"/>
  <c r="G21" i="248"/>
  <c r="N21" i="248" s="1"/>
  <c r="G33" i="248"/>
  <c r="I33" i="248" s="1"/>
  <c r="K33" i="248" s="1"/>
  <c r="G43" i="248"/>
  <c r="N43" i="248" s="1"/>
  <c r="G31" i="248"/>
  <c r="I31" i="248" s="1"/>
  <c r="K31" i="248" s="1"/>
  <c r="G36" i="248"/>
  <c r="N36" i="248" s="1"/>
  <c r="F56" i="248"/>
  <c r="G48" i="248"/>
  <c r="N48" i="248" s="1"/>
  <c r="G50" i="248"/>
  <c r="N50" i="248" s="1"/>
  <c r="I60" i="248"/>
  <c r="G17" i="248"/>
  <c r="I17" i="248" s="1"/>
  <c r="K17" i="248" s="1"/>
  <c r="G27" i="248"/>
  <c r="N27" i="248" s="1"/>
  <c r="I30" i="248"/>
  <c r="K30" i="248" s="1"/>
  <c r="G32" i="248"/>
  <c r="N32" i="248" s="1"/>
  <c r="G37" i="248"/>
  <c r="N37" i="248" s="1"/>
  <c r="I55" i="248"/>
  <c r="E56" i="248"/>
  <c r="G15" i="248"/>
  <c r="N15" i="248" s="1"/>
  <c r="G20" i="248"/>
  <c r="N20" i="248" s="1"/>
  <c r="I49" i="248"/>
  <c r="I51" i="248"/>
  <c r="I41" i="248"/>
  <c r="K41" i="248" s="1"/>
  <c r="N41" i="248"/>
  <c r="I59" i="248"/>
  <c r="I10" i="248"/>
  <c r="K10" i="248" s="1"/>
  <c r="I26" i="248"/>
  <c r="K26" i="248" s="1"/>
  <c r="I34" i="248"/>
  <c r="K34" i="248" s="1"/>
  <c r="I42" i="248"/>
  <c r="K42" i="248" s="1"/>
  <c r="G50" i="243"/>
  <c r="N50" i="243" s="1"/>
  <c r="I9" i="245"/>
  <c r="I10" i="245"/>
  <c r="K10" i="245" s="1"/>
  <c r="I14" i="245"/>
  <c r="K14" i="245" s="1"/>
  <c r="I18" i="245"/>
  <c r="K18" i="245" s="1"/>
  <c r="I22" i="245"/>
  <c r="N22" i="245" s="1"/>
  <c r="I33" i="245"/>
  <c r="N33" i="245" s="1"/>
  <c r="I41" i="245"/>
  <c r="K41" i="245" s="1"/>
  <c r="I47" i="245"/>
  <c r="N47" i="245" s="1"/>
  <c r="I51" i="245"/>
  <c r="N51" i="245" s="1"/>
  <c r="I54" i="245"/>
  <c r="K54" i="245" s="1"/>
  <c r="I34" i="245"/>
  <c r="N34" i="245" s="1"/>
  <c r="I38" i="245"/>
  <c r="N38" i="245" s="1"/>
  <c r="I20" i="245"/>
  <c r="K20" i="245" s="1"/>
  <c r="I31" i="245"/>
  <c r="K31" i="245" s="1"/>
  <c r="I35" i="245"/>
  <c r="K35" i="245" s="1"/>
  <c r="I55" i="245"/>
  <c r="K55" i="245" s="1"/>
  <c r="I26" i="245"/>
  <c r="N26" i="245" s="1"/>
  <c r="I30" i="245"/>
  <c r="N30" i="245" s="1"/>
  <c r="K59" i="245"/>
  <c r="I12" i="245"/>
  <c r="K12" i="245" s="1"/>
  <c r="I16" i="245"/>
  <c r="K16" i="245" s="1"/>
  <c r="F56" i="245"/>
  <c r="I24" i="245"/>
  <c r="N24" i="245" s="1"/>
  <c r="I28" i="245"/>
  <c r="N28" i="245" s="1"/>
  <c r="I32" i="245"/>
  <c r="K32" i="245" s="1"/>
  <c r="I36" i="245"/>
  <c r="K36" i="245" s="1"/>
  <c r="I37" i="245"/>
  <c r="N37" i="245" s="1"/>
  <c r="I45" i="245"/>
  <c r="N45" i="245" s="1"/>
  <c r="I49" i="245"/>
  <c r="N49" i="245" s="1"/>
  <c r="I53" i="245"/>
  <c r="N53" i="245" s="1"/>
  <c r="I43" i="245"/>
  <c r="K43" i="245" s="1"/>
  <c r="G47" i="243"/>
  <c r="N47" i="243" s="1"/>
  <c r="G15" i="243"/>
  <c r="N15" i="243" s="1"/>
  <c r="G43" i="243"/>
  <c r="N43" i="243" s="1"/>
  <c r="G49" i="243"/>
  <c r="N49" i="243" s="1"/>
  <c r="G21" i="243"/>
  <c r="N21" i="243" s="1"/>
  <c r="G29" i="243"/>
  <c r="N29" i="243" s="1"/>
  <c r="G13" i="243"/>
  <c r="N13" i="243" s="1"/>
  <c r="G19" i="243"/>
  <c r="N19" i="243" s="1"/>
  <c r="G33" i="243"/>
  <c r="N33" i="243" s="1"/>
  <c r="E56" i="243"/>
  <c r="G30" i="243"/>
  <c r="N30" i="243" s="1"/>
  <c r="G34" i="243"/>
  <c r="N34" i="243" s="1"/>
  <c r="G41" i="243"/>
  <c r="N41" i="243" s="1"/>
  <c r="G42" i="243"/>
  <c r="N42" i="243" s="1"/>
  <c r="G55" i="243"/>
  <c r="N55" i="243" s="1"/>
  <c r="G11" i="243"/>
  <c r="N11" i="243" s="1"/>
  <c r="G12" i="243"/>
  <c r="N12" i="243" s="1"/>
  <c r="G36" i="243"/>
  <c r="N36" i="243" s="1"/>
  <c r="G10" i="243"/>
  <c r="N10" i="243" s="1"/>
  <c r="G23" i="243"/>
  <c r="N23" i="243" s="1"/>
  <c r="G27" i="243"/>
  <c r="N27" i="243" s="1"/>
  <c r="G31" i="243"/>
  <c r="N31" i="243" s="1"/>
  <c r="G35" i="243"/>
  <c r="N35" i="243" s="1"/>
  <c r="G39" i="243"/>
  <c r="N39" i="243" s="1"/>
  <c r="G44" i="243"/>
  <c r="N44" i="243" s="1"/>
  <c r="G52" i="243"/>
  <c r="N52" i="243" s="1"/>
  <c r="G53" i="243"/>
  <c r="N53" i="243" s="1"/>
  <c r="G17" i="243"/>
  <c r="N17" i="243" s="1"/>
  <c r="G40" i="243"/>
  <c r="N40" i="243" s="1"/>
  <c r="G45" i="243"/>
  <c r="G51" i="243"/>
  <c r="N51" i="243" s="1"/>
  <c r="G54" i="243"/>
  <c r="N54" i="243" s="1"/>
  <c r="G9" i="243"/>
  <c r="N9" i="243" s="1"/>
  <c r="G14" i="243"/>
  <c r="N14" i="243" s="1"/>
  <c r="G16" i="243"/>
  <c r="N16" i="243" s="1"/>
  <c r="G25" i="243"/>
  <c r="N25" i="243" s="1"/>
  <c r="G32" i="243"/>
  <c r="N32" i="243" s="1"/>
  <c r="G37" i="243"/>
  <c r="N37" i="243" s="1"/>
  <c r="G38" i="243"/>
  <c r="N38" i="243" s="1"/>
  <c r="G46" i="243"/>
  <c r="N46" i="243" s="1"/>
  <c r="G48" i="243"/>
  <c r="G18" i="243"/>
  <c r="N18" i="243" s="1"/>
  <c r="G22" i="243"/>
  <c r="N22" i="243" s="1"/>
  <c r="G26" i="243"/>
  <c r="N26" i="243" s="1"/>
  <c r="I39" i="245"/>
  <c r="I60" i="243"/>
  <c r="I59" i="243"/>
  <c r="F56" i="243"/>
  <c r="G56" i="245"/>
  <c r="K61" i="245"/>
  <c r="I11" i="245"/>
  <c r="I13" i="245"/>
  <c r="I15" i="245"/>
  <c r="I17" i="245"/>
  <c r="I19" i="245"/>
  <c r="I21" i="245"/>
  <c r="I23" i="245"/>
  <c r="I25" i="245"/>
  <c r="I27" i="245"/>
  <c r="I29" i="245"/>
  <c r="I40" i="245"/>
  <c r="I42" i="245"/>
  <c r="I44" i="245"/>
  <c r="I46" i="245"/>
  <c r="I48" i="245"/>
  <c r="I50" i="245"/>
  <c r="I52" i="245"/>
  <c r="G8" i="243"/>
  <c r="I8" i="243" s="1"/>
  <c r="G20" i="243"/>
  <c r="N20" i="243" s="1"/>
  <c r="G24" i="243"/>
  <c r="N24" i="243" s="1"/>
  <c r="G28" i="243"/>
  <c r="N28" i="243" s="1"/>
  <c r="K62" i="245"/>
  <c r="I8" i="245"/>
  <c r="H56" i="245"/>
  <c r="K60" i="245"/>
  <c r="E56" i="245"/>
  <c r="K66" i="245"/>
  <c r="I70" i="245" s="1"/>
  <c r="K12" i="249" l="1"/>
  <c r="K29" i="249"/>
  <c r="I45" i="248"/>
  <c r="N9" i="248"/>
  <c r="I52" i="248"/>
  <c r="I47" i="248"/>
  <c r="I25" i="248"/>
  <c r="K25" i="248" s="1"/>
  <c r="I19" i="248"/>
  <c r="K19" i="248" s="1"/>
  <c r="I54" i="248"/>
  <c r="I28" i="248"/>
  <c r="K28" i="248" s="1"/>
  <c r="N39" i="248"/>
  <c r="I40" i="248"/>
  <c r="K40" i="248" s="1"/>
  <c r="I29" i="248"/>
  <c r="K29" i="248" s="1"/>
  <c r="I35" i="248"/>
  <c r="K35" i="248" s="1"/>
  <c r="I18" i="248"/>
  <c r="K18" i="248" s="1"/>
  <c r="I13" i="248"/>
  <c r="K13" i="248" s="1"/>
  <c r="I32" i="248"/>
  <c r="K32" i="248" s="1"/>
  <c r="I24" i="248"/>
  <c r="K24" i="248" s="1"/>
  <c r="I53" i="248"/>
  <c r="I22" i="248"/>
  <c r="K22" i="248" s="1"/>
  <c r="N8" i="248"/>
  <c r="I23" i="248"/>
  <c r="K23" i="248" s="1"/>
  <c r="I14" i="248"/>
  <c r="K14" i="248" s="1"/>
  <c r="I37" i="248"/>
  <c r="K37" i="248" s="1"/>
  <c r="N31" i="248"/>
  <c r="I46" i="248"/>
  <c r="N48" i="249"/>
  <c r="K40" i="249"/>
  <c r="K47" i="249"/>
  <c r="N39" i="249"/>
  <c r="N35" i="249"/>
  <c r="K42" i="249"/>
  <c r="N51" i="249"/>
  <c r="K52" i="249"/>
  <c r="K38" i="249"/>
  <c r="N18" i="249"/>
  <c r="K37" i="249"/>
  <c r="K53" i="249"/>
  <c r="K24" i="249"/>
  <c r="K44" i="249"/>
  <c r="K54" i="249"/>
  <c r="K30" i="249"/>
  <c r="N36" i="249"/>
  <c r="N32" i="249"/>
  <c r="K41" i="249"/>
  <c r="K46" i="249"/>
  <c r="K25" i="249"/>
  <c r="N17" i="249"/>
  <c r="N20" i="249"/>
  <c r="K55" i="249"/>
  <c r="K14" i="249"/>
  <c r="K9" i="249"/>
  <c r="K43" i="249"/>
  <c r="K19" i="249"/>
  <c r="K11" i="249"/>
  <c r="N33" i="249"/>
  <c r="K49" i="249"/>
  <c r="N21" i="249"/>
  <c r="N16" i="249"/>
  <c r="N28" i="249"/>
  <c r="N34" i="249"/>
  <c r="K45" i="249"/>
  <c r="K31" i="249"/>
  <c r="N13" i="249"/>
  <c r="K26" i="249"/>
  <c r="K10" i="249"/>
  <c r="N33" i="248"/>
  <c r="K27" i="249"/>
  <c r="K15" i="249"/>
  <c r="N17" i="248"/>
  <c r="I20" i="248"/>
  <c r="K20" i="248" s="1"/>
  <c r="I43" i="248"/>
  <c r="K43" i="248" s="1"/>
  <c r="N8" i="249"/>
  <c r="K8" i="249"/>
  <c r="I56" i="249"/>
  <c r="I27" i="248"/>
  <c r="K27" i="248" s="1"/>
  <c r="I16" i="248"/>
  <c r="K16" i="248" s="1"/>
  <c r="I11" i="248"/>
  <c r="K11" i="248" s="1"/>
  <c r="G56" i="248"/>
  <c r="I21" i="248"/>
  <c r="K21" i="248" s="1"/>
  <c r="I50" i="248"/>
  <c r="I36" i="248"/>
  <c r="K36" i="248" s="1"/>
  <c r="I48" i="248"/>
  <c r="I15" i="248"/>
  <c r="K15" i="248" s="1"/>
  <c r="G61" i="248"/>
  <c r="I50" i="243"/>
  <c r="K33" i="245"/>
  <c r="I30" i="243"/>
  <c r="K30" i="243" s="1"/>
  <c r="I47" i="243"/>
  <c r="I15" i="243"/>
  <c r="K15" i="243" s="1"/>
  <c r="I39" i="243"/>
  <c r="K39" i="243" s="1"/>
  <c r="N41" i="245"/>
  <c r="K34" i="245"/>
  <c r="K30" i="245"/>
  <c r="N14" i="245"/>
  <c r="I42" i="243"/>
  <c r="K42" i="243" s="1"/>
  <c r="I17" i="243"/>
  <c r="K17" i="243" s="1"/>
  <c r="K49" i="245"/>
  <c r="K47" i="245"/>
  <c r="N18" i="245"/>
  <c r="N35" i="245"/>
  <c r="N31" i="245"/>
  <c r="N54" i="245"/>
  <c r="N36" i="245"/>
  <c r="N16" i="245"/>
  <c r="N10" i="245"/>
  <c r="K28" i="245"/>
  <c r="K24" i="245"/>
  <c r="N55" i="245"/>
  <c r="K37" i="245"/>
  <c r="K45" i="245"/>
  <c r="K38" i="245"/>
  <c r="K51" i="245"/>
  <c r="K26" i="245"/>
  <c r="K22" i="245"/>
  <c r="N20" i="245"/>
  <c r="N12" i="245"/>
  <c r="N32" i="245"/>
  <c r="K53" i="245"/>
  <c r="N43" i="245"/>
  <c r="I21" i="243"/>
  <c r="K21" i="243" s="1"/>
  <c r="I46" i="243"/>
  <c r="I55" i="243"/>
  <c r="I35" i="243"/>
  <c r="K35" i="243" s="1"/>
  <c r="I23" i="243"/>
  <c r="K23" i="243" s="1"/>
  <c r="I53" i="243"/>
  <c r="I13" i="243"/>
  <c r="K13" i="243" s="1"/>
  <c r="I43" i="243"/>
  <c r="K43" i="243" s="1"/>
  <c r="I10" i="243"/>
  <c r="K10" i="243" s="1"/>
  <c r="I51" i="243"/>
  <c r="I33" i="243"/>
  <c r="K33" i="243" s="1"/>
  <c r="I29" i="243"/>
  <c r="K29" i="243" s="1"/>
  <c r="I49" i="243"/>
  <c r="I41" i="243"/>
  <c r="K41" i="243" s="1"/>
  <c r="I34" i="243"/>
  <c r="K34" i="243" s="1"/>
  <c r="I19" i="243"/>
  <c r="K19" i="243" s="1"/>
  <c r="I11" i="243"/>
  <c r="K11" i="243" s="1"/>
  <c r="I36" i="243"/>
  <c r="K36" i="243" s="1"/>
  <c r="I25" i="243"/>
  <c r="K25" i="243" s="1"/>
  <c r="I52" i="243"/>
  <c r="I31" i="243"/>
  <c r="K31" i="243" s="1"/>
  <c r="I20" i="243"/>
  <c r="K20" i="243" s="1"/>
  <c r="I27" i="243"/>
  <c r="K27" i="243" s="1"/>
  <c r="I12" i="243"/>
  <c r="K12" i="243" s="1"/>
  <c r="I44" i="243"/>
  <c r="K44" i="243" s="1"/>
  <c r="I14" i="243"/>
  <c r="K14" i="243" s="1"/>
  <c r="I24" i="243"/>
  <c r="K24" i="243" s="1"/>
  <c r="I32" i="243"/>
  <c r="K32" i="243" s="1"/>
  <c r="I18" i="243"/>
  <c r="K18" i="243" s="1"/>
  <c r="I26" i="243"/>
  <c r="K26" i="243" s="1"/>
  <c r="N48" i="243"/>
  <c r="I48" i="243"/>
  <c r="I9" i="243"/>
  <c r="K9" i="243" s="1"/>
  <c r="N45" i="243"/>
  <c r="I45" i="243"/>
  <c r="I38" i="243"/>
  <c r="K38" i="243" s="1"/>
  <c r="I37" i="243"/>
  <c r="K37" i="243" s="1"/>
  <c r="I54" i="243"/>
  <c r="I40" i="243"/>
  <c r="K40" i="243" s="1"/>
  <c r="I16" i="243"/>
  <c r="K16" i="243" s="1"/>
  <c r="N27" i="245"/>
  <c r="K27" i="245"/>
  <c r="G61" i="243"/>
  <c r="N39" i="245"/>
  <c r="K39" i="245"/>
  <c r="I28" i="243"/>
  <c r="K28" i="243" s="1"/>
  <c r="I56" i="245"/>
  <c r="K8" i="245"/>
  <c r="N8" i="245"/>
  <c r="N46" i="245"/>
  <c r="K46" i="245"/>
  <c r="K21" i="245"/>
  <c r="N21" i="245"/>
  <c r="K19" i="245"/>
  <c r="N19" i="245"/>
  <c r="N50" i="245"/>
  <c r="K50" i="245"/>
  <c r="K42" i="245"/>
  <c r="N42" i="245"/>
  <c r="N25" i="245"/>
  <c r="K25" i="245"/>
  <c r="K17" i="245"/>
  <c r="N17" i="245"/>
  <c r="K9" i="245"/>
  <c r="N9" i="245"/>
  <c r="I22" i="243"/>
  <c r="K22" i="243" s="1"/>
  <c r="N29" i="245"/>
  <c r="K29" i="245"/>
  <c r="K13" i="245"/>
  <c r="N13" i="245"/>
  <c r="K8" i="243"/>
  <c r="N52" i="245"/>
  <c r="K52" i="245"/>
  <c r="N44" i="245"/>
  <c r="K44" i="245"/>
  <c r="K11" i="245"/>
  <c r="N11" i="245"/>
  <c r="G56" i="243"/>
  <c r="N8" i="243"/>
  <c r="N48" i="245"/>
  <c r="K48" i="245"/>
  <c r="N40" i="245"/>
  <c r="K40" i="245"/>
  <c r="N23" i="245"/>
  <c r="K23" i="245"/>
  <c r="K15" i="245"/>
  <c r="N15" i="245"/>
  <c r="K56" i="249" l="1"/>
  <c r="K58" i="249" s="1"/>
  <c r="J61" i="249" s="1"/>
  <c r="I56" i="248"/>
  <c r="I58" i="248" s="1"/>
  <c r="I56" i="243"/>
  <c r="I58" i="243" s="1"/>
  <c r="H60" i="243" s="1"/>
  <c r="K56" i="245"/>
  <c r="K58" i="245" s="1"/>
  <c r="J62" i="249" l="1"/>
  <c r="J59" i="249"/>
  <c r="I69" i="249"/>
  <c r="J58" i="249"/>
  <c r="J60" i="249"/>
  <c r="H58" i="248"/>
  <c r="H65" i="248"/>
  <c r="J69" i="248" s="1"/>
  <c r="H59" i="248"/>
  <c r="H60" i="248"/>
  <c r="H59" i="243"/>
  <c r="H65" i="243"/>
  <c r="J69" i="243" s="1"/>
  <c r="H58" i="243"/>
  <c r="J58" i="245"/>
  <c r="J59" i="245"/>
  <c r="I69" i="245"/>
  <c r="J62" i="245"/>
  <c r="J60" i="245"/>
  <c r="J61" i="245"/>
  <c r="H67" i="241" l="1"/>
  <c r="K67" i="241" s="1"/>
  <c r="O66" i="241"/>
  <c r="H66" i="241"/>
  <c r="N66" i="241" s="1"/>
  <c r="N65" i="241"/>
  <c r="K65" i="241"/>
  <c r="K64" i="241"/>
  <c r="F63" i="241"/>
  <c r="H55" i="241"/>
  <c r="G55" i="241"/>
  <c r="F55" i="241"/>
  <c r="E55" i="241"/>
  <c r="D55" i="241"/>
  <c r="H54" i="241"/>
  <c r="G54" i="241"/>
  <c r="F54" i="241"/>
  <c r="E54" i="241"/>
  <c r="D54" i="241"/>
  <c r="P53" i="241"/>
  <c r="H53" i="241"/>
  <c r="G53" i="241"/>
  <c r="F53" i="241"/>
  <c r="E53" i="241"/>
  <c r="D53" i="241"/>
  <c r="H52" i="241"/>
  <c r="G52" i="241"/>
  <c r="F52" i="241"/>
  <c r="E52" i="241"/>
  <c r="D52" i="241"/>
  <c r="H51" i="241"/>
  <c r="G51" i="241"/>
  <c r="F51" i="241"/>
  <c r="E51" i="241"/>
  <c r="D51" i="241"/>
  <c r="H50" i="241"/>
  <c r="G50" i="241"/>
  <c r="F50" i="241"/>
  <c r="E50" i="241"/>
  <c r="D50" i="241"/>
  <c r="H49" i="241"/>
  <c r="G49" i="241"/>
  <c r="F49" i="241"/>
  <c r="E49" i="241"/>
  <c r="D49" i="241"/>
  <c r="H48" i="241"/>
  <c r="G48" i="241"/>
  <c r="F48" i="241"/>
  <c r="E48" i="241"/>
  <c r="D48" i="241"/>
  <c r="H47" i="241"/>
  <c r="G47" i="241"/>
  <c r="F47" i="241"/>
  <c r="E47" i="241"/>
  <c r="D47" i="241"/>
  <c r="H46" i="241"/>
  <c r="G46" i="241"/>
  <c r="F46" i="241"/>
  <c r="E46" i="241"/>
  <c r="D46" i="241"/>
  <c r="H45" i="241"/>
  <c r="G45" i="241"/>
  <c r="F45" i="241"/>
  <c r="E45" i="241"/>
  <c r="D45" i="241"/>
  <c r="H44" i="241"/>
  <c r="G44" i="241"/>
  <c r="F44" i="241"/>
  <c r="E44" i="241"/>
  <c r="D44" i="241"/>
  <c r="L44" i="241" s="1"/>
  <c r="H43" i="241"/>
  <c r="G43" i="241"/>
  <c r="F43" i="241"/>
  <c r="E43" i="241"/>
  <c r="D43" i="241"/>
  <c r="H42" i="241"/>
  <c r="G42" i="241"/>
  <c r="F42" i="241"/>
  <c r="E42" i="241"/>
  <c r="D42" i="241"/>
  <c r="M41" i="241"/>
  <c r="H41" i="241"/>
  <c r="G41" i="241"/>
  <c r="F41" i="241"/>
  <c r="E41" i="241"/>
  <c r="D41" i="241"/>
  <c r="H40" i="241"/>
  <c r="G40" i="241"/>
  <c r="F40" i="241"/>
  <c r="E40" i="241"/>
  <c r="D40" i="241"/>
  <c r="H39" i="241"/>
  <c r="G39" i="241"/>
  <c r="F39" i="241"/>
  <c r="E39" i="241"/>
  <c r="D39" i="241"/>
  <c r="H38" i="241"/>
  <c r="G38" i="241"/>
  <c r="F38" i="241"/>
  <c r="E38" i="241"/>
  <c r="D38" i="241"/>
  <c r="L37" i="241"/>
  <c r="P37" i="241" s="1"/>
  <c r="H37" i="241"/>
  <c r="G37" i="241"/>
  <c r="F37" i="241"/>
  <c r="E37" i="241"/>
  <c r="H36" i="241"/>
  <c r="G36" i="241"/>
  <c r="F36" i="241"/>
  <c r="E36" i="241"/>
  <c r="D36" i="241"/>
  <c r="H35" i="241"/>
  <c r="G35" i="241"/>
  <c r="F35" i="241"/>
  <c r="E35" i="241"/>
  <c r="D35" i="241"/>
  <c r="H34" i="241"/>
  <c r="G34" i="241"/>
  <c r="F34" i="241"/>
  <c r="E34" i="241"/>
  <c r="D34" i="241"/>
  <c r="H33" i="241"/>
  <c r="G33" i="241"/>
  <c r="F33" i="241"/>
  <c r="E33" i="241"/>
  <c r="D33" i="241"/>
  <c r="H32" i="241"/>
  <c r="G32" i="241"/>
  <c r="F32" i="241"/>
  <c r="E32" i="241"/>
  <c r="D32" i="241"/>
  <c r="H31" i="241"/>
  <c r="G31" i="241"/>
  <c r="F31" i="241"/>
  <c r="E31" i="241"/>
  <c r="D31" i="241"/>
  <c r="H30" i="241"/>
  <c r="G30" i="241"/>
  <c r="F30" i="241"/>
  <c r="E30" i="241"/>
  <c r="D30" i="241"/>
  <c r="P30" i="241" s="1"/>
  <c r="H29" i="241"/>
  <c r="G29" i="241"/>
  <c r="F29" i="241"/>
  <c r="E29" i="241"/>
  <c r="D29" i="241"/>
  <c r="H28" i="241"/>
  <c r="G28" i="241"/>
  <c r="F28" i="241"/>
  <c r="E28" i="241"/>
  <c r="D28" i="241"/>
  <c r="H27" i="241"/>
  <c r="G27" i="241"/>
  <c r="F27" i="241"/>
  <c r="E27" i="241"/>
  <c r="D27" i="241"/>
  <c r="H26" i="241"/>
  <c r="G26" i="241"/>
  <c r="F26" i="241"/>
  <c r="E26" i="241"/>
  <c r="D26" i="241"/>
  <c r="H25" i="241"/>
  <c r="G25" i="241"/>
  <c r="F25" i="241"/>
  <c r="E25" i="241"/>
  <c r="D25" i="241"/>
  <c r="H24" i="241"/>
  <c r="G24" i="241"/>
  <c r="F24" i="241"/>
  <c r="E24" i="241"/>
  <c r="D24" i="241"/>
  <c r="H23" i="241"/>
  <c r="G23" i="241"/>
  <c r="F23" i="241"/>
  <c r="E23" i="241"/>
  <c r="D23" i="241"/>
  <c r="M22" i="241"/>
  <c r="H22" i="241"/>
  <c r="G22" i="241"/>
  <c r="F22" i="241"/>
  <c r="E22" i="241"/>
  <c r="D22" i="241"/>
  <c r="H21" i="241"/>
  <c r="G21" i="241"/>
  <c r="F21" i="241"/>
  <c r="E21" i="241"/>
  <c r="D21" i="241"/>
  <c r="H20" i="241"/>
  <c r="G20" i="241"/>
  <c r="F20" i="241"/>
  <c r="E20" i="241"/>
  <c r="D20" i="241"/>
  <c r="H19" i="241"/>
  <c r="G19" i="241"/>
  <c r="F19" i="241"/>
  <c r="E19" i="241"/>
  <c r="D19" i="241"/>
  <c r="H18" i="241"/>
  <c r="G18" i="241"/>
  <c r="F18" i="241"/>
  <c r="E18" i="241"/>
  <c r="D18" i="241"/>
  <c r="H17" i="241"/>
  <c r="G17" i="241"/>
  <c r="F17" i="241"/>
  <c r="E17" i="241"/>
  <c r="D17" i="241"/>
  <c r="H16" i="241"/>
  <c r="G16" i="241"/>
  <c r="F16" i="241"/>
  <c r="E16" i="241"/>
  <c r="D16" i="241"/>
  <c r="H15" i="241"/>
  <c r="G15" i="241"/>
  <c r="F15" i="241"/>
  <c r="E15" i="241"/>
  <c r="D15" i="241"/>
  <c r="H14" i="241"/>
  <c r="G14" i="241"/>
  <c r="F14" i="241"/>
  <c r="E14" i="241"/>
  <c r="D14" i="241"/>
  <c r="H13" i="241"/>
  <c r="G13" i="241"/>
  <c r="F13" i="241"/>
  <c r="E13" i="241"/>
  <c r="D13" i="241"/>
  <c r="H12" i="241"/>
  <c r="G12" i="241"/>
  <c r="F12" i="241"/>
  <c r="E12" i="241"/>
  <c r="D12" i="241"/>
  <c r="H11" i="241"/>
  <c r="G11" i="241"/>
  <c r="F11" i="241"/>
  <c r="E11" i="241"/>
  <c r="D11" i="241"/>
  <c r="H10" i="241"/>
  <c r="G10" i="241"/>
  <c r="F10" i="241"/>
  <c r="E10" i="241"/>
  <c r="D10" i="241"/>
  <c r="H9" i="241"/>
  <c r="G9" i="241"/>
  <c r="F9" i="241"/>
  <c r="E9" i="241"/>
  <c r="D9" i="241"/>
  <c r="H8" i="241"/>
  <c r="G8" i="241"/>
  <c r="F8" i="241"/>
  <c r="E8" i="241"/>
  <c r="D8" i="241"/>
  <c r="O63" i="239"/>
  <c r="N63" i="239"/>
  <c r="I63" i="239"/>
  <c r="H66" i="239" s="1"/>
  <c r="J66" i="239" s="1"/>
  <c r="O62" i="239"/>
  <c r="N62" i="239"/>
  <c r="I62" i="239"/>
  <c r="F55" i="239"/>
  <c r="E55" i="239"/>
  <c r="D55" i="239"/>
  <c r="F54" i="239"/>
  <c r="E54" i="239"/>
  <c r="D54" i="239"/>
  <c r="F53" i="239"/>
  <c r="E53" i="239"/>
  <c r="D53" i="239"/>
  <c r="F52" i="239"/>
  <c r="E52" i="239"/>
  <c r="D52" i="239"/>
  <c r="F51" i="239"/>
  <c r="E51" i="239"/>
  <c r="D51" i="239"/>
  <c r="F50" i="239"/>
  <c r="E50" i="239"/>
  <c r="D50" i="239"/>
  <c r="F49" i="239"/>
  <c r="E49" i="239"/>
  <c r="D49" i="239"/>
  <c r="F48" i="239"/>
  <c r="E48" i="239"/>
  <c r="D48" i="239"/>
  <c r="M47" i="239"/>
  <c r="F47" i="239"/>
  <c r="E47" i="239"/>
  <c r="D47" i="239"/>
  <c r="M46" i="239"/>
  <c r="F46" i="239"/>
  <c r="E46" i="239"/>
  <c r="D46" i="239"/>
  <c r="H45" i="239"/>
  <c r="F45" i="239"/>
  <c r="E45" i="239"/>
  <c r="D45" i="239"/>
  <c r="F44" i="239"/>
  <c r="E44" i="239"/>
  <c r="D44" i="239"/>
  <c r="F43" i="239"/>
  <c r="E43" i="239"/>
  <c r="D43" i="239"/>
  <c r="F42" i="239"/>
  <c r="E42" i="239"/>
  <c r="D42" i="239"/>
  <c r="F41" i="239"/>
  <c r="E41" i="239"/>
  <c r="D41" i="239"/>
  <c r="F40" i="239"/>
  <c r="E40" i="239"/>
  <c r="D40" i="239"/>
  <c r="F39" i="239"/>
  <c r="E39" i="239"/>
  <c r="D39" i="239"/>
  <c r="F38" i="239"/>
  <c r="E38" i="239"/>
  <c r="D38" i="239"/>
  <c r="F37" i="239"/>
  <c r="E37" i="239"/>
  <c r="D37" i="239"/>
  <c r="F36" i="239"/>
  <c r="E36" i="239"/>
  <c r="D36" i="239"/>
  <c r="F35" i="239"/>
  <c r="E35" i="239"/>
  <c r="D35" i="239"/>
  <c r="F34" i="239"/>
  <c r="E34" i="239"/>
  <c r="D34" i="239"/>
  <c r="F33" i="239"/>
  <c r="E33" i="239"/>
  <c r="D33" i="239"/>
  <c r="F32" i="239"/>
  <c r="E32" i="239"/>
  <c r="D32" i="239"/>
  <c r="F31" i="239"/>
  <c r="E31" i="239"/>
  <c r="D31" i="239"/>
  <c r="F30" i="239"/>
  <c r="E30" i="239"/>
  <c r="D30" i="239"/>
  <c r="F29" i="239"/>
  <c r="E29" i="239"/>
  <c r="D29" i="239"/>
  <c r="F28" i="239"/>
  <c r="E28" i="239"/>
  <c r="D28" i="239"/>
  <c r="F27" i="239"/>
  <c r="E27" i="239"/>
  <c r="D27" i="239"/>
  <c r="F26" i="239"/>
  <c r="E26" i="239"/>
  <c r="D26" i="239"/>
  <c r="F25" i="239"/>
  <c r="E25" i="239"/>
  <c r="D25" i="239"/>
  <c r="F24" i="239"/>
  <c r="E24" i="239"/>
  <c r="D24" i="239"/>
  <c r="F23" i="239"/>
  <c r="E23" i="239"/>
  <c r="D23" i="239"/>
  <c r="F22" i="239"/>
  <c r="E22" i="239"/>
  <c r="D22" i="239"/>
  <c r="F21" i="239"/>
  <c r="E21" i="239"/>
  <c r="D21" i="239"/>
  <c r="F20" i="239"/>
  <c r="E20" i="239"/>
  <c r="D20" i="239"/>
  <c r="F19" i="239"/>
  <c r="E19" i="239"/>
  <c r="D19" i="239"/>
  <c r="F18" i="239"/>
  <c r="E18" i="239"/>
  <c r="D18" i="239"/>
  <c r="F17" i="239"/>
  <c r="E17" i="239"/>
  <c r="D17" i="239"/>
  <c r="F16" i="239"/>
  <c r="E16" i="239"/>
  <c r="D16" i="239"/>
  <c r="F15" i="239"/>
  <c r="E15" i="239"/>
  <c r="D15" i="239"/>
  <c r="F14" i="239"/>
  <c r="E14" i="239"/>
  <c r="D14" i="239"/>
  <c r="F13" i="239"/>
  <c r="E13" i="239"/>
  <c r="D13" i="239"/>
  <c r="F12" i="239"/>
  <c r="E12" i="239"/>
  <c r="D12" i="239"/>
  <c r="F11" i="239"/>
  <c r="E11" i="239"/>
  <c r="D11" i="239"/>
  <c r="F10" i="239"/>
  <c r="E10" i="239"/>
  <c r="D10" i="239"/>
  <c r="F9" i="239"/>
  <c r="E9" i="239"/>
  <c r="D9" i="239"/>
  <c r="F8" i="239"/>
  <c r="E8" i="239"/>
  <c r="D8" i="239"/>
  <c r="L2" i="239"/>
  <c r="M2" i="239" s="1"/>
  <c r="H67" i="237"/>
  <c r="K67" i="237" s="1"/>
  <c r="O66" i="237"/>
  <c r="H66" i="237"/>
  <c r="K66" i="237" s="1"/>
  <c r="N65" i="237"/>
  <c r="K65" i="237"/>
  <c r="K64" i="237"/>
  <c r="F63" i="237"/>
  <c r="H55" i="237"/>
  <c r="G55" i="237"/>
  <c r="F55" i="237"/>
  <c r="E55" i="237"/>
  <c r="D55" i="237"/>
  <c r="H54" i="237"/>
  <c r="G54" i="237"/>
  <c r="F54" i="237"/>
  <c r="E54" i="237"/>
  <c r="D54" i="237"/>
  <c r="P53" i="237"/>
  <c r="H53" i="237"/>
  <c r="G53" i="237"/>
  <c r="F53" i="237"/>
  <c r="E53" i="237"/>
  <c r="D53" i="237"/>
  <c r="H52" i="237"/>
  <c r="G52" i="237"/>
  <c r="F52" i="237"/>
  <c r="E52" i="237"/>
  <c r="D52" i="237"/>
  <c r="H51" i="237"/>
  <c r="G51" i="237"/>
  <c r="F51" i="237"/>
  <c r="E51" i="237"/>
  <c r="D51" i="237"/>
  <c r="H50" i="237"/>
  <c r="G50" i="237"/>
  <c r="F50" i="237"/>
  <c r="E50" i="237"/>
  <c r="D50" i="237"/>
  <c r="H49" i="237"/>
  <c r="G49" i="237"/>
  <c r="F49" i="237"/>
  <c r="E49" i="237"/>
  <c r="D49" i="237"/>
  <c r="H48" i="237"/>
  <c r="G48" i="237"/>
  <c r="F48" i="237"/>
  <c r="E48" i="237"/>
  <c r="D48" i="237"/>
  <c r="H47" i="237"/>
  <c r="G47" i="237"/>
  <c r="F47" i="237"/>
  <c r="E47" i="237"/>
  <c r="D47" i="237"/>
  <c r="H46" i="237"/>
  <c r="G46" i="237"/>
  <c r="F46" i="237"/>
  <c r="E46" i="237"/>
  <c r="D46" i="237"/>
  <c r="H45" i="237"/>
  <c r="G45" i="237"/>
  <c r="F45" i="237"/>
  <c r="E45" i="237"/>
  <c r="D45" i="237"/>
  <c r="H44" i="237"/>
  <c r="G44" i="237"/>
  <c r="F44" i="237"/>
  <c r="E44" i="237"/>
  <c r="D44" i="237"/>
  <c r="L44" i="237" s="1"/>
  <c r="H43" i="237"/>
  <c r="G43" i="237"/>
  <c r="F43" i="237"/>
  <c r="E43" i="237"/>
  <c r="D43" i="237"/>
  <c r="H42" i="237"/>
  <c r="G42" i="237"/>
  <c r="F42" i="237"/>
  <c r="E42" i="237"/>
  <c r="D42" i="237"/>
  <c r="M41" i="237"/>
  <c r="H41" i="237"/>
  <c r="G41" i="237"/>
  <c r="F41" i="237"/>
  <c r="E41" i="237"/>
  <c r="D41" i="237"/>
  <c r="H40" i="237"/>
  <c r="G40" i="237"/>
  <c r="F40" i="237"/>
  <c r="E40" i="237"/>
  <c r="D40" i="237"/>
  <c r="H39" i="237"/>
  <c r="G39" i="237"/>
  <c r="F39" i="237"/>
  <c r="E39" i="237"/>
  <c r="D39" i="237"/>
  <c r="H38" i="237"/>
  <c r="G38" i="237"/>
  <c r="F38" i="237"/>
  <c r="E38" i="237"/>
  <c r="D38" i="237"/>
  <c r="H37" i="237"/>
  <c r="G37" i="237"/>
  <c r="F37" i="237"/>
  <c r="E37" i="237"/>
  <c r="L37" i="237"/>
  <c r="P37" i="237" s="1"/>
  <c r="H36" i="237"/>
  <c r="G36" i="237"/>
  <c r="F36" i="237"/>
  <c r="E36" i="237"/>
  <c r="D36" i="237"/>
  <c r="H35" i="237"/>
  <c r="G35" i="237"/>
  <c r="F35" i="237"/>
  <c r="E35" i="237"/>
  <c r="D35" i="237"/>
  <c r="H34" i="237"/>
  <c r="G34" i="237"/>
  <c r="F34" i="237"/>
  <c r="E34" i="237"/>
  <c r="D34" i="237"/>
  <c r="H33" i="237"/>
  <c r="G33" i="237"/>
  <c r="F33" i="237"/>
  <c r="E33" i="237"/>
  <c r="D33" i="237"/>
  <c r="H32" i="237"/>
  <c r="G32" i="237"/>
  <c r="F32" i="237"/>
  <c r="E32" i="237"/>
  <c r="D32" i="237"/>
  <c r="H31" i="237"/>
  <c r="G31" i="237"/>
  <c r="F31" i="237"/>
  <c r="E31" i="237"/>
  <c r="D31" i="237"/>
  <c r="H30" i="237"/>
  <c r="G30" i="237"/>
  <c r="F30" i="237"/>
  <c r="E30" i="237"/>
  <c r="D30" i="237"/>
  <c r="P30" i="237" s="1"/>
  <c r="H29" i="237"/>
  <c r="G29" i="237"/>
  <c r="F29" i="237"/>
  <c r="E29" i="237"/>
  <c r="D29" i="237"/>
  <c r="H28" i="237"/>
  <c r="G28" i="237"/>
  <c r="F28" i="237"/>
  <c r="E28" i="237"/>
  <c r="D28" i="237"/>
  <c r="H27" i="237"/>
  <c r="G27" i="237"/>
  <c r="F27" i="237"/>
  <c r="E27" i="237"/>
  <c r="D27" i="237"/>
  <c r="H26" i="237"/>
  <c r="G26" i="237"/>
  <c r="F26" i="237"/>
  <c r="E26" i="237"/>
  <c r="D26" i="237"/>
  <c r="H25" i="237"/>
  <c r="G25" i="237"/>
  <c r="F25" i="237"/>
  <c r="E25" i="237"/>
  <c r="D25" i="237"/>
  <c r="H24" i="237"/>
  <c r="G24" i="237"/>
  <c r="F24" i="237"/>
  <c r="E24" i="237"/>
  <c r="D24" i="237"/>
  <c r="H23" i="237"/>
  <c r="G23" i="237"/>
  <c r="F23" i="237"/>
  <c r="E23" i="237"/>
  <c r="D23" i="237"/>
  <c r="M22" i="237"/>
  <c r="H22" i="237"/>
  <c r="G22" i="237"/>
  <c r="F22" i="237"/>
  <c r="E22" i="237"/>
  <c r="D22" i="237"/>
  <c r="H21" i="237"/>
  <c r="G21" i="237"/>
  <c r="F21" i="237"/>
  <c r="E21" i="237"/>
  <c r="D21" i="237"/>
  <c r="H20" i="237"/>
  <c r="G20" i="237"/>
  <c r="F20" i="237"/>
  <c r="E20" i="237"/>
  <c r="D20" i="237"/>
  <c r="H19" i="237"/>
  <c r="G19" i="237"/>
  <c r="F19" i="237"/>
  <c r="E19" i="237"/>
  <c r="D19" i="237"/>
  <c r="H18" i="237"/>
  <c r="G18" i="237"/>
  <c r="F18" i="237"/>
  <c r="E18" i="237"/>
  <c r="D18" i="237"/>
  <c r="H17" i="237"/>
  <c r="G17" i="237"/>
  <c r="F17" i="237"/>
  <c r="E17" i="237"/>
  <c r="D17" i="237"/>
  <c r="H16" i="237"/>
  <c r="G16" i="237"/>
  <c r="F16" i="237"/>
  <c r="E16" i="237"/>
  <c r="D16" i="237"/>
  <c r="H15" i="237"/>
  <c r="G15" i="237"/>
  <c r="F15" i="237"/>
  <c r="E15" i="237"/>
  <c r="D15" i="237"/>
  <c r="H14" i="237"/>
  <c r="G14" i="237"/>
  <c r="F14" i="237"/>
  <c r="E14" i="237"/>
  <c r="D14" i="237"/>
  <c r="H13" i="237"/>
  <c r="G13" i="237"/>
  <c r="F13" i="237"/>
  <c r="E13" i="237"/>
  <c r="D13" i="237"/>
  <c r="H12" i="237"/>
  <c r="G12" i="237"/>
  <c r="F12" i="237"/>
  <c r="E12" i="237"/>
  <c r="D12" i="237"/>
  <c r="H11" i="237"/>
  <c r="G11" i="237"/>
  <c r="F11" i="237"/>
  <c r="E11" i="237"/>
  <c r="D11" i="237"/>
  <c r="H10" i="237"/>
  <c r="G10" i="237"/>
  <c r="F10" i="237"/>
  <c r="E10" i="237"/>
  <c r="D10" i="237"/>
  <c r="H9" i="237"/>
  <c r="G9" i="237"/>
  <c r="F9" i="237"/>
  <c r="E9" i="237"/>
  <c r="D9" i="237"/>
  <c r="H8" i="237"/>
  <c r="G8" i="237"/>
  <c r="F8" i="237"/>
  <c r="E8" i="237"/>
  <c r="D8" i="237"/>
  <c r="O63" i="235"/>
  <c r="N63" i="235"/>
  <c r="I63" i="235"/>
  <c r="H66" i="235" s="1"/>
  <c r="J66" i="235" s="1"/>
  <c r="O62" i="235"/>
  <c r="N62" i="235"/>
  <c r="I62" i="235"/>
  <c r="F55" i="235"/>
  <c r="E55" i="235"/>
  <c r="D55" i="235"/>
  <c r="F54" i="235"/>
  <c r="E54" i="235"/>
  <c r="D54" i="235"/>
  <c r="F53" i="235"/>
  <c r="E53" i="235"/>
  <c r="D53" i="235"/>
  <c r="F52" i="235"/>
  <c r="E52" i="235"/>
  <c r="D52" i="235"/>
  <c r="F51" i="235"/>
  <c r="E51" i="235"/>
  <c r="D51" i="235"/>
  <c r="F50" i="235"/>
  <c r="E50" i="235"/>
  <c r="D50" i="235"/>
  <c r="F49" i="235"/>
  <c r="E49" i="235"/>
  <c r="D49" i="235"/>
  <c r="F48" i="235"/>
  <c r="E48" i="235"/>
  <c r="D48" i="235"/>
  <c r="M47" i="235"/>
  <c r="F47" i="235"/>
  <c r="E47" i="235"/>
  <c r="D47" i="235"/>
  <c r="M46" i="235"/>
  <c r="F46" i="235"/>
  <c r="E46" i="235"/>
  <c r="D46" i="235"/>
  <c r="H45" i="235"/>
  <c r="F45" i="235"/>
  <c r="E45" i="235"/>
  <c r="D45" i="235"/>
  <c r="F44" i="235"/>
  <c r="E44" i="235"/>
  <c r="D44" i="235"/>
  <c r="F43" i="235"/>
  <c r="E43" i="235"/>
  <c r="D43" i="235"/>
  <c r="F42" i="235"/>
  <c r="E42" i="235"/>
  <c r="D42" i="235"/>
  <c r="F41" i="235"/>
  <c r="E41" i="235"/>
  <c r="D41" i="235"/>
  <c r="F40" i="235"/>
  <c r="E40" i="235"/>
  <c r="D40" i="235"/>
  <c r="F39" i="235"/>
  <c r="E39" i="235"/>
  <c r="D39" i="235"/>
  <c r="F38" i="235"/>
  <c r="E38" i="235"/>
  <c r="D38" i="235"/>
  <c r="F37" i="235"/>
  <c r="E37" i="235"/>
  <c r="D37" i="235"/>
  <c r="F36" i="235"/>
  <c r="E36" i="235"/>
  <c r="D36" i="235"/>
  <c r="F35" i="235"/>
  <c r="E35" i="235"/>
  <c r="D35" i="235"/>
  <c r="F34" i="235"/>
  <c r="E34" i="235"/>
  <c r="D34" i="235"/>
  <c r="F33" i="235"/>
  <c r="E33" i="235"/>
  <c r="D33" i="235"/>
  <c r="F32" i="235"/>
  <c r="E32" i="235"/>
  <c r="D32" i="235"/>
  <c r="F31" i="235"/>
  <c r="E31" i="235"/>
  <c r="D31" i="235"/>
  <c r="F30" i="235"/>
  <c r="E30" i="235"/>
  <c r="D30" i="235"/>
  <c r="F29" i="235"/>
  <c r="E29" i="235"/>
  <c r="D29" i="235"/>
  <c r="F28" i="235"/>
  <c r="E28" i="235"/>
  <c r="D28" i="235"/>
  <c r="F27" i="235"/>
  <c r="E27" i="235"/>
  <c r="D27" i="235"/>
  <c r="F26" i="235"/>
  <c r="E26" i="235"/>
  <c r="D26" i="235"/>
  <c r="F25" i="235"/>
  <c r="E25" i="235"/>
  <c r="D25" i="235"/>
  <c r="F24" i="235"/>
  <c r="E24" i="235"/>
  <c r="D24" i="235"/>
  <c r="F23" i="235"/>
  <c r="E23" i="235"/>
  <c r="D23" i="235"/>
  <c r="F22" i="235"/>
  <c r="E22" i="235"/>
  <c r="D22" i="235"/>
  <c r="F21" i="235"/>
  <c r="E21" i="235"/>
  <c r="D21" i="235"/>
  <c r="F20" i="235"/>
  <c r="E20" i="235"/>
  <c r="D20" i="235"/>
  <c r="F19" i="235"/>
  <c r="E19" i="235"/>
  <c r="D19" i="235"/>
  <c r="F18" i="235"/>
  <c r="E18" i="235"/>
  <c r="D18" i="235"/>
  <c r="F17" i="235"/>
  <c r="E17" i="235"/>
  <c r="D17" i="235"/>
  <c r="F16" i="235"/>
  <c r="E16" i="235"/>
  <c r="D16" i="235"/>
  <c r="F15" i="235"/>
  <c r="E15" i="235"/>
  <c r="D15" i="235"/>
  <c r="F14" i="235"/>
  <c r="E14" i="235"/>
  <c r="D14" i="235"/>
  <c r="F13" i="235"/>
  <c r="E13" i="235"/>
  <c r="D13" i="235"/>
  <c r="F12" i="235"/>
  <c r="E12" i="235"/>
  <c r="D12" i="235"/>
  <c r="F11" i="235"/>
  <c r="E11" i="235"/>
  <c r="D11" i="235"/>
  <c r="F10" i="235"/>
  <c r="E10" i="235"/>
  <c r="D10" i="235"/>
  <c r="F9" i="235"/>
  <c r="E9" i="235"/>
  <c r="D9" i="235"/>
  <c r="F8" i="235"/>
  <c r="E8" i="235"/>
  <c r="D8" i="235"/>
  <c r="L2" i="235"/>
  <c r="M2" i="235" s="1"/>
  <c r="H67" i="233"/>
  <c r="K67" i="233" s="1"/>
  <c r="O66" i="233"/>
  <c r="H66" i="233"/>
  <c r="N66" i="233" s="1"/>
  <c r="N65" i="233"/>
  <c r="K65" i="233"/>
  <c r="K64" i="233"/>
  <c r="F63" i="233"/>
  <c r="H55" i="233"/>
  <c r="G55" i="233"/>
  <c r="F55" i="233"/>
  <c r="E55" i="233"/>
  <c r="D55" i="233"/>
  <c r="H54" i="233"/>
  <c r="G54" i="233"/>
  <c r="F54" i="233"/>
  <c r="E54" i="233"/>
  <c r="D54" i="233"/>
  <c r="P53" i="233"/>
  <c r="H53" i="233"/>
  <c r="G53" i="233"/>
  <c r="F53" i="233"/>
  <c r="E53" i="233"/>
  <c r="D53" i="233"/>
  <c r="H52" i="233"/>
  <c r="G52" i="233"/>
  <c r="F52" i="233"/>
  <c r="E52" i="233"/>
  <c r="D52" i="233"/>
  <c r="H51" i="233"/>
  <c r="G51" i="233"/>
  <c r="F51" i="233"/>
  <c r="E51" i="233"/>
  <c r="D51" i="233"/>
  <c r="H50" i="233"/>
  <c r="G50" i="233"/>
  <c r="F50" i="233"/>
  <c r="E50" i="233"/>
  <c r="D50" i="233"/>
  <c r="H49" i="233"/>
  <c r="G49" i="233"/>
  <c r="F49" i="233"/>
  <c r="E49" i="233"/>
  <c r="D49" i="233"/>
  <c r="H48" i="233"/>
  <c r="G48" i="233"/>
  <c r="F48" i="233"/>
  <c r="E48" i="233"/>
  <c r="D48" i="233"/>
  <c r="H47" i="233"/>
  <c r="G47" i="233"/>
  <c r="F47" i="233"/>
  <c r="E47" i="233"/>
  <c r="D47" i="233"/>
  <c r="H46" i="233"/>
  <c r="G46" i="233"/>
  <c r="F46" i="233"/>
  <c r="E46" i="233"/>
  <c r="D46" i="233"/>
  <c r="H45" i="233"/>
  <c r="G45" i="233"/>
  <c r="F45" i="233"/>
  <c r="E45" i="233"/>
  <c r="D45" i="233"/>
  <c r="H44" i="233"/>
  <c r="G44" i="233"/>
  <c r="F44" i="233"/>
  <c r="E44" i="233"/>
  <c r="D44" i="233"/>
  <c r="L44" i="233" s="1"/>
  <c r="H43" i="233"/>
  <c r="G43" i="233"/>
  <c r="F43" i="233"/>
  <c r="E43" i="233"/>
  <c r="D43" i="233"/>
  <c r="H42" i="233"/>
  <c r="G42" i="233"/>
  <c r="F42" i="233"/>
  <c r="E42" i="233"/>
  <c r="D42" i="233"/>
  <c r="M41" i="233"/>
  <c r="H41" i="233"/>
  <c r="G41" i="233"/>
  <c r="F41" i="233"/>
  <c r="E41" i="233"/>
  <c r="D41" i="233"/>
  <c r="H40" i="233"/>
  <c r="G40" i="233"/>
  <c r="F40" i="233"/>
  <c r="E40" i="233"/>
  <c r="D40" i="233"/>
  <c r="H39" i="233"/>
  <c r="G39" i="233"/>
  <c r="F39" i="233"/>
  <c r="E39" i="233"/>
  <c r="D39" i="233"/>
  <c r="H38" i="233"/>
  <c r="G38" i="233"/>
  <c r="F38" i="233"/>
  <c r="E38" i="233"/>
  <c r="D38" i="233"/>
  <c r="H37" i="233"/>
  <c r="G37" i="233"/>
  <c r="F37" i="233"/>
  <c r="E37" i="233"/>
  <c r="D37" i="233"/>
  <c r="L37" i="233" s="1"/>
  <c r="P37" i="233" s="1"/>
  <c r="H36" i="233"/>
  <c r="G36" i="233"/>
  <c r="F36" i="233"/>
  <c r="E36" i="233"/>
  <c r="D36" i="233"/>
  <c r="H35" i="233"/>
  <c r="G35" i="233"/>
  <c r="F35" i="233"/>
  <c r="E35" i="233"/>
  <c r="D35" i="233"/>
  <c r="H34" i="233"/>
  <c r="G34" i="233"/>
  <c r="F34" i="233"/>
  <c r="E34" i="233"/>
  <c r="D34" i="233"/>
  <c r="H33" i="233"/>
  <c r="G33" i="233"/>
  <c r="F33" i="233"/>
  <c r="E33" i="233"/>
  <c r="D33" i="233"/>
  <c r="H32" i="233"/>
  <c r="G32" i="233"/>
  <c r="F32" i="233"/>
  <c r="E32" i="233"/>
  <c r="D32" i="233"/>
  <c r="H31" i="233"/>
  <c r="G31" i="233"/>
  <c r="F31" i="233"/>
  <c r="E31" i="233"/>
  <c r="D31" i="233"/>
  <c r="H30" i="233"/>
  <c r="G30" i="233"/>
  <c r="F30" i="233"/>
  <c r="E30" i="233"/>
  <c r="D30" i="233"/>
  <c r="P30" i="233" s="1"/>
  <c r="H29" i="233"/>
  <c r="G29" i="233"/>
  <c r="F29" i="233"/>
  <c r="E29" i="233"/>
  <c r="D29" i="233"/>
  <c r="H28" i="233"/>
  <c r="G28" i="233"/>
  <c r="F28" i="233"/>
  <c r="E28" i="233"/>
  <c r="D28" i="233"/>
  <c r="H27" i="233"/>
  <c r="G27" i="233"/>
  <c r="F27" i="233"/>
  <c r="E27" i="233"/>
  <c r="D27" i="233"/>
  <c r="H26" i="233"/>
  <c r="G26" i="233"/>
  <c r="F26" i="233"/>
  <c r="E26" i="233"/>
  <c r="D26" i="233"/>
  <c r="H25" i="233"/>
  <c r="G25" i="233"/>
  <c r="F25" i="233"/>
  <c r="E25" i="233"/>
  <c r="D25" i="233"/>
  <c r="H24" i="233"/>
  <c r="G24" i="233"/>
  <c r="F24" i="233"/>
  <c r="E24" i="233"/>
  <c r="D24" i="233"/>
  <c r="H23" i="233"/>
  <c r="G23" i="233"/>
  <c r="F23" i="233"/>
  <c r="E23" i="233"/>
  <c r="D23" i="233"/>
  <c r="M22" i="233"/>
  <c r="H22" i="233"/>
  <c r="G22" i="233"/>
  <c r="F22" i="233"/>
  <c r="E22" i="233"/>
  <c r="D22" i="233"/>
  <c r="H21" i="233"/>
  <c r="G21" i="233"/>
  <c r="F21" i="233"/>
  <c r="E21" i="233"/>
  <c r="D21" i="233"/>
  <c r="H20" i="233"/>
  <c r="G20" i="233"/>
  <c r="F20" i="233"/>
  <c r="E20" i="233"/>
  <c r="D20" i="233"/>
  <c r="H19" i="233"/>
  <c r="G19" i="233"/>
  <c r="F19" i="233"/>
  <c r="E19" i="233"/>
  <c r="D19" i="233"/>
  <c r="H18" i="233"/>
  <c r="G18" i="233"/>
  <c r="F18" i="233"/>
  <c r="E18" i="233"/>
  <c r="D18" i="233"/>
  <c r="H17" i="233"/>
  <c r="G17" i="233"/>
  <c r="F17" i="233"/>
  <c r="E17" i="233"/>
  <c r="D17" i="233"/>
  <c r="H16" i="233"/>
  <c r="G16" i="233"/>
  <c r="F16" i="233"/>
  <c r="E16" i="233"/>
  <c r="D16" i="233"/>
  <c r="H15" i="233"/>
  <c r="G15" i="233"/>
  <c r="F15" i="233"/>
  <c r="E15" i="233"/>
  <c r="D15" i="233"/>
  <c r="H14" i="233"/>
  <c r="G14" i="233"/>
  <c r="F14" i="233"/>
  <c r="E14" i="233"/>
  <c r="D14" i="233"/>
  <c r="H13" i="233"/>
  <c r="G13" i="233"/>
  <c r="F13" i="233"/>
  <c r="E13" i="233"/>
  <c r="D13" i="233"/>
  <c r="H12" i="233"/>
  <c r="G12" i="233"/>
  <c r="F12" i="233"/>
  <c r="E12" i="233"/>
  <c r="D12" i="233"/>
  <c r="H11" i="233"/>
  <c r="G11" i="233"/>
  <c r="F11" i="233"/>
  <c r="E11" i="233"/>
  <c r="D11" i="233"/>
  <c r="H10" i="233"/>
  <c r="G10" i="233"/>
  <c r="F10" i="233"/>
  <c r="E10" i="233"/>
  <c r="D10" i="233"/>
  <c r="H9" i="233"/>
  <c r="G9" i="233"/>
  <c r="F9" i="233"/>
  <c r="E9" i="233"/>
  <c r="D9" i="233"/>
  <c r="H8" i="233"/>
  <c r="G8" i="233"/>
  <c r="F8" i="233"/>
  <c r="E8" i="233"/>
  <c r="D8" i="233"/>
  <c r="O63" i="231"/>
  <c r="N63" i="231"/>
  <c r="I63" i="231"/>
  <c r="H66" i="231" s="1"/>
  <c r="J66" i="231" s="1"/>
  <c r="O62" i="231"/>
  <c r="N62" i="231"/>
  <c r="I62" i="231"/>
  <c r="F55" i="231"/>
  <c r="E55" i="231"/>
  <c r="D55" i="231"/>
  <c r="F54" i="231"/>
  <c r="E54" i="231"/>
  <c r="D54" i="231"/>
  <c r="F53" i="231"/>
  <c r="E53" i="231"/>
  <c r="D53" i="231"/>
  <c r="F52" i="231"/>
  <c r="E52" i="231"/>
  <c r="D52" i="231"/>
  <c r="F51" i="231"/>
  <c r="E51" i="231"/>
  <c r="D51" i="231"/>
  <c r="F50" i="231"/>
  <c r="E50" i="231"/>
  <c r="D50" i="231"/>
  <c r="F49" i="231"/>
  <c r="E49" i="231"/>
  <c r="D49" i="231"/>
  <c r="F48" i="231"/>
  <c r="E48" i="231"/>
  <c r="D48" i="231"/>
  <c r="M47" i="231"/>
  <c r="F47" i="231"/>
  <c r="E47" i="231"/>
  <c r="D47" i="231"/>
  <c r="M46" i="231"/>
  <c r="F46" i="231"/>
  <c r="E46" i="231"/>
  <c r="D46" i="231"/>
  <c r="H45" i="231"/>
  <c r="F45" i="231"/>
  <c r="E45" i="231"/>
  <c r="D45" i="231"/>
  <c r="F44" i="231"/>
  <c r="E44" i="231"/>
  <c r="D44" i="231"/>
  <c r="F43" i="231"/>
  <c r="E43" i="231"/>
  <c r="D43" i="231"/>
  <c r="F42" i="231"/>
  <c r="E42" i="231"/>
  <c r="D42" i="231"/>
  <c r="F41" i="231"/>
  <c r="E41" i="231"/>
  <c r="D41" i="231"/>
  <c r="F40" i="231"/>
  <c r="E40" i="231"/>
  <c r="D40" i="231"/>
  <c r="F39" i="231"/>
  <c r="E39" i="231"/>
  <c r="D39" i="231"/>
  <c r="F38" i="231"/>
  <c r="E38" i="231"/>
  <c r="D38" i="231"/>
  <c r="F37" i="231"/>
  <c r="E37" i="231"/>
  <c r="D37" i="231"/>
  <c r="F36" i="231"/>
  <c r="E36" i="231"/>
  <c r="D36" i="231"/>
  <c r="F35" i="231"/>
  <c r="E35" i="231"/>
  <c r="D35" i="231"/>
  <c r="F34" i="231"/>
  <c r="E34" i="231"/>
  <c r="D34" i="231"/>
  <c r="F33" i="231"/>
  <c r="E33" i="231"/>
  <c r="D33" i="231"/>
  <c r="F32" i="231"/>
  <c r="E32" i="231"/>
  <c r="D32" i="231"/>
  <c r="F31" i="231"/>
  <c r="E31" i="231"/>
  <c r="D31" i="231"/>
  <c r="F30" i="231"/>
  <c r="E30" i="231"/>
  <c r="D30" i="231"/>
  <c r="F29" i="231"/>
  <c r="E29" i="231"/>
  <c r="D29" i="231"/>
  <c r="F28" i="231"/>
  <c r="E28" i="231"/>
  <c r="D28" i="231"/>
  <c r="F27" i="231"/>
  <c r="E27" i="231"/>
  <c r="D27" i="231"/>
  <c r="F26" i="231"/>
  <c r="E26" i="231"/>
  <c r="D26" i="231"/>
  <c r="F25" i="231"/>
  <c r="E25" i="231"/>
  <c r="D25" i="231"/>
  <c r="F24" i="231"/>
  <c r="E24" i="231"/>
  <c r="D24" i="231"/>
  <c r="F23" i="231"/>
  <c r="E23" i="231"/>
  <c r="D23" i="231"/>
  <c r="F22" i="231"/>
  <c r="E22" i="231"/>
  <c r="D22" i="231"/>
  <c r="F21" i="231"/>
  <c r="E21" i="231"/>
  <c r="D21" i="231"/>
  <c r="F20" i="231"/>
  <c r="E20" i="231"/>
  <c r="D20" i="231"/>
  <c r="F19" i="231"/>
  <c r="E19" i="231"/>
  <c r="D19" i="231"/>
  <c r="F18" i="231"/>
  <c r="E18" i="231"/>
  <c r="D18" i="231"/>
  <c r="F17" i="231"/>
  <c r="E17" i="231"/>
  <c r="D17" i="231"/>
  <c r="F16" i="231"/>
  <c r="E16" i="231"/>
  <c r="D16" i="231"/>
  <c r="F15" i="231"/>
  <c r="E15" i="231"/>
  <c r="D15" i="231"/>
  <c r="F14" i="231"/>
  <c r="E14" i="231"/>
  <c r="D14" i="231"/>
  <c r="F13" i="231"/>
  <c r="E13" i="231"/>
  <c r="D13" i="231"/>
  <c r="F12" i="231"/>
  <c r="E12" i="231"/>
  <c r="D12" i="231"/>
  <c r="F11" i="231"/>
  <c r="E11" i="231"/>
  <c r="D11" i="231"/>
  <c r="F10" i="231"/>
  <c r="E10" i="231"/>
  <c r="D10" i="231"/>
  <c r="F9" i="231"/>
  <c r="E9" i="231"/>
  <c r="D9" i="231"/>
  <c r="F8" i="231"/>
  <c r="E8" i="231"/>
  <c r="D8" i="231"/>
  <c r="L2" i="231"/>
  <c r="M2" i="231" s="1"/>
  <c r="G21" i="231" l="1"/>
  <c r="N21" i="231" s="1"/>
  <c r="G29" i="231"/>
  <c r="N29" i="231" s="1"/>
  <c r="G23" i="239"/>
  <c r="N23" i="239" s="1"/>
  <c r="G54" i="239"/>
  <c r="N54" i="239" s="1"/>
  <c r="G17" i="239"/>
  <c r="N17" i="239" s="1"/>
  <c r="G54" i="231"/>
  <c r="N54" i="231" s="1"/>
  <c r="G21" i="239"/>
  <c r="N21" i="239" s="1"/>
  <c r="G29" i="239"/>
  <c r="N29" i="239" s="1"/>
  <c r="G37" i="239"/>
  <c r="N37" i="239" s="1"/>
  <c r="I9" i="241"/>
  <c r="N9" i="241" s="1"/>
  <c r="I22" i="241"/>
  <c r="K22" i="241" s="1"/>
  <c r="I54" i="241"/>
  <c r="K54" i="241" s="1"/>
  <c r="I25" i="241"/>
  <c r="K25" i="241" s="1"/>
  <c r="G31" i="239"/>
  <c r="N31" i="239" s="1"/>
  <c r="I17" i="241"/>
  <c r="N17" i="241" s="1"/>
  <c r="I10" i="241"/>
  <c r="K10" i="241" s="1"/>
  <c r="G53" i="239"/>
  <c r="N53" i="239" s="1"/>
  <c r="I43" i="241"/>
  <c r="K43" i="241" s="1"/>
  <c r="I51" i="241"/>
  <c r="N51" i="241" s="1"/>
  <c r="I18" i="241"/>
  <c r="N18" i="241" s="1"/>
  <c r="I12" i="241"/>
  <c r="N12" i="241" s="1"/>
  <c r="I20" i="241"/>
  <c r="N20" i="241" s="1"/>
  <c r="I14" i="241"/>
  <c r="K14" i="241" s="1"/>
  <c r="I11" i="241"/>
  <c r="N11" i="241" s="1"/>
  <c r="G49" i="239"/>
  <c r="N49" i="239" s="1"/>
  <c r="G45" i="239"/>
  <c r="N45" i="239" s="1"/>
  <c r="G43" i="239"/>
  <c r="N43" i="239" s="1"/>
  <c r="G14" i="239"/>
  <c r="N14" i="239" s="1"/>
  <c r="G25" i="239"/>
  <c r="N25" i="239" s="1"/>
  <c r="G10" i="239"/>
  <c r="N10" i="239" s="1"/>
  <c r="I15" i="241"/>
  <c r="K15" i="241" s="1"/>
  <c r="K59" i="241"/>
  <c r="I26" i="241"/>
  <c r="K26" i="241" s="1"/>
  <c r="I16" i="241"/>
  <c r="K16" i="241" s="1"/>
  <c r="I31" i="241"/>
  <c r="K31" i="241" s="1"/>
  <c r="I19" i="241"/>
  <c r="K19" i="241" s="1"/>
  <c r="I13" i="241"/>
  <c r="K13" i="241" s="1"/>
  <c r="I21" i="241"/>
  <c r="N21" i="241" s="1"/>
  <c r="G55" i="239"/>
  <c r="N55" i="239" s="1"/>
  <c r="G13" i="239"/>
  <c r="N13" i="239" s="1"/>
  <c r="G26" i="239"/>
  <c r="N26" i="239" s="1"/>
  <c r="G18" i="239"/>
  <c r="N18" i="239" s="1"/>
  <c r="G33" i="239"/>
  <c r="I33" i="239" s="1"/>
  <c r="K33" i="239" s="1"/>
  <c r="G52" i="239"/>
  <c r="N52" i="239" s="1"/>
  <c r="G9" i="239"/>
  <c r="N9" i="239" s="1"/>
  <c r="G11" i="239"/>
  <c r="N11" i="239" s="1"/>
  <c r="G41" i="239"/>
  <c r="I41" i="239" s="1"/>
  <c r="K41" i="239" s="1"/>
  <c r="G50" i="239"/>
  <c r="N50" i="239" s="1"/>
  <c r="G24" i="239"/>
  <c r="N24" i="239" s="1"/>
  <c r="G34" i="239"/>
  <c r="N34" i="239" s="1"/>
  <c r="G48" i="239"/>
  <c r="N48" i="239" s="1"/>
  <c r="G42" i="239"/>
  <c r="I42" i="239" s="1"/>
  <c r="K42" i="239" s="1"/>
  <c r="G35" i="239"/>
  <c r="N35" i="239" s="1"/>
  <c r="G20" i="239"/>
  <c r="G22" i="239"/>
  <c r="N22" i="239" s="1"/>
  <c r="G40" i="239"/>
  <c r="N40" i="239" s="1"/>
  <c r="G38" i="239"/>
  <c r="N38" i="239" s="1"/>
  <c r="G16" i="239"/>
  <c r="N16" i="239" s="1"/>
  <c r="G27" i="239"/>
  <c r="N27" i="239" s="1"/>
  <c r="G36" i="239"/>
  <c r="I36" i="239" s="1"/>
  <c r="K36" i="239" s="1"/>
  <c r="G47" i="239"/>
  <c r="I47" i="239" s="1"/>
  <c r="G51" i="239"/>
  <c r="N51" i="239" s="1"/>
  <c r="G12" i="239"/>
  <c r="I12" i="239" s="1"/>
  <c r="K12" i="239" s="1"/>
  <c r="G32" i="239"/>
  <c r="N32" i="239" s="1"/>
  <c r="G39" i="239"/>
  <c r="N39" i="239" s="1"/>
  <c r="G19" i="239"/>
  <c r="N19" i="239" s="1"/>
  <c r="G28" i="239"/>
  <c r="G30" i="239"/>
  <c r="N30" i="239" s="1"/>
  <c r="G15" i="239"/>
  <c r="N15" i="239" s="1"/>
  <c r="G44" i="239"/>
  <c r="I44" i="239" s="1"/>
  <c r="K44" i="239" s="1"/>
  <c r="G46" i="239"/>
  <c r="N46" i="239" s="1"/>
  <c r="K60" i="241"/>
  <c r="I30" i="241"/>
  <c r="N30" i="241" s="1"/>
  <c r="I35" i="241"/>
  <c r="N35" i="241" s="1"/>
  <c r="I40" i="241"/>
  <c r="N40" i="241" s="1"/>
  <c r="I48" i="241"/>
  <c r="K48" i="241" s="1"/>
  <c r="K61" i="241"/>
  <c r="I27" i="241"/>
  <c r="K27" i="241" s="1"/>
  <c r="I32" i="241"/>
  <c r="K32" i="241" s="1"/>
  <c r="I45" i="241"/>
  <c r="N45" i="241" s="1"/>
  <c r="I53" i="241"/>
  <c r="K53" i="241" s="1"/>
  <c r="H56" i="241"/>
  <c r="I24" i="241"/>
  <c r="N24" i="241" s="1"/>
  <c r="I37" i="241"/>
  <c r="N37" i="241" s="1"/>
  <c r="I42" i="241"/>
  <c r="N42" i="241" s="1"/>
  <c r="I50" i="241"/>
  <c r="K50" i="241" s="1"/>
  <c r="I8" i="241"/>
  <c r="I29" i="241"/>
  <c r="N29" i="241" s="1"/>
  <c r="I34" i="241"/>
  <c r="N34" i="241" s="1"/>
  <c r="I39" i="241"/>
  <c r="N39" i="241" s="1"/>
  <c r="I47" i="241"/>
  <c r="N47" i="241" s="1"/>
  <c r="I44" i="241"/>
  <c r="K44" i="241" s="1"/>
  <c r="I52" i="241"/>
  <c r="N52" i="241" s="1"/>
  <c r="I55" i="241"/>
  <c r="N55" i="241" s="1"/>
  <c r="I23" i="241"/>
  <c r="N23" i="241" s="1"/>
  <c r="I36" i="241"/>
  <c r="N36" i="241" s="1"/>
  <c r="I41" i="241"/>
  <c r="N41" i="241" s="1"/>
  <c r="I49" i="241"/>
  <c r="N49" i="241" s="1"/>
  <c r="I28" i="241"/>
  <c r="N28" i="241" s="1"/>
  <c r="I33" i="241"/>
  <c r="K33" i="241" s="1"/>
  <c r="I38" i="241"/>
  <c r="N38" i="241" s="1"/>
  <c r="I46" i="241"/>
  <c r="N46" i="241" s="1"/>
  <c r="E56" i="239"/>
  <c r="F56" i="239"/>
  <c r="G8" i="239"/>
  <c r="I8" i="239" s="1"/>
  <c r="I23" i="239"/>
  <c r="K23" i="239" s="1"/>
  <c r="N22" i="241"/>
  <c r="I60" i="239"/>
  <c r="N33" i="239"/>
  <c r="K62" i="241"/>
  <c r="E56" i="241"/>
  <c r="F56" i="241"/>
  <c r="G56" i="241"/>
  <c r="I59" i="239"/>
  <c r="K66" i="241"/>
  <c r="I70" i="241" s="1"/>
  <c r="L70" i="241" s="1"/>
  <c r="G17" i="231"/>
  <c r="N17" i="231" s="1"/>
  <c r="G25" i="231"/>
  <c r="N25" i="231" s="1"/>
  <c r="I70" i="237"/>
  <c r="L70" i="237" s="1"/>
  <c r="N66" i="237"/>
  <c r="G55" i="235"/>
  <c r="N55" i="235" s="1"/>
  <c r="I10" i="237"/>
  <c r="K10" i="237" s="1"/>
  <c r="I14" i="237"/>
  <c r="K14" i="237" s="1"/>
  <c r="I18" i="237"/>
  <c r="N18" i="237" s="1"/>
  <c r="I41" i="237"/>
  <c r="K41" i="237" s="1"/>
  <c r="I54" i="237"/>
  <c r="K54" i="237" s="1"/>
  <c r="G56" i="237"/>
  <c r="I22" i="237"/>
  <c r="K22" i="237" s="1"/>
  <c r="I26" i="237"/>
  <c r="K26" i="237" s="1"/>
  <c r="I55" i="237"/>
  <c r="N55" i="237" s="1"/>
  <c r="I39" i="237"/>
  <c r="N39" i="237" s="1"/>
  <c r="I24" i="237"/>
  <c r="K24" i="237" s="1"/>
  <c r="G10" i="235"/>
  <c r="N10" i="235" s="1"/>
  <c r="G9" i="235"/>
  <c r="N9" i="235" s="1"/>
  <c r="G35" i="235"/>
  <c r="I35" i="235" s="1"/>
  <c r="K35" i="235" s="1"/>
  <c r="G39" i="235"/>
  <c r="N39" i="235" s="1"/>
  <c r="G43" i="235"/>
  <c r="N43" i="235" s="1"/>
  <c r="G50" i="235"/>
  <c r="N50" i="235" s="1"/>
  <c r="G19" i="235"/>
  <c r="N19" i="235" s="1"/>
  <c r="G14" i="235"/>
  <c r="N14" i="235" s="1"/>
  <c r="G46" i="235"/>
  <c r="N46" i="235" s="1"/>
  <c r="G47" i="235"/>
  <c r="N47" i="235" s="1"/>
  <c r="G52" i="235"/>
  <c r="N52" i="235" s="1"/>
  <c r="G18" i="235"/>
  <c r="N18" i="235" s="1"/>
  <c r="G22" i="235"/>
  <c r="N22" i="235" s="1"/>
  <c r="G26" i="235"/>
  <c r="N26" i="235" s="1"/>
  <c r="G30" i="235"/>
  <c r="N30" i="235" s="1"/>
  <c r="G34" i="235"/>
  <c r="N34" i="235" s="1"/>
  <c r="G38" i="235"/>
  <c r="N38" i="235" s="1"/>
  <c r="G42" i="235"/>
  <c r="N42" i="235" s="1"/>
  <c r="G49" i="235"/>
  <c r="N49" i="235" s="1"/>
  <c r="G53" i="235"/>
  <c r="N53" i="235" s="1"/>
  <c r="E56" i="235"/>
  <c r="G12" i="235"/>
  <c r="N12" i="235" s="1"/>
  <c r="G21" i="235"/>
  <c r="N21" i="235" s="1"/>
  <c r="G25" i="235"/>
  <c r="N25" i="235" s="1"/>
  <c r="G29" i="235"/>
  <c r="N29" i="235" s="1"/>
  <c r="G33" i="235"/>
  <c r="N33" i="235" s="1"/>
  <c r="G36" i="235"/>
  <c r="N36" i="235" s="1"/>
  <c r="G41" i="235"/>
  <c r="N41" i="235" s="1"/>
  <c r="I43" i="235"/>
  <c r="K43" i="235" s="1"/>
  <c r="G44" i="235"/>
  <c r="N44" i="235" s="1"/>
  <c r="G45" i="235"/>
  <c r="N45" i="235" s="1"/>
  <c r="G51" i="235"/>
  <c r="N51" i="235" s="1"/>
  <c r="G15" i="235"/>
  <c r="N15" i="235" s="1"/>
  <c r="G20" i="235"/>
  <c r="N20" i="235" s="1"/>
  <c r="G24" i="235"/>
  <c r="N24" i="235" s="1"/>
  <c r="G28" i="235"/>
  <c r="N28" i="235" s="1"/>
  <c r="G32" i="235"/>
  <c r="N32" i="235" s="1"/>
  <c r="G40" i="235"/>
  <c r="N40" i="235" s="1"/>
  <c r="G54" i="235"/>
  <c r="N54" i="235" s="1"/>
  <c r="F56" i="235"/>
  <c r="G13" i="235"/>
  <c r="N13" i="235" s="1"/>
  <c r="I9" i="235"/>
  <c r="K9" i="235" s="1"/>
  <c r="G11" i="235"/>
  <c r="N11" i="235" s="1"/>
  <c r="G16" i="235"/>
  <c r="N16" i="235" s="1"/>
  <c r="G17" i="235"/>
  <c r="N17" i="235" s="1"/>
  <c r="G37" i="235"/>
  <c r="N37" i="235" s="1"/>
  <c r="G48" i="235"/>
  <c r="N48" i="235" s="1"/>
  <c r="I60" i="235"/>
  <c r="K62" i="237"/>
  <c r="H56" i="237"/>
  <c r="I11" i="237"/>
  <c r="I19" i="237"/>
  <c r="G8" i="235"/>
  <c r="I8" i="235" s="1"/>
  <c r="I8" i="237"/>
  <c r="I12" i="237"/>
  <c r="I16" i="237"/>
  <c r="I20" i="237"/>
  <c r="I15" i="237"/>
  <c r="I59" i="235"/>
  <c r="G23" i="235"/>
  <c r="G27" i="235"/>
  <c r="G31" i="235"/>
  <c r="F56" i="237"/>
  <c r="I9" i="237"/>
  <c r="I13" i="237"/>
  <c r="I17" i="237"/>
  <c r="I21" i="237"/>
  <c r="I23" i="237"/>
  <c r="I25" i="237"/>
  <c r="I27" i="237"/>
  <c r="I29" i="237"/>
  <c r="I31" i="237"/>
  <c r="I33" i="237"/>
  <c r="I35" i="237"/>
  <c r="I37" i="237"/>
  <c r="I40" i="237"/>
  <c r="I42" i="237"/>
  <c r="I44" i="237"/>
  <c r="I46" i="237"/>
  <c r="I48" i="237"/>
  <c r="I50" i="237"/>
  <c r="I52" i="237"/>
  <c r="I28" i="237"/>
  <c r="I30" i="237"/>
  <c r="I32" i="237"/>
  <c r="I34" i="237"/>
  <c r="I36" i="237"/>
  <c r="I38" i="237"/>
  <c r="I43" i="237"/>
  <c r="I45" i="237"/>
  <c r="I47" i="237"/>
  <c r="I49" i="237"/>
  <c r="I51" i="237"/>
  <c r="I53" i="237"/>
  <c r="K60" i="237"/>
  <c r="E56" i="237"/>
  <c r="K59" i="237"/>
  <c r="K61" i="237"/>
  <c r="G18" i="231"/>
  <c r="N18" i="231" s="1"/>
  <c r="G22" i="231"/>
  <c r="N22" i="231" s="1"/>
  <c r="G26" i="231"/>
  <c r="N26" i="231" s="1"/>
  <c r="G30" i="231"/>
  <c r="N30" i="231" s="1"/>
  <c r="G41" i="231"/>
  <c r="N41" i="231" s="1"/>
  <c r="G47" i="231"/>
  <c r="N47" i="231" s="1"/>
  <c r="G44" i="231"/>
  <c r="N44" i="231" s="1"/>
  <c r="G14" i="231"/>
  <c r="N14" i="231" s="1"/>
  <c r="G34" i="231"/>
  <c r="N34" i="231" s="1"/>
  <c r="G38" i="231"/>
  <c r="N38" i="231" s="1"/>
  <c r="G55" i="231"/>
  <c r="N55" i="231" s="1"/>
  <c r="G9" i="231"/>
  <c r="N9" i="231" s="1"/>
  <c r="K66" i="233"/>
  <c r="I70" i="233" s="1"/>
  <c r="L70" i="233" s="1"/>
  <c r="G15" i="231"/>
  <c r="N15" i="231" s="1"/>
  <c r="G19" i="231"/>
  <c r="N19" i="231" s="1"/>
  <c r="G23" i="231"/>
  <c r="N23" i="231" s="1"/>
  <c r="G27" i="231"/>
  <c r="N27" i="231" s="1"/>
  <c r="G31" i="231"/>
  <c r="N31" i="231" s="1"/>
  <c r="G43" i="231"/>
  <c r="N43" i="231" s="1"/>
  <c r="G53" i="231"/>
  <c r="N53" i="231" s="1"/>
  <c r="G33" i="231"/>
  <c r="N33" i="231" s="1"/>
  <c r="G37" i="231"/>
  <c r="N37" i="231" s="1"/>
  <c r="G46" i="231"/>
  <c r="N46" i="231" s="1"/>
  <c r="G10" i="231"/>
  <c r="N10" i="231" s="1"/>
  <c r="G11" i="231"/>
  <c r="N11" i="231" s="1"/>
  <c r="G35" i="231"/>
  <c r="N35" i="231" s="1"/>
  <c r="G39" i="231"/>
  <c r="N39" i="231" s="1"/>
  <c r="G42" i="231"/>
  <c r="N42" i="231" s="1"/>
  <c r="E56" i="231"/>
  <c r="G12" i="231"/>
  <c r="N12" i="231" s="1"/>
  <c r="G13" i="231"/>
  <c r="N13" i="231" s="1"/>
  <c r="G45" i="231"/>
  <c r="I45" i="231" s="1"/>
  <c r="G49" i="231"/>
  <c r="N49" i="231" s="1"/>
  <c r="G52" i="231"/>
  <c r="N52" i="231" s="1"/>
  <c r="F56" i="231"/>
  <c r="I9" i="231"/>
  <c r="K9" i="231" s="1"/>
  <c r="G16" i="231"/>
  <c r="N16" i="231" s="1"/>
  <c r="G20" i="231"/>
  <c r="N20" i="231" s="1"/>
  <c r="G24" i="231"/>
  <c r="N24" i="231" s="1"/>
  <c r="G28" i="231"/>
  <c r="N28" i="231" s="1"/>
  <c r="G32" i="231"/>
  <c r="N32" i="231" s="1"/>
  <c r="G36" i="231"/>
  <c r="N36" i="231" s="1"/>
  <c r="G40" i="231"/>
  <c r="N40" i="231" s="1"/>
  <c r="G48" i="231"/>
  <c r="G50" i="231"/>
  <c r="N50" i="231" s="1"/>
  <c r="G51" i="231"/>
  <c r="N51" i="231" s="1"/>
  <c r="I32" i="233"/>
  <c r="N32" i="233" s="1"/>
  <c r="I36" i="233"/>
  <c r="K36" i="233" s="1"/>
  <c r="I48" i="233"/>
  <c r="N48" i="233" s="1"/>
  <c r="I52" i="233"/>
  <c r="K52" i="233" s="1"/>
  <c r="I55" i="233"/>
  <c r="K55" i="233" s="1"/>
  <c r="I26" i="233"/>
  <c r="N26" i="233" s="1"/>
  <c r="I30" i="233"/>
  <c r="N30" i="233" s="1"/>
  <c r="I34" i="233"/>
  <c r="K34" i="233" s="1"/>
  <c r="I50" i="233"/>
  <c r="N50" i="233" s="1"/>
  <c r="I8" i="233"/>
  <c r="K8" i="233" s="1"/>
  <c r="I12" i="233"/>
  <c r="K12" i="233" s="1"/>
  <c r="I16" i="233"/>
  <c r="K16" i="233" s="1"/>
  <c r="I20" i="233"/>
  <c r="K20" i="233" s="1"/>
  <c r="I35" i="233"/>
  <c r="N35" i="233" s="1"/>
  <c r="I41" i="233"/>
  <c r="N41" i="233" s="1"/>
  <c r="I47" i="233"/>
  <c r="N47" i="233" s="1"/>
  <c r="I51" i="233"/>
  <c r="N51" i="233" s="1"/>
  <c r="I54" i="233"/>
  <c r="K54" i="233" s="1"/>
  <c r="I10" i="233"/>
  <c r="K10" i="233" s="1"/>
  <c r="I14" i="233"/>
  <c r="K14" i="233" s="1"/>
  <c r="I18" i="233"/>
  <c r="K18" i="233" s="1"/>
  <c r="I22" i="233"/>
  <c r="K22" i="233" s="1"/>
  <c r="I33" i="233"/>
  <c r="K33" i="233" s="1"/>
  <c r="I37" i="233"/>
  <c r="K37" i="233" s="1"/>
  <c r="I39" i="233"/>
  <c r="K39" i="233" s="1"/>
  <c r="I45" i="233"/>
  <c r="N45" i="233" s="1"/>
  <c r="I49" i="233"/>
  <c r="K49" i="233" s="1"/>
  <c r="I53" i="233"/>
  <c r="N53" i="233" s="1"/>
  <c r="G8" i="231"/>
  <c r="I8" i="231" s="1"/>
  <c r="I31" i="233"/>
  <c r="I46" i="233"/>
  <c r="I21" i="231"/>
  <c r="K21" i="231" s="1"/>
  <c r="I29" i="231"/>
  <c r="K29" i="231" s="1"/>
  <c r="F56" i="233"/>
  <c r="I25" i="233"/>
  <c r="I29" i="233"/>
  <c r="I44" i="233"/>
  <c r="I59" i="231"/>
  <c r="I60" i="231"/>
  <c r="G56" i="233"/>
  <c r="K61" i="233"/>
  <c r="I9" i="233"/>
  <c r="I11" i="233"/>
  <c r="I13" i="233"/>
  <c r="I15" i="233"/>
  <c r="I17" i="233"/>
  <c r="I19" i="233"/>
  <c r="I21" i="233"/>
  <c r="I24" i="233"/>
  <c r="I28" i="233"/>
  <c r="I38" i="233"/>
  <c r="I40" i="233"/>
  <c r="I43" i="233"/>
  <c r="K62" i="233"/>
  <c r="H56" i="233"/>
  <c r="I23" i="233"/>
  <c r="I27" i="233"/>
  <c r="I42" i="233"/>
  <c r="K60" i="233"/>
  <c r="E56" i="233"/>
  <c r="K59" i="233"/>
  <c r="H67" i="229"/>
  <c r="K67" i="229" s="1"/>
  <c r="O66" i="229"/>
  <c r="H66" i="229"/>
  <c r="K66" i="229" s="1"/>
  <c r="N65" i="229"/>
  <c r="K65" i="229"/>
  <c r="K64" i="229"/>
  <c r="F63" i="229"/>
  <c r="H55" i="229"/>
  <c r="G55" i="229"/>
  <c r="F55" i="229"/>
  <c r="E55" i="229"/>
  <c r="D55" i="229"/>
  <c r="H54" i="229"/>
  <c r="G54" i="229"/>
  <c r="F54" i="229"/>
  <c r="E54" i="229"/>
  <c r="D54" i="229"/>
  <c r="P53" i="229"/>
  <c r="H53" i="229"/>
  <c r="G53" i="229"/>
  <c r="F53" i="229"/>
  <c r="E53" i="229"/>
  <c r="D53" i="229"/>
  <c r="H52" i="229"/>
  <c r="G52" i="229"/>
  <c r="F52" i="229"/>
  <c r="E52" i="229"/>
  <c r="D52" i="229"/>
  <c r="H51" i="229"/>
  <c r="G51" i="229"/>
  <c r="F51" i="229"/>
  <c r="E51" i="229"/>
  <c r="D51" i="229"/>
  <c r="H50" i="229"/>
  <c r="G50" i="229"/>
  <c r="F50" i="229"/>
  <c r="E50" i="229"/>
  <c r="D50" i="229"/>
  <c r="H49" i="229"/>
  <c r="G49" i="229"/>
  <c r="F49" i="229"/>
  <c r="E49" i="229"/>
  <c r="D49" i="229"/>
  <c r="H48" i="229"/>
  <c r="G48" i="229"/>
  <c r="F48" i="229"/>
  <c r="E48" i="229"/>
  <c r="D48" i="229"/>
  <c r="H47" i="229"/>
  <c r="G47" i="229"/>
  <c r="F47" i="229"/>
  <c r="E47" i="229"/>
  <c r="D47" i="229"/>
  <c r="H46" i="229"/>
  <c r="G46" i="229"/>
  <c r="F46" i="229"/>
  <c r="E46" i="229"/>
  <c r="D46" i="229"/>
  <c r="H45" i="229"/>
  <c r="G45" i="229"/>
  <c r="F45" i="229"/>
  <c r="E45" i="229"/>
  <c r="D45" i="229"/>
  <c r="H44" i="229"/>
  <c r="G44" i="229"/>
  <c r="F44" i="229"/>
  <c r="E44" i="229"/>
  <c r="D44" i="229"/>
  <c r="L44" i="229" s="1"/>
  <c r="H43" i="229"/>
  <c r="G43" i="229"/>
  <c r="F43" i="229"/>
  <c r="E43" i="229"/>
  <c r="D43" i="229"/>
  <c r="H42" i="229"/>
  <c r="G42" i="229"/>
  <c r="F42" i="229"/>
  <c r="E42" i="229"/>
  <c r="D42" i="229"/>
  <c r="M41" i="229"/>
  <c r="H41" i="229"/>
  <c r="G41" i="229"/>
  <c r="F41" i="229"/>
  <c r="E41" i="229"/>
  <c r="D41" i="229"/>
  <c r="H40" i="229"/>
  <c r="G40" i="229"/>
  <c r="F40" i="229"/>
  <c r="E40" i="229"/>
  <c r="D40" i="229"/>
  <c r="H39" i="229"/>
  <c r="G39" i="229"/>
  <c r="F39" i="229"/>
  <c r="E39" i="229"/>
  <c r="D39" i="229"/>
  <c r="H38" i="229"/>
  <c r="G38" i="229"/>
  <c r="F38" i="229"/>
  <c r="E38" i="229"/>
  <c r="D38" i="229"/>
  <c r="H37" i="229"/>
  <c r="G37" i="229"/>
  <c r="F37" i="229"/>
  <c r="E37" i="229"/>
  <c r="D37" i="229"/>
  <c r="L37" i="229" s="1"/>
  <c r="P37" i="229" s="1"/>
  <c r="H36" i="229"/>
  <c r="G36" i="229"/>
  <c r="F36" i="229"/>
  <c r="E36" i="229"/>
  <c r="D36" i="229"/>
  <c r="H35" i="229"/>
  <c r="G35" i="229"/>
  <c r="F35" i="229"/>
  <c r="E35" i="229"/>
  <c r="D35" i="229"/>
  <c r="H34" i="229"/>
  <c r="G34" i="229"/>
  <c r="F34" i="229"/>
  <c r="E34" i="229"/>
  <c r="D34" i="229"/>
  <c r="H33" i="229"/>
  <c r="G33" i="229"/>
  <c r="F33" i="229"/>
  <c r="E33" i="229"/>
  <c r="D33" i="229"/>
  <c r="H32" i="229"/>
  <c r="G32" i="229"/>
  <c r="F32" i="229"/>
  <c r="E32" i="229"/>
  <c r="D32" i="229"/>
  <c r="H31" i="229"/>
  <c r="G31" i="229"/>
  <c r="F31" i="229"/>
  <c r="E31" i="229"/>
  <c r="D31" i="229"/>
  <c r="H30" i="229"/>
  <c r="G30" i="229"/>
  <c r="F30" i="229"/>
  <c r="E30" i="229"/>
  <c r="D30" i="229"/>
  <c r="P30" i="229" s="1"/>
  <c r="H29" i="229"/>
  <c r="G29" i="229"/>
  <c r="F29" i="229"/>
  <c r="E29" i="229"/>
  <c r="D29" i="229"/>
  <c r="H28" i="229"/>
  <c r="G28" i="229"/>
  <c r="F28" i="229"/>
  <c r="E28" i="229"/>
  <c r="D28" i="229"/>
  <c r="H27" i="229"/>
  <c r="G27" i="229"/>
  <c r="F27" i="229"/>
  <c r="E27" i="229"/>
  <c r="D27" i="229"/>
  <c r="H26" i="229"/>
  <c r="G26" i="229"/>
  <c r="F26" i="229"/>
  <c r="E26" i="229"/>
  <c r="D26" i="229"/>
  <c r="H25" i="229"/>
  <c r="G25" i="229"/>
  <c r="F25" i="229"/>
  <c r="E25" i="229"/>
  <c r="D25" i="229"/>
  <c r="H24" i="229"/>
  <c r="G24" i="229"/>
  <c r="F24" i="229"/>
  <c r="E24" i="229"/>
  <c r="D24" i="229"/>
  <c r="H23" i="229"/>
  <c r="G23" i="229"/>
  <c r="F23" i="229"/>
  <c r="E23" i="229"/>
  <c r="D23" i="229"/>
  <c r="M22" i="229"/>
  <c r="H22" i="229"/>
  <c r="G22" i="229"/>
  <c r="F22" i="229"/>
  <c r="E22" i="229"/>
  <c r="D22" i="229"/>
  <c r="H21" i="229"/>
  <c r="G21" i="229"/>
  <c r="F21" i="229"/>
  <c r="E21" i="229"/>
  <c r="D21" i="229"/>
  <c r="H20" i="229"/>
  <c r="G20" i="229"/>
  <c r="F20" i="229"/>
  <c r="E20" i="229"/>
  <c r="D20" i="229"/>
  <c r="H19" i="229"/>
  <c r="G19" i="229"/>
  <c r="F19" i="229"/>
  <c r="E19" i="229"/>
  <c r="D19" i="229"/>
  <c r="H18" i="229"/>
  <c r="G18" i="229"/>
  <c r="F18" i="229"/>
  <c r="E18" i="229"/>
  <c r="D18" i="229"/>
  <c r="H17" i="229"/>
  <c r="G17" i="229"/>
  <c r="F17" i="229"/>
  <c r="E17" i="229"/>
  <c r="D17" i="229"/>
  <c r="H16" i="229"/>
  <c r="G16" i="229"/>
  <c r="F16" i="229"/>
  <c r="E16" i="229"/>
  <c r="D16" i="229"/>
  <c r="H15" i="229"/>
  <c r="G15" i="229"/>
  <c r="F15" i="229"/>
  <c r="E15" i="229"/>
  <c r="D15" i="229"/>
  <c r="H14" i="229"/>
  <c r="G14" i="229"/>
  <c r="F14" i="229"/>
  <c r="E14" i="229"/>
  <c r="D14" i="229"/>
  <c r="H13" i="229"/>
  <c r="G13" i="229"/>
  <c r="F13" i="229"/>
  <c r="E13" i="229"/>
  <c r="D13" i="229"/>
  <c r="H12" i="229"/>
  <c r="G12" i="229"/>
  <c r="F12" i="229"/>
  <c r="E12" i="229"/>
  <c r="D12" i="229"/>
  <c r="H11" i="229"/>
  <c r="G11" i="229"/>
  <c r="F11" i="229"/>
  <c r="E11" i="229"/>
  <c r="D11" i="229"/>
  <c r="H10" i="229"/>
  <c r="G10" i="229"/>
  <c r="F10" i="229"/>
  <c r="E10" i="229"/>
  <c r="D10" i="229"/>
  <c r="H9" i="229"/>
  <c r="G9" i="229"/>
  <c r="F9" i="229"/>
  <c r="E9" i="229"/>
  <c r="D9" i="229"/>
  <c r="H8" i="229"/>
  <c r="G8" i="229"/>
  <c r="F8" i="229"/>
  <c r="E8" i="229"/>
  <c r="D8" i="229"/>
  <c r="O63" i="227"/>
  <c r="N63" i="227"/>
  <c r="I63" i="227"/>
  <c r="H66" i="227" s="1"/>
  <c r="J66" i="227" s="1"/>
  <c r="O62" i="227"/>
  <c r="N62" i="227"/>
  <c r="I62" i="227"/>
  <c r="F55" i="227"/>
  <c r="E55" i="227"/>
  <c r="D55" i="227"/>
  <c r="F54" i="227"/>
  <c r="E54" i="227"/>
  <c r="D54" i="227"/>
  <c r="F53" i="227"/>
  <c r="E53" i="227"/>
  <c r="D53" i="227"/>
  <c r="F52" i="227"/>
  <c r="E52" i="227"/>
  <c r="D52" i="227"/>
  <c r="F51" i="227"/>
  <c r="E51" i="227"/>
  <c r="D51" i="227"/>
  <c r="F50" i="227"/>
  <c r="E50" i="227"/>
  <c r="D50" i="227"/>
  <c r="F49" i="227"/>
  <c r="E49" i="227"/>
  <c r="D49" i="227"/>
  <c r="F48" i="227"/>
  <c r="E48" i="227"/>
  <c r="D48" i="227"/>
  <c r="M47" i="227"/>
  <c r="F47" i="227"/>
  <c r="E47" i="227"/>
  <c r="D47" i="227"/>
  <c r="M46" i="227"/>
  <c r="F46" i="227"/>
  <c r="E46" i="227"/>
  <c r="D46" i="227"/>
  <c r="H45" i="227"/>
  <c r="F45" i="227"/>
  <c r="E45" i="227"/>
  <c r="D45" i="227"/>
  <c r="F44" i="227"/>
  <c r="E44" i="227"/>
  <c r="D44" i="227"/>
  <c r="F43" i="227"/>
  <c r="E43" i="227"/>
  <c r="D43" i="227"/>
  <c r="F42" i="227"/>
  <c r="E42" i="227"/>
  <c r="D42" i="227"/>
  <c r="F41" i="227"/>
  <c r="E41" i="227"/>
  <c r="D41" i="227"/>
  <c r="F40" i="227"/>
  <c r="E40" i="227"/>
  <c r="D40" i="227"/>
  <c r="F39" i="227"/>
  <c r="E39" i="227"/>
  <c r="D39" i="227"/>
  <c r="F38" i="227"/>
  <c r="E38" i="227"/>
  <c r="D38" i="227"/>
  <c r="F37" i="227"/>
  <c r="E37" i="227"/>
  <c r="D37" i="227"/>
  <c r="F36" i="227"/>
  <c r="E36" i="227"/>
  <c r="D36" i="227"/>
  <c r="F35" i="227"/>
  <c r="E35" i="227"/>
  <c r="D35" i="227"/>
  <c r="F34" i="227"/>
  <c r="E34" i="227"/>
  <c r="D34" i="227"/>
  <c r="F33" i="227"/>
  <c r="E33" i="227"/>
  <c r="D33" i="227"/>
  <c r="F32" i="227"/>
  <c r="E32" i="227"/>
  <c r="D32" i="227"/>
  <c r="F31" i="227"/>
  <c r="E31" i="227"/>
  <c r="D31" i="227"/>
  <c r="F30" i="227"/>
  <c r="E30" i="227"/>
  <c r="D30" i="227"/>
  <c r="F29" i="227"/>
  <c r="E29" i="227"/>
  <c r="D29" i="227"/>
  <c r="F28" i="227"/>
  <c r="E28" i="227"/>
  <c r="D28" i="227"/>
  <c r="F27" i="227"/>
  <c r="E27" i="227"/>
  <c r="D27" i="227"/>
  <c r="F26" i="227"/>
  <c r="E26" i="227"/>
  <c r="D26" i="227"/>
  <c r="F25" i="227"/>
  <c r="E25" i="227"/>
  <c r="D25" i="227"/>
  <c r="F24" i="227"/>
  <c r="E24" i="227"/>
  <c r="D24" i="227"/>
  <c r="F23" i="227"/>
  <c r="E23" i="227"/>
  <c r="D23" i="227"/>
  <c r="F22" i="227"/>
  <c r="E22" i="227"/>
  <c r="D22" i="227"/>
  <c r="F21" i="227"/>
  <c r="E21" i="227"/>
  <c r="D21" i="227"/>
  <c r="F20" i="227"/>
  <c r="E20" i="227"/>
  <c r="D20" i="227"/>
  <c r="F19" i="227"/>
  <c r="E19" i="227"/>
  <c r="D19" i="227"/>
  <c r="F18" i="227"/>
  <c r="E18" i="227"/>
  <c r="D18" i="227"/>
  <c r="F17" i="227"/>
  <c r="E17" i="227"/>
  <c r="D17" i="227"/>
  <c r="F16" i="227"/>
  <c r="E16" i="227"/>
  <c r="D16" i="227"/>
  <c r="F15" i="227"/>
  <c r="E15" i="227"/>
  <c r="D15" i="227"/>
  <c r="F14" i="227"/>
  <c r="E14" i="227"/>
  <c r="D14" i="227"/>
  <c r="F13" i="227"/>
  <c r="E13" i="227"/>
  <c r="D13" i="227"/>
  <c r="F12" i="227"/>
  <c r="E12" i="227"/>
  <c r="D12" i="227"/>
  <c r="F11" i="227"/>
  <c r="E11" i="227"/>
  <c r="D11" i="227"/>
  <c r="F10" i="227"/>
  <c r="E10" i="227"/>
  <c r="D10" i="227"/>
  <c r="F9" i="227"/>
  <c r="E9" i="227"/>
  <c r="D9" i="227"/>
  <c r="F8" i="227"/>
  <c r="E8" i="227"/>
  <c r="D8" i="227"/>
  <c r="L2" i="227"/>
  <c r="M2" i="227" s="1"/>
  <c r="I29" i="239" l="1"/>
  <c r="K29" i="239" s="1"/>
  <c r="I54" i="231"/>
  <c r="I25" i="231"/>
  <c r="K25" i="231" s="1"/>
  <c r="K12" i="241"/>
  <c r="N25" i="241"/>
  <c r="N36" i="233"/>
  <c r="N13" i="241"/>
  <c r="I22" i="231"/>
  <c r="K22" i="231" s="1"/>
  <c r="I17" i="239"/>
  <c r="K17" i="239" s="1"/>
  <c r="N54" i="241"/>
  <c r="K20" i="241"/>
  <c r="N10" i="241"/>
  <c r="I54" i="239"/>
  <c r="I25" i="239"/>
  <c r="K25" i="239" s="1"/>
  <c r="I31" i="239"/>
  <c r="K31" i="239" s="1"/>
  <c r="I21" i="239"/>
  <c r="K21" i="239" s="1"/>
  <c r="I15" i="239"/>
  <c r="K15" i="239" s="1"/>
  <c r="N12" i="239"/>
  <c r="I37" i="239"/>
  <c r="K37" i="239" s="1"/>
  <c r="I53" i="239"/>
  <c r="I49" i="239"/>
  <c r="I10" i="239"/>
  <c r="K10" i="239" s="1"/>
  <c r="K11" i="241"/>
  <c r="N42" i="239"/>
  <c r="I30" i="231"/>
  <c r="K30" i="231" s="1"/>
  <c r="N53" i="241"/>
  <c r="N55" i="233"/>
  <c r="K9" i="241"/>
  <c r="N43" i="241"/>
  <c r="I45" i="239"/>
  <c r="I38" i="231"/>
  <c r="K38" i="231" s="1"/>
  <c r="N48" i="241"/>
  <c r="K17" i="241"/>
  <c r="N16" i="241"/>
  <c r="I17" i="231"/>
  <c r="K17" i="231" s="1"/>
  <c r="I34" i="239"/>
  <c r="K34" i="239" s="1"/>
  <c r="N31" i="241"/>
  <c r="I12" i="231"/>
  <c r="K12" i="231" s="1"/>
  <c r="I16" i="239"/>
  <c r="K16" i="239" s="1"/>
  <c r="K51" i="241"/>
  <c r="I43" i="239"/>
  <c r="K43" i="239" s="1"/>
  <c r="I26" i="239"/>
  <c r="K26" i="239" s="1"/>
  <c r="I33" i="231"/>
  <c r="K33" i="231" s="1"/>
  <c r="K39" i="237"/>
  <c r="K48" i="233"/>
  <c r="I44" i="231"/>
  <c r="K44" i="231" s="1"/>
  <c r="N49" i="233"/>
  <c r="I51" i="231"/>
  <c r="I37" i="231"/>
  <c r="K37" i="231" s="1"/>
  <c r="I14" i="239"/>
  <c r="K14" i="239" s="1"/>
  <c r="I18" i="239"/>
  <c r="K18" i="239" s="1"/>
  <c r="N19" i="241"/>
  <c r="K18" i="241"/>
  <c r="N33" i="233"/>
  <c r="I47" i="231"/>
  <c r="N50" i="241"/>
  <c r="N15" i="241"/>
  <c r="N14" i="241"/>
  <c r="K41" i="241"/>
  <c r="N26" i="241"/>
  <c r="K30" i="241"/>
  <c r="K36" i="241"/>
  <c r="K34" i="241"/>
  <c r="K42" i="241"/>
  <c r="K40" i="241"/>
  <c r="I35" i="239"/>
  <c r="K35" i="239" s="1"/>
  <c r="I13" i="239"/>
  <c r="K13" i="239" s="1"/>
  <c r="I9" i="239"/>
  <c r="K9" i="239" s="1"/>
  <c r="I11" i="239"/>
  <c r="K11" i="239" s="1"/>
  <c r="N36" i="239"/>
  <c r="N44" i="241"/>
  <c r="K47" i="241"/>
  <c r="K37" i="241"/>
  <c r="K35" i="241"/>
  <c r="K21" i="241"/>
  <c r="N33" i="241"/>
  <c r="K49" i="241"/>
  <c r="K39" i="241"/>
  <c r="K24" i="241"/>
  <c r="I56" i="241"/>
  <c r="K28" i="241"/>
  <c r="I40" i="239"/>
  <c r="K40" i="239" s="1"/>
  <c r="I52" i="239"/>
  <c r="I48" i="239"/>
  <c r="I46" i="239"/>
  <c r="I55" i="239"/>
  <c r="N47" i="239"/>
  <c r="I22" i="239"/>
  <c r="K22" i="239" s="1"/>
  <c r="N41" i="239"/>
  <c r="I24" i="239"/>
  <c r="K24" i="239" s="1"/>
  <c r="I50" i="239"/>
  <c r="I32" i="239"/>
  <c r="K32" i="239" s="1"/>
  <c r="I27" i="239"/>
  <c r="K27" i="239" s="1"/>
  <c r="I39" i="239"/>
  <c r="K39" i="239" s="1"/>
  <c r="I38" i="239"/>
  <c r="K38" i="239" s="1"/>
  <c r="N44" i="239"/>
  <c r="I28" i="239"/>
  <c r="K28" i="239" s="1"/>
  <c r="N28" i="239"/>
  <c r="I30" i="239"/>
  <c r="K30" i="239" s="1"/>
  <c r="I19" i="239"/>
  <c r="K19" i="239" s="1"/>
  <c r="I51" i="239"/>
  <c r="I20" i="239"/>
  <c r="K20" i="239" s="1"/>
  <c r="N20" i="239"/>
  <c r="K23" i="241"/>
  <c r="K55" i="241"/>
  <c r="N27" i="241"/>
  <c r="N32" i="241"/>
  <c r="K52" i="241"/>
  <c r="K29" i="241"/>
  <c r="K8" i="241"/>
  <c r="K46" i="241"/>
  <c r="N8" i="241"/>
  <c r="K45" i="241"/>
  <c r="K38" i="241"/>
  <c r="N10" i="237"/>
  <c r="K8" i="239"/>
  <c r="K51" i="233"/>
  <c r="I11" i="231"/>
  <c r="K11" i="231" s="1"/>
  <c r="N14" i="237"/>
  <c r="N8" i="239"/>
  <c r="G56" i="239"/>
  <c r="G61" i="239"/>
  <c r="I55" i="235"/>
  <c r="N54" i="237"/>
  <c r="K18" i="237"/>
  <c r="N22" i="237"/>
  <c r="I26" i="235"/>
  <c r="K26" i="235" s="1"/>
  <c r="N26" i="237"/>
  <c r="N41" i="237"/>
  <c r="K55" i="237"/>
  <c r="N24" i="237"/>
  <c r="I50" i="235"/>
  <c r="I10" i="235"/>
  <c r="K10" i="235" s="1"/>
  <c r="I38" i="235"/>
  <c r="K38" i="235" s="1"/>
  <c r="I28" i="235"/>
  <c r="K28" i="235" s="1"/>
  <c r="I53" i="235"/>
  <c r="I19" i="235"/>
  <c r="K19" i="235" s="1"/>
  <c r="I51" i="235"/>
  <c r="I34" i="235"/>
  <c r="K34" i="235" s="1"/>
  <c r="I18" i="235"/>
  <c r="K18" i="235" s="1"/>
  <c r="I20" i="235"/>
  <c r="K20" i="235" s="1"/>
  <c r="I54" i="235"/>
  <c r="I14" i="235"/>
  <c r="K14" i="235" s="1"/>
  <c r="I39" i="235"/>
  <c r="K39" i="235" s="1"/>
  <c r="I52" i="235"/>
  <c r="I46" i="235"/>
  <c r="I36" i="235"/>
  <c r="K36" i="235" s="1"/>
  <c r="I30" i="235"/>
  <c r="K30" i="235" s="1"/>
  <c r="N35" i="235"/>
  <c r="I29" i="235"/>
  <c r="K29" i="235" s="1"/>
  <c r="I21" i="235"/>
  <c r="K21" i="235" s="1"/>
  <c r="I49" i="235"/>
  <c r="I22" i="235"/>
  <c r="K22" i="235" s="1"/>
  <c r="I17" i="235"/>
  <c r="K17" i="235" s="1"/>
  <c r="I47" i="235"/>
  <c r="I25" i="235"/>
  <c r="K25" i="235" s="1"/>
  <c r="I24" i="235"/>
  <c r="K24" i="235" s="1"/>
  <c r="I45" i="235"/>
  <c r="I44" i="235"/>
  <c r="K44" i="235" s="1"/>
  <c r="I42" i="235"/>
  <c r="K42" i="235" s="1"/>
  <c r="I41" i="235"/>
  <c r="K41" i="235" s="1"/>
  <c r="I33" i="235"/>
  <c r="K33" i="235" s="1"/>
  <c r="I15" i="235"/>
  <c r="K15" i="235" s="1"/>
  <c r="I48" i="235"/>
  <c r="I12" i="235"/>
  <c r="K12" i="235" s="1"/>
  <c r="I32" i="235"/>
  <c r="K32" i="235" s="1"/>
  <c r="I11" i="235"/>
  <c r="K11" i="235" s="1"/>
  <c r="I16" i="235"/>
  <c r="K16" i="235" s="1"/>
  <c r="I40" i="235"/>
  <c r="K40" i="235" s="1"/>
  <c r="I13" i="235"/>
  <c r="K13" i="235" s="1"/>
  <c r="I37" i="235"/>
  <c r="K37" i="235" s="1"/>
  <c r="K8" i="235"/>
  <c r="N51" i="237"/>
  <c r="K51" i="237"/>
  <c r="K43" i="237"/>
  <c r="N43" i="237"/>
  <c r="N34" i="237"/>
  <c r="K34" i="237"/>
  <c r="N48" i="237"/>
  <c r="K48" i="237"/>
  <c r="N40" i="237"/>
  <c r="K40" i="237"/>
  <c r="N31" i="237"/>
  <c r="K31" i="237"/>
  <c r="K23" i="237"/>
  <c r="N23" i="237"/>
  <c r="N9" i="237"/>
  <c r="K9" i="237"/>
  <c r="N23" i="235"/>
  <c r="I23" i="235"/>
  <c r="K23" i="235" s="1"/>
  <c r="N20" i="237"/>
  <c r="K20" i="237"/>
  <c r="N19" i="237"/>
  <c r="K19" i="237"/>
  <c r="I41" i="231"/>
  <c r="K41" i="231" s="1"/>
  <c r="I55" i="231"/>
  <c r="I34" i="231"/>
  <c r="K34" i="231" s="1"/>
  <c r="K32" i="233"/>
  <c r="I10" i="231"/>
  <c r="K10" i="231" s="1"/>
  <c r="N49" i="237"/>
  <c r="K49" i="237"/>
  <c r="N32" i="237"/>
  <c r="K32" i="237"/>
  <c r="N46" i="237"/>
  <c r="K46" i="237"/>
  <c r="N37" i="237"/>
  <c r="K37" i="237"/>
  <c r="K29" i="237"/>
  <c r="N29" i="237"/>
  <c r="N21" i="237"/>
  <c r="K21" i="237"/>
  <c r="N16" i="237"/>
  <c r="K16" i="237"/>
  <c r="N11" i="237"/>
  <c r="K11" i="237"/>
  <c r="N47" i="237"/>
  <c r="K47" i="237"/>
  <c r="N38" i="237"/>
  <c r="K38" i="237"/>
  <c r="K30" i="237"/>
  <c r="N30" i="237"/>
  <c r="N52" i="237"/>
  <c r="K52" i="237"/>
  <c r="N44" i="237"/>
  <c r="K44" i="237"/>
  <c r="N35" i="237"/>
  <c r="K35" i="237"/>
  <c r="K27" i="237"/>
  <c r="N27" i="237"/>
  <c r="N17" i="237"/>
  <c r="K17" i="237"/>
  <c r="N31" i="235"/>
  <c r="I31" i="235"/>
  <c r="K31" i="235" s="1"/>
  <c r="G61" i="235"/>
  <c r="N12" i="237"/>
  <c r="K12" i="237"/>
  <c r="G56" i="235"/>
  <c r="N8" i="235"/>
  <c r="K41" i="233"/>
  <c r="N20" i="233"/>
  <c r="I27" i="231"/>
  <c r="K27" i="231" s="1"/>
  <c r="N53" i="237"/>
  <c r="K53" i="237"/>
  <c r="N45" i="237"/>
  <c r="K45" i="237"/>
  <c r="N36" i="237"/>
  <c r="K36" i="237"/>
  <c r="K28" i="237"/>
  <c r="N28" i="237"/>
  <c r="N50" i="237"/>
  <c r="K50" i="237"/>
  <c r="K42" i="237"/>
  <c r="N42" i="237"/>
  <c r="N33" i="237"/>
  <c r="K33" i="237"/>
  <c r="K25" i="237"/>
  <c r="N25" i="237"/>
  <c r="N13" i="237"/>
  <c r="K13" i="237"/>
  <c r="N27" i="235"/>
  <c r="I27" i="235"/>
  <c r="K27" i="235" s="1"/>
  <c r="N15" i="237"/>
  <c r="K15" i="237"/>
  <c r="I56" i="237"/>
  <c r="N8" i="237"/>
  <c r="K8" i="237"/>
  <c r="I53" i="231"/>
  <c r="I49" i="231"/>
  <c r="I50" i="231"/>
  <c r="I18" i="231"/>
  <c r="K18" i="231" s="1"/>
  <c r="I26" i="231"/>
  <c r="K26" i="231" s="1"/>
  <c r="I14" i="231"/>
  <c r="K14" i="231" s="1"/>
  <c r="I42" i="231"/>
  <c r="K42" i="231" s="1"/>
  <c r="I43" i="231"/>
  <c r="K43" i="231" s="1"/>
  <c r="I46" i="231"/>
  <c r="I23" i="231"/>
  <c r="K23" i="231" s="1"/>
  <c r="I31" i="231"/>
  <c r="K31" i="231" s="1"/>
  <c r="I19" i="231"/>
  <c r="K19" i="231" s="1"/>
  <c r="I52" i="231"/>
  <c r="I15" i="231"/>
  <c r="K15" i="231" s="1"/>
  <c r="I39" i="231"/>
  <c r="K39" i="231" s="1"/>
  <c r="I32" i="231"/>
  <c r="K32" i="231" s="1"/>
  <c r="I40" i="231"/>
  <c r="K40" i="231" s="1"/>
  <c r="N45" i="231"/>
  <c r="I35" i="231"/>
  <c r="K35" i="231" s="1"/>
  <c r="I16" i="231"/>
  <c r="K16" i="231" s="1"/>
  <c r="N48" i="231"/>
  <c r="I48" i="231"/>
  <c r="I13" i="231"/>
  <c r="K13" i="231" s="1"/>
  <c r="I28" i="231"/>
  <c r="K28" i="231" s="1"/>
  <c r="I24" i="231"/>
  <c r="K24" i="231" s="1"/>
  <c r="I36" i="231"/>
  <c r="K36" i="231" s="1"/>
  <c r="I20" i="231"/>
  <c r="K20" i="231" s="1"/>
  <c r="N37" i="233"/>
  <c r="N52" i="233"/>
  <c r="N34" i="233"/>
  <c r="N8" i="233"/>
  <c r="N10" i="233"/>
  <c r="K30" i="233"/>
  <c r="N12" i="233"/>
  <c r="N14" i="233"/>
  <c r="K45" i="233"/>
  <c r="N16" i="233"/>
  <c r="K35" i="233"/>
  <c r="K53" i="233"/>
  <c r="K47" i="233"/>
  <c r="K26" i="233"/>
  <c r="N22" i="233"/>
  <c r="N54" i="233"/>
  <c r="N18" i="233"/>
  <c r="N39" i="233"/>
  <c r="K50" i="233"/>
  <c r="K40" i="233"/>
  <c r="N40" i="233"/>
  <c r="N29" i="233"/>
  <c r="K29" i="233"/>
  <c r="K38" i="233"/>
  <c r="N38" i="233"/>
  <c r="K19" i="233"/>
  <c r="N19" i="233"/>
  <c r="K11" i="233"/>
  <c r="N11" i="233"/>
  <c r="K8" i="231"/>
  <c r="N25" i="233"/>
  <c r="K25" i="233"/>
  <c r="G56" i="231"/>
  <c r="N8" i="231"/>
  <c r="K23" i="233"/>
  <c r="N23" i="233"/>
  <c r="K21" i="233"/>
  <c r="N21" i="233"/>
  <c r="K42" i="233"/>
  <c r="N42" i="233"/>
  <c r="N28" i="233"/>
  <c r="K28" i="233"/>
  <c r="K17" i="233"/>
  <c r="N17" i="233"/>
  <c r="K9" i="233"/>
  <c r="N9" i="233"/>
  <c r="G61" i="231"/>
  <c r="I56" i="233"/>
  <c r="K13" i="233"/>
  <c r="N13" i="233"/>
  <c r="K27" i="233"/>
  <c r="N27" i="233"/>
  <c r="N43" i="233"/>
  <c r="K43" i="233"/>
  <c r="N24" i="233"/>
  <c r="K24" i="233"/>
  <c r="K15" i="233"/>
  <c r="N15" i="233"/>
  <c r="N44" i="233"/>
  <c r="K44" i="233"/>
  <c r="N46" i="233"/>
  <c r="K46" i="233"/>
  <c r="N31" i="233"/>
  <c r="K31" i="233"/>
  <c r="G52" i="227"/>
  <c r="N52" i="227" s="1"/>
  <c r="N66" i="229"/>
  <c r="I70" i="229"/>
  <c r="L70" i="229" s="1"/>
  <c r="I8" i="229"/>
  <c r="N8" i="229" s="1"/>
  <c r="I12" i="229"/>
  <c r="N12" i="229" s="1"/>
  <c r="I16" i="229"/>
  <c r="N16" i="229" s="1"/>
  <c r="I20" i="229"/>
  <c r="N20" i="229" s="1"/>
  <c r="I23" i="229"/>
  <c r="K23" i="229" s="1"/>
  <c r="I27" i="229"/>
  <c r="K27" i="229" s="1"/>
  <c r="I42" i="229"/>
  <c r="N42" i="229" s="1"/>
  <c r="G54" i="227"/>
  <c r="N54" i="227" s="1"/>
  <c r="I13" i="229"/>
  <c r="N13" i="229" s="1"/>
  <c r="I14" i="229"/>
  <c r="N14" i="229" s="1"/>
  <c r="I18" i="229"/>
  <c r="N18" i="229" s="1"/>
  <c r="I22" i="229"/>
  <c r="N22" i="229" s="1"/>
  <c r="I29" i="229"/>
  <c r="K29" i="229" s="1"/>
  <c r="I11" i="229"/>
  <c r="N11" i="229" s="1"/>
  <c r="I15" i="229"/>
  <c r="N15" i="229" s="1"/>
  <c r="I19" i="229"/>
  <c r="N19" i="229" s="1"/>
  <c r="I26" i="229"/>
  <c r="K26" i="229" s="1"/>
  <c r="I30" i="229"/>
  <c r="K30" i="229" s="1"/>
  <c r="I34" i="229"/>
  <c r="N34" i="229" s="1"/>
  <c r="I48" i="229"/>
  <c r="K48" i="229" s="1"/>
  <c r="I52" i="229"/>
  <c r="K52" i="229" s="1"/>
  <c r="I55" i="229"/>
  <c r="K55" i="229" s="1"/>
  <c r="I17" i="229"/>
  <c r="N17" i="229" s="1"/>
  <c r="I21" i="229"/>
  <c r="N21" i="229" s="1"/>
  <c r="I24" i="229"/>
  <c r="K24" i="229" s="1"/>
  <c r="I28" i="229"/>
  <c r="K28" i="229" s="1"/>
  <c r="I32" i="229"/>
  <c r="K32" i="229" s="1"/>
  <c r="I36" i="229"/>
  <c r="K36" i="229" s="1"/>
  <c r="I43" i="229"/>
  <c r="K43" i="229" s="1"/>
  <c r="I46" i="229"/>
  <c r="K46" i="229" s="1"/>
  <c r="I50" i="229"/>
  <c r="N50" i="229" s="1"/>
  <c r="I9" i="229"/>
  <c r="N9" i="229" s="1"/>
  <c r="G56" i="229"/>
  <c r="I10" i="229"/>
  <c r="N10" i="229" s="1"/>
  <c r="I25" i="229"/>
  <c r="N25" i="229" s="1"/>
  <c r="I44" i="229"/>
  <c r="N44" i="229" s="1"/>
  <c r="I47" i="229"/>
  <c r="K47" i="229" s="1"/>
  <c r="I51" i="229"/>
  <c r="K51" i="229" s="1"/>
  <c r="I54" i="229"/>
  <c r="N54" i="229" s="1"/>
  <c r="G10" i="227"/>
  <c r="N10" i="227" s="1"/>
  <c r="G14" i="227"/>
  <c r="N14" i="227" s="1"/>
  <c r="G38" i="227"/>
  <c r="N38" i="227" s="1"/>
  <c r="G9" i="227"/>
  <c r="N9" i="227" s="1"/>
  <c r="G12" i="227"/>
  <c r="N12" i="227" s="1"/>
  <c r="G16" i="227"/>
  <c r="N16" i="227" s="1"/>
  <c r="G20" i="227"/>
  <c r="N20" i="227" s="1"/>
  <c r="G28" i="227"/>
  <c r="N28" i="227" s="1"/>
  <c r="G32" i="227"/>
  <c r="N32" i="227" s="1"/>
  <c r="G36" i="227"/>
  <c r="N36" i="227" s="1"/>
  <c r="G51" i="227"/>
  <c r="N51" i="227" s="1"/>
  <c r="G55" i="227"/>
  <c r="N55" i="227" s="1"/>
  <c r="G46" i="227"/>
  <c r="N46" i="227" s="1"/>
  <c r="F56" i="227"/>
  <c r="G24" i="227"/>
  <c r="N24" i="227" s="1"/>
  <c r="G26" i="227"/>
  <c r="N26" i="227" s="1"/>
  <c r="G31" i="227"/>
  <c r="N31" i="227" s="1"/>
  <c r="G35" i="227"/>
  <c r="N35" i="227" s="1"/>
  <c r="G30" i="227"/>
  <c r="N30" i="227" s="1"/>
  <c r="G47" i="227"/>
  <c r="N47" i="227" s="1"/>
  <c r="G23" i="227"/>
  <c r="N23" i="227" s="1"/>
  <c r="G34" i="227"/>
  <c r="N34" i="227" s="1"/>
  <c r="G39" i="227"/>
  <c r="N39" i="227" s="1"/>
  <c r="G42" i="227"/>
  <c r="N42" i="227" s="1"/>
  <c r="E56" i="227"/>
  <c r="G17" i="227"/>
  <c r="N17" i="227" s="1"/>
  <c r="G22" i="227"/>
  <c r="N22" i="227" s="1"/>
  <c r="G27" i="227"/>
  <c r="N27" i="227" s="1"/>
  <c r="G49" i="227"/>
  <c r="N49" i="227" s="1"/>
  <c r="G53" i="227"/>
  <c r="N53" i="227" s="1"/>
  <c r="G18" i="227"/>
  <c r="N18" i="227" s="1"/>
  <c r="G19" i="227"/>
  <c r="N19" i="227" s="1"/>
  <c r="G44" i="227"/>
  <c r="N44" i="227" s="1"/>
  <c r="G48" i="227"/>
  <c r="N48" i="227" s="1"/>
  <c r="G13" i="227"/>
  <c r="N13" i="227" s="1"/>
  <c r="G43" i="227"/>
  <c r="N43" i="227" s="1"/>
  <c r="G11" i="227"/>
  <c r="N11" i="227" s="1"/>
  <c r="G15" i="227"/>
  <c r="N15" i="227" s="1"/>
  <c r="G21" i="227"/>
  <c r="N21" i="227" s="1"/>
  <c r="G25" i="227"/>
  <c r="I25" i="227" s="1"/>
  <c r="K25" i="227" s="1"/>
  <c r="G29" i="227"/>
  <c r="N29" i="227" s="1"/>
  <c r="G33" i="227"/>
  <c r="I33" i="227" s="1"/>
  <c r="K33" i="227" s="1"/>
  <c r="G40" i="227"/>
  <c r="N40" i="227" s="1"/>
  <c r="G50" i="227"/>
  <c r="N50" i="227" s="1"/>
  <c r="I59" i="227"/>
  <c r="K60" i="229"/>
  <c r="F56" i="229"/>
  <c r="I33" i="229"/>
  <c r="I37" i="229"/>
  <c r="I39" i="229"/>
  <c r="I41" i="229"/>
  <c r="G8" i="227"/>
  <c r="G37" i="227"/>
  <c r="N37" i="227" s="1"/>
  <c r="G41" i="227"/>
  <c r="N41" i="227" s="1"/>
  <c r="G45" i="227"/>
  <c r="N45" i="227" s="1"/>
  <c r="I60" i="227"/>
  <c r="K62" i="229"/>
  <c r="I31" i="229"/>
  <c r="I35" i="229"/>
  <c r="I38" i="229"/>
  <c r="I40" i="229"/>
  <c r="I45" i="229"/>
  <c r="I49" i="229"/>
  <c r="I53" i="229"/>
  <c r="E56" i="229"/>
  <c r="K59" i="229"/>
  <c r="K61" i="229"/>
  <c r="H56" i="229"/>
  <c r="H66" i="225"/>
  <c r="K13" i="229" l="1"/>
  <c r="N26" i="229"/>
  <c r="K8" i="229"/>
  <c r="N24" i="229"/>
  <c r="N52" i="229"/>
  <c r="I52" i="227"/>
  <c r="N51" i="229"/>
  <c r="N30" i="229"/>
  <c r="K10" i="229"/>
  <c r="K34" i="229"/>
  <c r="K11" i="229"/>
  <c r="N27" i="229"/>
  <c r="N32" i="229"/>
  <c r="K56" i="241"/>
  <c r="K58" i="241" s="1"/>
  <c r="J58" i="241" s="1"/>
  <c r="I56" i="239"/>
  <c r="I58" i="239" s="1"/>
  <c r="H60" i="239" s="1"/>
  <c r="N55" i="229"/>
  <c r="I54" i="227"/>
  <c r="K12" i="229"/>
  <c r="N48" i="229"/>
  <c r="N46" i="229"/>
  <c r="N28" i="229"/>
  <c r="K56" i="237"/>
  <c r="K58" i="237" s="1"/>
  <c r="I56" i="235"/>
  <c r="I58" i="235" s="1"/>
  <c r="I56" i="231"/>
  <c r="I58" i="231" s="1"/>
  <c r="H65" i="231" s="1"/>
  <c r="J69" i="231" s="1"/>
  <c r="K56" i="233"/>
  <c r="K58" i="233" s="1"/>
  <c r="I69" i="233" s="1"/>
  <c r="L72" i="233" s="1"/>
  <c r="K18" i="229"/>
  <c r="K16" i="229"/>
  <c r="N47" i="229"/>
  <c r="N23" i="229"/>
  <c r="N36" i="229"/>
  <c r="K20" i="229"/>
  <c r="K25" i="229"/>
  <c r="N43" i="229"/>
  <c r="I51" i="227"/>
  <c r="I48" i="227"/>
  <c r="I16" i="227"/>
  <c r="K16" i="227" s="1"/>
  <c r="K15" i="229"/>
  <c r="K17" i="229"/>
  <c r="K50" i="229"/>
  <c r="K54" i="229"/>
  <c r="K42" i="229"/>
  <c r="N29" i="229"/>
  <c r="I10" i="227"/>
  <c r="K10" i="227" s="1"/>
  <c r="I13" i="227"/>
  <c r="K13" i="227" s="1"/>
  <c r="K21" i="229"/>
  <c r="K14" i="229"/>
  <c r="K19" i="229"/>
  <c r="I35" i="227"/>
  <c r="K35" i="227" s="1"/>
  <c r="I21" i="227"/>
  <c r="K21" i="227" s="1"/>
  <c r="K44" i="229"/>
  <c r="K9" i="229"/>
  <c r="K22" i="229"/>
  <c r="I42" i="227"/>
  <c r="K42" i="227" s="1"/>
  <c r="I30" i="227"/>
  <c r="K30" i="227" s="1"/>
  <c r="I24" i="227"/>
  <c r="K24" i="227" s="1"/>
  <c r="I38" i="227"/>
  <c r="K38" i="227" s="1"/>
  <c r="I20" i="227"/>
  <c r="K20" i="227" s="1"/>
  <c r="I11" i="227"/>
  <c r="K11" i="227" s="1"/>
  <c r="I27" i="227"/>
  <c r="K27" i="227" s="1"/>
  <c r="I55" i="227"/>
  <c r="I28" i="227"/>
  <c r="K28" i="227" s="1"/>
  <c r="I9" i="227"/>
  <c r="K9" i="227" s="1"/>
  <c r="I34" i="227"/>
  <c r="K34" i="227" s="1"/>
  <c r="I36" i="227"/>
  <c r="K36" i="227" s="1"/>
  <c r="I14" i="227"/>
  <c r="K14" i="227" s="1"/>
  <c r="I32" i="227"/>
  <c r="K32" i="227" s="1"/>
  <c r="I50" i="227"/>
  <c r="N33" i="227"/>
  <c r="I31" i="227"/>
  <c r="K31" i="227" s="1"/>
  <c r="I22" i="227"/>
  <c r="K22" i="227" s="1"/>
  <c r="I12" i="227"/>
  <c r="K12" i="227" s="1"/>
  <c r="I47" i="227"/>
  <c r="I23" i="227"/>
  <c r="K23" i="227" s="1"/>
  <c r="I46" i="227"/>
  <c r="N25" i="227"/>
  <c r="I53" i="227"/>
  <c r="I26" i="227"/>
  <c r="K26" i="227" s="1"/>
  <c r="I18" i="227"/>
  <c r="K18" i="227" s="1"/>
  <c r="I44" i="227"/>
  <c r="K44" i="227" s="1"/>
  <c r="I17" i="227"/>
  <c r="K17" i="227" s="1"/>
  <c r="I39" i="227"/>
  <c r="K39" i="227" s="1"/>
  <c r="I49" i="227"/>
  <c r="I29" i="227"/>
  <c r="K29" i="227" s="1"/>
  <c r="I15" i="227"/>
  <c r="K15" i="227" s="1"/>
  <c r="I19" i="227"/>
  <c r="K19" i="227" s="1"/>
  <c r="I45" i="227"/>
  <c r="I43" i="227"/>
  <c r="K43" i="227" s="1"/>
  <c r="I40" i="227"/>
  <c r="K40" i="227" s="1"/>
  <c r="N49" i="229"/>
  <c r="K49" i="229"/>
  <c r="N35" i="229"/>
  <c r="K35" i="229"/>
  <c r="G56" i="227"/>
  <c r="N8" i="227"/>
  <c r="K37" i="229"/>
  <c r="N37" i="229"/>
  <c r="N45" i="229"/>
  <c r="K45" i="229"/>
  <c r="N31" i="229"/>
  <c r="K31" i="229"/>
  <c r="I41" i="227"/>
  <c r="K41" i="227" s="1"/>
  <c r="N33" i="229"/>
  <c r="K33" i="229"/>
  <c r="I56" i="229"/>
  <c r="I8" i="227"/>
  <c r="I37" i="227"/>
  <c r="K37" i="227" s="1"/>
  <c r="N40" i="229"/>
  <c r="K40" i="229"/>
  <c r="N41" i="229"/>
  <c r="K41" i="229"/>
  <c r="G61" i="227"/>
  <c r="N53" i="229"/>
  <c r="K53" i="229"/>
  <c r="N38" i="229"/>
  <c r="K38" i="229"/>
  <c r="N39" i="229"/>
  <c r="K39" i="229"/>
  <c r="I69" i="241" l="1"/>
  <c r="L72" i="241" s="1"/>
  <c r="J59" i="241"/>
  <c r="J61" i="241"/>
  <c r="J60" i="241"/>
  <c r="J62" i="241"/>
  <c r="H58" i="239"/>
  <c r="H59" i="239"/>
  <c r="H65" i="239"/>
  <c r="J69" i="239" s="1"/>
  <c r="I69" i="237"/>
  <c r="L72" i="237" s="1"/>
  <c r="J58" i="237"/>
  <c r="J62" i="237"/>
  <c r="J59" i="237"/>
  <c r="J60" i="237"/>
  <c r="J61" i="237"/>
  <c r="H58" i="235"/>
  <c r="H65" i="235"/>
  <c r="J69" i="235" s="1"/>
  <c r="H60" i="235"/>
  <c r="H59" i="235"/>
  <c r="H58" i="231"/>
  <c r="L73" i="233"/>
  <c r="H60" i="231"/>
  <c r="H59" i="231"/>
  <c r="J60" i="233"/>
  <c r="J61" i="233"/>
  <c r="J58" i="233"/>
  <c r="J59" i="233"/>
  <c r="J62" i="233"/>
  <c r="K56" i="229"/>
  <c r="K58" i="229" s="1"/>
  <c r="J60" i="229" s="1"/>
  <c r="I56" i="227"/>
  <c r="I58" i="227" s="1"/>
  <c r="K8" i="227"/>
  <c r="H67" i="225"/>
  <c r="K67" i="225" s="1"/>
  <c r="O66" i="225"/>
  <c r="N66" i="225"/>
  <c r="K66" i="225"/>
  <c r="N65" i="225"/>
  <c r="K65" i="225"/>
  <c r="K64" i="225"/>
  <c r="F63" i="225"/>
  <c r="H55" i="225"/>
  <c r="G55" i="225"/>
  <c r="F55" i="225"/>
  <c r="E55" i="225"/>
  <c r="D55" i="225"/>
  <c r="H54" i="225"/>
  <c r="G54" i="225"/>
  <c r="F54" i="225"/>
  <c r="E54" i="225"/>
  <c r="D54" i="225"/>
  <c r="P53" i="225"/>
  <c r="H53" i="225"/>
  <c r="G53" i="225"/>
  <c r="F53" i="225"/>
  <c r="E53" i="225"/>
  <c r="D53" i="225"/>
  <c r="H52" i="225"/>
  <c r="G52" i="225"/>
  <c r="F52" i="225"/>
  <c r="E52" i="225"/>
  <c r="D52" i="225"/>
  <c r="H51" i="225"/>
  <c r="G51" i="225"/>
  <c r="F51" i="225"/>
  <c r="E51" i="225"/>
  <c r="D51" i="225"/>
  <c r="H50" i="225"/>
  <c r="G50" i="225"/>
  <c r="F50" i="225"/>
  <c r="E50" i="225"/>
  <c r="D50" i="225"/>
  <c r="H49" i="225"/>
  <c r="G49" i="225"/>
  <c r="F49" i="225"/>
  <c r="E49" i="225"/>
  <c r="D49" i="225"/>
  <c r="H48" i="225"/>
  <c r="G48" i="225"/>
  <c r="F48" i="225"/>
  <c r="E48" i="225"/>
  <c r="D48" i="225"/>
  <c r="H47" i="225"/>
  <c r="G47" i="225"/>
  <c r="F47" i="225"/>
  <c r="E47" i="225"/>
  <c r="D47" i="225"/>
  <c r="H46" i="225"/>
  <c r="G46" i="225"/>
  <c r="F46" i="225"/>
  <c r="E46" i="225"/>
  <c r="D46" i="225"/>
  <c r="H45" i="225"/>
  <c r="G45" i="225"/>
  <c r="F45" i="225"/>
  <c r="E45" i="225"/>
  <c r="D45" i="225"/>
  <c r="H44" i="225"/>
  <c r="G44" i="225"/>
  <c r="F44" i="225"/>
  <c r="E44" i="225"/>
  <c r="D44" i="225"/>
  <c r="L44" i="225" s="1"/>
  <c r="H43" i="225"/>
  <c r="G43" i="225"/>
  <c r="F43" i="225"/>
  <c r="E43" i="225"/>
  <c r="D43" i="225"/>
  <c r="H42" i="225"/>
  <c r="G42" i="225"/>
  <c r="F42" i="225"/>
  <c r="E42" i="225"/>
  <c r="D42" i="225"/>
  <c r="M41" i="225"/>
  <c r="H41" i="225"/>
  <c r="G41" i="225"/>
  <c r="F41" i="225"/>
  <c r="E41" i="225"/>
  <c r="D41" i="225"/>
  <c r="H40" i="225"/>
  <c r="G40" i="225"/>
  <c r="F40" i="225"/>
  <c r="E40" i="225"/>
  <c r="D40" i="225"/>
  <c r="H39" i="225"/>
  <c r="G39" i="225"/>
  <c r="F39" i="225"/>
  <c r="E39" i="225"/>
  <c r="D39" i="225"/>
  <c r="H38" i="225"/>
  <c r="G38" i="225"/>
  <c r="F38" i="225"/>
  <c r="E38" i="225"/>
  <c r="D38" i="225"/>
  <c r="H37" i="225"/>
  <c r="G37" i="225"/>
  <c r="F37" i="225"/>
  <c r="E37" i="225"/>
  <c r="D37" i="225"/>
  <c r="L37" i="225" s="1"/>
  <c r="P37" i="225" s="1"/>
  <c r="H36" i="225"/>
  <c r="G36" i="225"/>
  <c r="F36" i="225"/>
  <c r="E36" i="225"/>
  <c r="D36" i="225"/>
  <c r="H35" i="225"/>
  <c r="G35" i="225"/>
  <c r="F35" i="225"/>
  <c r="E35" i="225"/>
  <c r="D35" i="225"/>
  <c r="H34" i="225"/>
  <c r="G34" i="225"/>
  <c r="F34" i="225"/>
  <c r="E34" i="225"/>
  <c r="D34" i="225"/>
  <c r="H33" i="225"/>
  <c r="G33" i="225"/>
  <c r="F33" i="225"/>
  <c r="E33" i="225"/>
  <c r="D33" i="225"/>
  <c r="H32" i="225"/>
  <c r="G32" i="225"/>
  <c r="F32" i="225"/>
  <c r="E32" i="225"/>
  <c r="D32" i="225"/>
  <c r="H31" i="225"/>
  <c r="G31" i="225"/>
  <c r="F31" i="225"/>
  <c r="E31" i="225"/>
  <c r="D31" i="225"/>
  <c r="H30" i="225"/>
  <c r="G30" i="225"/>
  <c r="F30" i="225"/>
  <c r="E30" i="225"/>
  <c r="D30" i="225"/>
  <c r="P30" i="225" s="1"/>
  <c r="H29" i="225"/>
  <c r="G29" i="225"/>
  <c r="F29" i="225"/>
  <c r="E29" i="225"/>
  <c r="D29" i="225"/>
  <c r="H28" i="225"/>
  <c r="G28" i="225"/>
  <c r="F28" i="225"/>
  <c r="E28" i="225"/>
  <c r="D28" i="225"/>
  <c r="H27" i="225"/>
  <c r="G27" i="225"/>
  <c r="F27" i="225"/>
  <c r="E27" i="225"/>
  <c r="D27" i="225"/>
  <c r="H26" i="225"/>
  <c r="G26" i="225"/>
  <c r="F26" i="225"/>
  <c r="E26" i="225"/>
  <c r="D26" i="225"/>
  <c r="H25" i="225"/>
  <c r="G25" i="225"/>
  <c r="F25" i="225"/>
  <c r="E25" i="225"/>
  <c r="D25" i="225"/>
  <c r="H24" i="225"/>
  <c r="G24" i="225"/>
  <c r="F24" i="225"/>
  <c r="E24" i="225"/>
  <c r="D24" i="225"/>
  <c r="H23" i="225"/>
  <c r="G23" i="225"/>
  <c r="F23" i="225"/>
  <c r="E23" i="225"/>
  <c r="D23" i="225"/>
  <c r="M22" i="225"/>
  <c r="H22" i="225"/>
  <c r="G22" i="225"/>
  <c r="F22" i="225"/>
  <c r="E22" i="225"/>
  <c r="D22" i="225"/>
  <c r="H21" i="225"/>
  <c r="G21" i="225"/>
  <c r="F21" i="225"/>
  <c r="E21" i="225"/>
  <c r="D21" i="225"/>
  <c r="H20" i="225"/>
  <c r="G20" i="225"/>
  <c r="F20" i="225"/>
  <c r="E20" i="225"/>
  <c r="D20" i="225"/>
  <c r="H19" i="225"/>
  <c r="G19" i="225"/>
  <c r="F19" i="225"/>
  <c r="E19" i="225"/>
  <c r="D19" i="225"/>
  <c r="H18" i="225"/>
  <c r="G18" i="225"/>
  <c r="F18" i="225"/>
  <c r="E18" i="225"/>
  <c r="D18" i="225"/>
  <c r="H17" i="225"/>
  <c r="G17" i="225"/>
  <c r="F17" i="225"/>
  <c r="E17" i="225"/>
  <c r="D17" i="225"/>
  <c r="H16" i="225"/>
  <c r="G16" i="225"/>
  <c r="F16" i="225"/>
  <c r="E16" i="225"/>
  <c r="D16" i="225"/>
  <c r="H15" i="225"/>
  <c r="G15" i="225"/>
  <c r="F15" i="225"/>
  <c r="E15" i="225"/>
  <c r="D15" i="225"/>
  <c r="H14" i="225"/>
  <c r="G14" i="225"/>
  <c r="F14" i="225"/>
  <c r="E14" i="225"/>
  <c r="D14" i="225"/>
  <c r="H13" i="225"/>
  <c r="G13" i="225"/>
  <c r="F13" i="225"/>
  <c r="E13" i="225"/>
  <c r="D13" i="225"/>
  <c r="H12" i="225"/>
  <c r="G12" i="225"/>
  <c r="F12" i="225"/>
  <c r="E12" i="225"/>
  <c r="D12" i="225"/>
  <c r="H11" i="225"/>
  <c r="G11" i="225"/>
  <c r="F11" i="225"/>
  <c r="E11" i="225"/>
  <c r="D11" i="225"/>
  <c r="H10" i="225"/>
  <c r="G10" i="225"/>
  <c r="F10" i="225"/>
  <c r="E10" i="225"/>
  <c r="D10" i="225"/>
  <c r="H9" i="225"/>
  <c r="G9" i="225"/>
  <c r="F9" i="225"/>
  <c r="E9" i="225"/>
  <c r="D9" i="225"/>
  <c r="H8" i="225"/>
  <c r="G8" i="225"/>
  <c r="F8" i="225"/>
  <c r="E8" i="225"/>
  <c r="D8" i="225"/>
  <c r="O63" i="223"/>
  <c r="N63" i="223"/>
  <c r="I63" i="223"/>
  <c r="H66" i="223" s="1"/>
  <c r="O62" i="223"/>
  <c r="N62" i="223"/>
  <c r="I62" i="223"/>
  <c r="F55" i="223"/>
  <c r="E55" i="223"/>
  <c r="D55" i="223"/>
  <c r="F54" i="223"/>
  <c r="E54" i="223"/>
  <c r="D54" i="223"/>
  <c r="F53" i="223"/>
  <c r="E53" i="223"/>
  <c r="D53" i="223"/>
  <c r="F52" i="223"/>
  <c r="E52" i="223"/>
  <c r="D52" i="223"/>
  <c r="F51" i="223"/>
  <c r="E51" i="223"/>
  <c r="D51" i="223"/>
  <c r="F50" i="223"/>
  <c r="E50" i="223"/>
  <c r="D50" i="223"/>
  <c r="F49" i="223"/>
  <c r="E49" i="223"/>
  <c r="D49" i="223"/>
  <c r="F48" i="223"/>
  <c r="E48" i="223"/>
  <c r="D48" i="223"/>
  <c r="M47" i="223"/>
  <c r="F47" i="223"/>
  <c r="E47" i="223"/>
  <c r="D47" i="223"/>
  <c r="M46" i="223"/>
  <c r="F46" i="223"/>
  <c r="E46" i="223"/>
  <c r="D46" i="223"/>
  <c r="H45" i="223"/>
  <c r="F45" i="223"/>
  <c r="E45" i="223"/>
  <c r="D45" i="223"/>
  <c r="F44" i="223"/>
  <c r="E44" i="223"/>
  <c r="D44" i="223"/>
  <c r="F43" i="223"/>
  <c r="E43" i="223"/>
  <c r="D43" i="223"/>
  <c r="F42" i="223"/>
  <c r="E42" i="223"/>
  <c r="D42" i="223"/>
  <c r="F41" i="223"/>
  <c r="E41" i="223"/>
  <c r="D41" i="223"/>
  <c r="F40" i="223"/>
  <c r="E40" i="223"/>
  <c r="D40" i="223"/>
  <c r="F39" i="223"/>
  <c r="E39" i="223"/>
  <c r="D39" i="223"/>
  <c r="F38" i="223"/>
  <c r="E38" i="223"/>
  <c r="D38" i="223"/>
  <c r="F37" i="223"/>
  <c r="E37" i="223"/>
  <c r="D37" i="223"/>
  <c r="F36" i="223"/>
  <c r="E36" i="223"/>
  <c r="D36" i="223"/>
  <c r="F35" i="223"/>
  <c r="E35" i="223"/>
  <c r="D35" i="223"/>
  <c r="F34" i="223"/>
  <c r="E34" i="223"/>
  <c r="D34" i="223"/>
  <c r="F33" i="223"/>
  <c r="E33" i="223"/>
  <c r="D33" i="223"/>
  <c r="F32" i="223"/>
  <c r="E32" i="223"/>
  <c r="D32" i="223"/>
  <c r="F31" i="223"/>
  <c r="E31" i="223"/>
  <c r="D31" i="223"/>
  <c r="F30" i="223"/>
  <c r="E30" i="223"/>
  <c r="D30" i="223"/>
  <c r="F29" i="223"/>
  <c r="E29" i="223"/>
  <c r="D29" i="223"/>
  <c r="F28" i="223"/>
  <c r="E28" i="223"/>
  <c r="D28" i="223"/>
  <c r="F27" i="223"/>
  <c r="E27" i="223"/>
  <c r="D27" i="223"/>
  <c r="F26" i="223"/>
  <c r="E26" i="223"/>
  <c r="D26" i="223"/>
  <c r="F25" i="223"/>
  <c r="E25" i="223"/>
  <c r="D25" i="223"/>
  <c r="F24" i="223"/>
  <c r="E24" i="223"/>
  <c r="D24" i="223"/>
  <c r="F23" i="223"/>
  <c r="E23" i="223"/>
  <c r="D23" i="223"/>
  <c r="F22" i="223"/>
  <c r="E22" i="223"/>
  <c r="D22" i="223"/>
  <c r="F21" i="223"/>
  <c r="E21" i="223"/>
  <c r="D21" i="223"/>
  <c r="F20" i="223"/>
  <c r="E20" i="223"/>
  <c r="D20" i="223"/>
  <c r="F19" i="223"/>
  <c r="E19" i="223"/>
  <c r="D19" i="223"/>
  <c r="F18" i="223"/>
  <c r="E18" i="223"/>
  <c r="D18" i="223"/>
  <c r="F17" i="223"/>
  <c r="E17" i="223"/>
  <c r="D17" i="223"/>
  <c r="F16" i="223"/>
  <c r="E16" i="223"/>
  <c r="D16" i="223"/>
  <c r="F15" i="223"/>
  <c r="E15" i="223"/>
  <c r="D15" i="223"/>
  <c r="F14" i="223"/>
  <c r="E14" i="223"/>
  <c r="D14" i="223"/>
  <c r="F13" i="223"/>
  <c r="E13" i="223"/>
  <c r="D13" i="223"/>
  <c r="F12" i="223"/>
  <c r="E12" i="223"/>
  <c r="D12" i="223"/>
  <c r="F11" i="223"/>
  <c r="E11" i="223"/>
  <c r="D11" i="223"/>
  <c r="F10" i="223"/>
  <c r="E10" i="223"/>
  <c r="D10" i="223"/>
  <c r="F9" i="223"/>
  <c r="E9" i="223"/>
  <c r="D9" i="223"/>
  <c r="F8" i="223"/>
  <c r="E8" i="223"/>
  <c r="D8" i="223"/>
  <c r="L2" i="223"/>
  <c r="M2" i="223" s="1"/>
  <c r="E9" i="221"/>
  <c r="F9" i="221"/>
  <c r="G9" i="221"/>
  <c r="H9" i="221"/>
  <c r="E10" i="221"/>
  <c r="F10" i="221"/>
  <c r="G10" i="221"/>
  <c r="H10" i="221"/>
  <c r="E11" i="221"/>
  <c r="F11" i="221"/>
  <c r="G11" i="221"/>
  <c r="H11" i="221"/>
  <c r="E12" i="221"/>
  <c r="F12" i="221"/>
  <c r="G12" i="221"/>
  <c r="H12" i="221"/>
  <c r="E13" i="221"/>
  <c r="F13" i="221"/>
  <c r="G13" i="221"/>
  <c r="H13" i="221"/>
  <c r="E14" i="221"/>
  <c r="F14" i="221"/>
  <c r="G14" i="221"/>
  <c r="H14" i="221"/>
  <c r="E15" i="221"/>
  <c r="F15" i="221"/>
  <c r="G15" i="221"/>
  <c r="H15" i="221"/>
  <c r="E16" i="221"/>
  <c r="F16" i="221"/>
  <c r="G16" i="221"/>
  <c r="H16" i="221"/>
  <c r="E17" i="221"/>
  <c r="F17" i="221"/>
  <c r="G17" i="221"/>
  <c r="H17" i="221"/>
  <c r="E18" i="221"/>
  <c r="F18" i="221"/>
  <c r="G18" i="221"/>
  <c r="H18" i="221"/>
  <c r="E19" i="221"/>
  <c r="F19" i="221"/>
  <c r="G19" i="221"/>
  <c r="H19" i="221"/>
  <c r="E20" i="221"/>
  <c r="F20" i="221"/>
  <c r="G20" i="221"/>
  <c r="H20" i="221"/>
  <c r="E21" i="221"/>
  <c r="F21" i="221"/>
  <c r="G21" i="221"/>
  <c r="H21" i="221"/>
  <c r="E22" i="221"/>
  <c r="F22" i="221"/>
  <c r="G22" i="221"/>
  <c r="H22" i="221"/>
  <c r="E23" i="221"/>
  <c r="F23" i="221"/>
  <c r="G23" i="221"/>
  <c r="H23" i="221"/>
  <c r="E24" i="221"/>
  <c r="F24" i="221"/>
  <c r="G24" i="221"/>
  <c r="H24" i="221"/>
  <c r="E25" i="221"/>
  <c r="F25" i="221"/>
  <c r="G25" i="221"/>
  <c r="H25" i="221"/>
  <c r="E26" i="221"/>
  <c r="F26" i="221"/>
  <c r="G26" i="221"/>
  <c r="H26" i="221"/>
  <c r="E27" i="221"/>
  <c r="F27" i="221"/>
  <c r="G27" i="221"/>
  <c r="H27" i="221"/>
  <c r="E28" i="221"/>
  <c r="F28" i="221"/>
  <c r="G28" i="221"/>
  <c r="H28" i="221"/>
  <c r="E29" i="221"/>
  <c r="F29" i="221"/>
  <c r="G29" i="221"/>
  <c r="H29" i="221"/>
  <c r="E30" i="221"/>
  <c r="F30" i="221"/>
  <c r="G30" i="221"/>
  <c r="H30" i="221"/>
  <c r="E31" i="221"/>
  <c r="F31" i="221"/>
  <c r="G31" i="221"/>
  <c r="H31" i="221"/>
  <c r="E32" i="221"/>
  <c r="F32" i="221"/>
  <c r="G32" i="221"/>
  <c r="H32" i="221"/>
  <c r="E33" i="221"/>
  <c r="F33" i="221"/>
  <c r="G33" i="221"/>
  <c r="H33" i="221"/>
  <c r="E34" i="221"/>
  <c r="F34" i="221"/>
  <c r="G34" i="221"/>
  <c r="H34" i="221"/>
  <c r="E35" i="221"/>
  <c r="F35" i="221"/>
  <c r="G35" i="221"/>
  <c r="H35" i="221"/>
  <c r="E36" i="221"/>
  <c r="F36" i="221"/>
  <c r="G36" i="221"/>
  <c r="H36" i="221"/>
  <c r="E37" i="221"/>
  <c r="F37" i="221"/>
  <c r="G37" i="221"/>
  <c r="H37" i="221"/>
  <c r="E38" i="221"/>
  <c r="F38" i="221"/>
  <c r="G38" i="221"/>
  <c r="H38" i="221"/>
  <c r="E39" i="221"/>
  <c r="F39" i="221"/>
  <c r="G39" i="221"/>
  <c r="H39" i="221"/>
  <c r="E40" i="221"/>
  <c r="F40" i="221"/>
  <c r="G40" i="221"/>
  <c r="H40" i="221"/>
  <c r="E41" i="221"/>
  <c r="F41" i="221"/>
  <c r="G41" i="221"/>
  <c r="H41" i="221"/>
  <c r="E42" i="221"/>
  <c r="F42" i="221"/>
  <c r="G42" i="221"/>
  <c r="H42" i="221"/>
  <c r="E43" i="221"/>
  <c r="F43" i="221"/>
  <c r="G43" i="221"/>
  <c r="H43" i="221"/>
  <c r="E44" i="221"/>
  <c r="F44" i="221"/>
  <c r="G44" i="221"/>
  <c r="H44" i="221"/>
  <c r="E45" i="221"/>
  <c r="F45" i="221"/>
  <c r="G45" i="221"/>
  <c r="H45" i="221"/>
  <c r="E46" i="221"/>
  <c r="F46" i="221"/>
  <c r="G46" i="221"/>
  <c r="H46" i="221"/>
  <c r="E47" i="221"/>
  <c r="F47" i="221"/>
  <c r="G47" i="221"/>
  <c r="H47" i="221"/>
  <c r="E48" i="221"/>
  <c r="F48" i="221"/>
  <c r="G48" i="221"/>
  <c r="H48" i="221"/>
  <c r="E49" i="221"/>
  <c r="F49" i="221"/>
  <c r="G49" i="221"/>
  <c r="H49" i="221"/>
  <c r="E50" i="221"/>
  <c r="F50" i="221"/>
  <c r="G50" i="221"/>
  <c r="H50" i="221"/>
  <c r="E51" i="221"/>
  <c r="F51" i="221"/>
  <c r="G51" i="221"/>
  <c r="H51" i="221"/>
  <c r="E52" i="221"/>
  <c r="F52" i="221"/>
  <c r="G52" i="221"/>
  <c r="H52" i="221"/>
  <c r="E53" i="221"/>
  <c r="F53" i="221"/>
  <c r="G53" i="221"/>
  <c r="H53" i="221"/>
  <c r="E54" i="221"/>
  <c r="F54" i="221"/>
  <c r="G54" i="221"/>
  <c r="H54" i="221"/>
  <c r="E55" i="221"/>
  <c r="F55" i="221"/>
  <c r="G55" i="221"/>
  <c r="H55" i="221"/>
  <c r="H8" i="221"/>
  <c r="G8" i="221"/>
  <c r="F8" i="221"/>
  <c r="E8" i="221"/>
  <c r="G12" i="223" l="1"/>
  <c r="N12" i="223" s="1"/>
  <c r="G20" i="223"/>
  <c r="N20" i="223" s="1"/>
  <c r="G28" i="223"/>
  <c r="N28" i="223" s="1"/>
  <c r="I69" i="229"/>
  <c r="L72" i="229" s="1"/>
  <c r="G36" i="223"/>
  <c r="N36" i="223" s="1"/>
  <c r="G44" i="223"/>
  <c r="N44" i="223" s="1"/>
  <c r="L73" i="241"/>
  <c r="G8" i="223"/>
  <c r="N8" i="223" s="1"/>
  <c r="G16" i="223"/>
  <c r="N16" i="223" s="1"/>
  <c r="G32" i="223"/>
  <c r="N32" i="223" s="1"/>
  <c r="G40" i="223"/>
  <c r="N40" i="223" s="1"/>
  <c r="G24" i="223"/>
  <c r="N24" i="223" s="1"/>
  <c r="G55" i="223"/>
  <c r="N55" i="223" s="1"/>
  <c r="J58" i="229"/>
  <c r="I12" i="223"/>
  <c r="K12" i="223" s="1"/>
  <c r="G17" i="223"/>
  <c r="N17" i="223" s="1"/>
  <c r="G25" i="223"/>
  <c r="N25" i="223" s="1"/>
  <c r="G33" i="223"/>
  <c r="N33" i="223" s="1"/>
  <c r="J62" i="229"/>
  <c r="L73" i="237"/>
  <c r="G9" i="223"/>
  <c r="N9" i="223" s="1"/>
  <c r="I38" i="225"/>
  <c r="K38" i="225" s="1"/>
  <c r="J59" i="229"/>
  <c r="E56" i="221"/>
  <c r="I12" i="225"/>
  <c r="N12" i="225" s="1"/>
  <c r="I16" i="225"/>
  <c r="K16" i="225" s="1"/>
  <c r="I35" i="225"/>
  <c r="K35" i="225" s="1"/>
  <c r="J61" i="229"/>
  <c r="G10" i="223"/>
  <c r="N10" i="223" s="1"/>
  <c r="G53" i="223"/>
  <c r="N53" i="223" s="1"/>
  <c r="H58" i="227"/>
  <c r="H65" i="227"/>
  <c r="J69" i="227" s="1"/>
  <c r="H59" i="227"/>
  <c r="H60" i="227"/>
  <c r="I70" i="225"/>
  <c r="I31" i="225"/>
  <c r="K31" i="225" s="1"/>
  <c r="I20" i="225"/>
  <c r="K20" i="225" s="1"/>
  <c r="G51" i="223"/>
  <c r="N51" i="223" s="1"/>
  <c r="G14" i="223"/>
  <c r="N14" i="223" s="1"/>
  <c r="G18" i="223"/>
  <c r="N18" i="223" s="1"/>
  <c r="G22" i="223"/>
  <c r="N22" i="223" s="1"/>
  <c r="I25" i="223"/>
  <c r="K25" i="223" s="1"/>
  <c r="G26" i="223"/>
  <c r="N26" i="223" s="1"/>
  <c r="G30" i="223"/>
  <c r="N30" i="223" s="1"/>
  <c r="G34" i="223"/>
  <c r="N34" i="223" s="1"/>
  <c r="G38" i="223"/>
  <c r="N38" i="223" s="1"/>
  <c r="G42" i="223"/>
  <c r="N42" i="223" s="1"/>
  <c r="G13" i="223"/>
  <c r="N13" i="223" s="1"/>
  <c r="G46" i="223"/>
  <c r="G47" i="223"/>
  <c r="N47" i="223" s="1"/>
  <c r="G48" i="223"/>
  <c r="N48" i="223" s="1"/>
  <c r="G49" i="223"/>
  <c r="N49" i="223" s="1"/>
  <c r="G52" i="223"/>
  <c r="N52" i="223" s="1"/>
  <c r="G11" i="223"/>
  <c r="N11" i="223" s="1"/>
  <c r="G41" i="223"/>
  <c r="N41" i="223" s="1"/>
  <c r="G21" i="223"/>
  <c r="N21" i="223" s="1"/>
  <c r="G29" i="223"/>
  <c r="N29" i="223" s="1"/>
  <c r="G37" i="223"/>
  <c r="N37" i="223" s="1"/>
  <c r="G45" i="223"/>
  <c r="N45" i="223" s="1"/>
  <c r="G50" i="223"/>
  <c r="N50" i="223" s="1"/>
  <c r="G54" i="223"/>
  <c r="N54" i="223" s="1"/>
  <c r="I9" i="225"/>
  <c r="K9" i="225" s="1"/>
  <c r="I13" i="225"/>
  <c r="N13" i="225" s="1"/>
  <c r="I17" i="225"/>
  <c r="N17" i="225" s="1"/>
  <c r="I21" i="225"/>
  <c r="K21" i="225" s="1"/>
  <c r="I24" i="225"/>
  <c r="K24" i="225" s="1"/>
  <c r="I28" i="225"/>
  <c r="N28" i="225" s="1"/>
  <c r="I39" i="225"/>
  <c r="K39" i="225" s="1"/>
  <c r="I46" i="225"/>
  <c r="K46" i="225" s="1"/>
  <c r="I50" i="225"/>
  <c r="K50" i="225" s="1"/>
  <c r="I10" i="225"/>
  <c r="K10" i="225" s="1"/>
  <c r="I14" i="225"/>
  <c r="K14" i="225" s="1"/>
  <c r="I18" i="225"/>
  <c r="K18" i="225" s="1"/>
  <c r="I22" i="225"/>
  <c r="N22" i="225" s="1"/>
  <c r="I33" i="225"/>
  <c r="K33" i="225" s="1"/>
  <c r="I37" i="225"/>
  <c r="K37" i="225" s="1"/>
  <c r="I40" i="225"/>
  <c r="K40" i="225" s="1"/>
  <c r="I43" i="225"/>
  <c r="K43" i="225" s="1"/>
  <c r="I54" i="225"/>
  <c r="N54" i="225" s="1"/>
  <c r="I11" i="225"/>
  <c r="K11" i="225" s="1"/>
  <c r="I15" i="225"/>
  <c r="N15" i="225" s="1"/>
  <c r="I19" i="225"/>
  <c r="N19" i="225" s="1"/>
  <c r="I41" i="225"/>
  <c r="K41" i="225" s="1"/>
  <c r="I48" i="225"/>
  <c r="K48" i="225" s="1"/>
  <c r="I52" i="225"/>
  <c r="K52" i="225" s="1"/>
  <c r="I55" i="225"/>
  <c r="N55" i="225" s="1"/>
  <c r="N20" i="225"/>
  <c r="N38" i="225"/>
  <c r="I9" i="223"/>
  <c r="K9" i="223" s="1"/>
  <c r="G56" i="225"/>
  <c r="K61" i="225"/>
  <c r="K62" i="225"/>
  <c r="I25" i="225"/>
  <c r="I29" i="225"/>
  <c r="I44" i="225"/>
  <c r="E56" i="223"/>
  <c r="F56" i="223"/>
  <c r="K59" i="225"/>
  <c r="E56" i="225"/>
  <c r="I8" i="225"/>
  <c r="I26" i="225"/>
  <c r="I30" i="225"/>
  <c r="I32" i="225"/>
  <c r="I34" i="225"/>
  <c r="I36" i="225"/>
  <c r="I60" i="223"/>
  <c r="I59" i="223"/>
  <c r="G15" i="223"/>
  <c r="I16" i="223"/>
  <c r="K16" i="223" s="1"/>
  <c r="G19" i="223"/>
  <c r="I20" i="223"/>
  <c r="K20" i="223" s="1"/>
  <c r="G23" i="223"/>
  <c r="G27" i="223"/>
  <c r="G31" i="223"/>
  <c r="G35" i="223"/>
  <c r="I36" i="223"/>
  <c r="K36" i="223" s="1"/>
  <c r="G39" i="223"/>
  <c r="G43" i="223"/>
  <c r="K60" i="225"/>
  <c r="I23" i="225"/>
  <c r="I27" i="225"/>
  <c r="I42" i="225"/>
  <c r="I45" i="225"/>
  <c r="I47" i="225"/>
  <c r="I49" i="225"/>
  <c r="I51" i="225"/>
  <c r="I53" i="225"/>
  <c r="F56" i="225"/>
  <c r="H56" i="225"/>
  <c r="G56" i="221"/>
  <c r="H56" i="221"/>
  <c r="F56" i="221"/>
  <c r="H67" i="221"/>
  <c r="K67" i="221" s="1"/>
  <c r="O66" i="221"/>
  <c r="H66" i="221"/>
  <c r="K66" i="221" s="1"/>
  <c r="N65" i="221"/>
  <c r="K65" i="221"/>
  <c r="K64" i="221"/>
  <c r="F63" i="221"/>
  <c r="D55" i="221"/>
  <c r="D54" i="221"/>
  <c r="P53" i="221"/>
  <c r="D53" i="221"/>
  <c r="D52" i="221"/>
  <c r="D51" i="221"/>
  <c r="D50" i="221"/>
  <c r="D49" i="221"/>
  <c r="D48" i="221"/>
  <c r="D47" i="221"/>
  <c r="D46" i="221"/>
  <c r="D45" i="221"/>
  <c r="D44" i="221"/>
  <c r="L44" i="221" s="1"/>
  <c r="D43" i="221"/>
  <c r="D42" i="221"/>
  <c r="M41" i="221"/>
  <c r="D41" i="221"/>
  <c r="D40" i="221"/>
  <c r="D39" i="221"/>
  <c r="D38" i="221"/>
  <c r="D37" i="221"/>
  <c r="L37" i="221" s="1"/>
  <c r="P37" i="221" s="1"/>
  <c r="D36" i="221"/>
  <c r="D35" i="221"/>
  <c r="D34" i="221"/>
  <c r="D33" i="221"/>
  <c r="D32" i="221"/>
  <c r="D31" i="221"/>
  <c r="D30" i="221"/>
  <c r="P30" i="221" s="1"/>
  <c r="D29" i="221"/>
  <c r="D28" i="221"/>
  <c r="D27" i="221"/>
  <c r="D26" i="221"/>
  <c r="D25" i="221"/>
  <c r="D24" i="221"/>
  <c r="D23" i="221"/>
  <c r="M22" i="221"/>
  <c r="D22" i="221"/>
  <c r="D21" i="221"/>
  <c r="D20" i="221"/>
  <c r="D19" i="221"/>
  <c r="D18" i="221"/>
  <c r="D17" i="221"/>
  <c r="D16" i="221"/>
  <c r="D15" i="221"/>
  <c r="D14" i="221"/>
  <c r="D13" i="221"/>
  <c r="D12" i="221"/>
  <c r="D11" i="221"/>
  <c r="D10" i="221"/>
  <c r="D9" i="221"/>
  <c r="D8" i="221"/>
  <c r="O63" i="219"/>
  <c r="N63" i="219"/>
  <c r="I63" i="219"/>
  <c r="H66" i="219" s="1"/>
  <c r="O62" i="219"/>
  <c r="N62" i="219"/>
  <c r="I62" i="219"/>
  <c r="F55" i="219"/>
  <c r="E55" i="219"/>
  <c r="D55" i="219"/>
  <c r="F54" i="219"/>
  <c r="E54" i="219"/>
  <c r="D54" i="219"/>
  <c r="F53" i="219"/>
  <c r="E53" i="219"/>
  <c r="D53" i="219"/>
  <c r="F52" i="219"/>
  <c r="E52" i="219"/>
  <c r="D52" i="219"/>
  <c r="F51" i="219"/>
  <c r="E51" i="219"/>
  <c r="D51" i="219"/>
  <c r="F50" i="219"/>
  <c r="E50" i="219"/>
  <c r="D50" i="219"/>
  <c r="F49" i="219"/>
  <c r="E49" i="219"/>
  <c r="D49" i="219"/>
  <c r="F48" i="219"/>
  <c r="E48" i="219"/>
  <c r="D48" i="219"/>
  <c r="M47" i="219"/>
  <c r="F47" i="219"/>
  <c r="E47" i="219"/>
  <c r="D47" i="219"/>
  <c r="M46" i="219"/>
  <c r="F46" i="219"/>
  <c r="E46" i="219"/>
  <c r="D46" i="219"/>
  <c r="M45" i="219"/>
  <c r="H45" i="219"/>
  <c r="F45" i="219"/>
  <c r="E45" i="219"/>
  <c r="D45" i="219"/>
  <c r="F44" i="219"/>
  <c r="E44" i="219"/>
  <c r="D44" i="219"/>
  <c r="F43" i="219"/>
  <c r="E43" i="219"/>
  <c r="D43" i="219"/>
  <c r="F42" i="219"/>
  <c r="E42" i="219"/>
  <c r="D42" i="219"/>
  <c r="F41" i="219"/>
  <c r="E41" i="219"/>
  <c r="D41" i="219"/>
  <c r="F40" i="219"/>
  <c r="E40" i="219"/>
  <c r="D40" i="219"/>
  <c r="F39" i="219"/>
  <c r="E39" i="219"/>
  <c r="D39" i="219"/>
  <c r="F38" i="219"/>
  <c r="E38" i="219"/>
  <c r="D38" i="219"/>
  <c r="F37" i="219"/>
  <c r="E37" i="219"/>
  <c r="D37" i="219"/>
  <c r="F36" i="219"/>
  <c r="E36" i="219"/>
  <c r="D36" i="219"/>
  <c r="F35" i="219"/>
  <c r="E35" i="219"/>
  <c r="D35" i="219"/>
  <c r="F34" i="219"/>
  <c r="E34" i="219"/>
  <c r="D34" i="219"/>
  <c r="F33" i="219"/>
  <c r="E33" i="219"/>
  <c r="D33" i="219"/>
  <c r="F32" i="219"/>
  <c r="E32" i="219"/>
  <c r="D32" i="219"/>
  <c r="F31" i="219"/>
  <c r="E31" i="219"/>
  <c r="D31" i="219"/>
  <c r="F30" i="219"/>
  <c r="E30" i="219"/>
  <c r="D30" i="219"/>
  <c r="F29" i="219"/>
  <c r="E29" i="219"/>
  <c r="D29" i="219"/>
  <c r="F28" i="219"/>
  <c r="E28" i="219"/>
  <c r="D28" i="219"/>
  <c r="F27" i="219"/>
  <c r="E27" i="219"/>
  <c r="D27" i="219"/>
  <c r="F26" i="219"/>
  <c r="E26" i="219"/>
  <c r="D26" i="219"/>
  <c r="F25" i="219"/>
  <c r="E25" i="219"/>
  <c r="D25" i="219"/>
  <c r="F24" i="219"/>
  <c r="E24" i="219"/>
  <c r="D24" i="219"/>
  <c r="F23" i="219"/>
  <c r="E23" i="219"/>
  <c r="D23" i="219"/>
  <c r="F22" i="219"/>
  <c r="E22" i="219"/>
  <c r="D22" i="219"/>
  <c r="F21" i="219"/>
  <c r="E21" i="219"/>
  <c r="D21" i="219"/>
  <c r="F20" i="219"/>
  <c r="E20" i="219"/>
  <c r="D20" i="219"/>
  <c r="F19" i="219"/>
  <c r="E19" i="219"/>
  <c r="D19" i="219"/>
  <c r="F18" i="219"/>
  <c r="E18" i="219"/>
  <c r="D18" i="219"/>
  <c r="F17" i="219"/>
  <c r="E17" i="219"/>
  <c r="D17" i="219"/>
  <c r="F16" i="219"/>
  <c r="E16" i="219"/>
  <c r="D16" i="219"/>
  <c r="F15" i="219"/>
  <c r="E15" i="219"/>
  <c r="D15" i="219"/>
  <c r="F14" i="219"/>
  <c r="E14" i="219"/>
  <c r="D14" i="219"/>
  <c r="F13" i="219"/>
  <c r="E13" i="219"/>
  <c r="D13" i="219"/>
  <c r="F12" i="219"/>
  <c r="E12" i="219"/>
  <c r="D12" i="219"/>
  <c r="F11" i="219"/>
  <c r="E11" i="219"/>
  <c r="D11" i="219"/>
  <c r="F10" i="219"/>
  <c r="E10" i="219"/>
  <c r="D10" i="219"/>
  <c r="F9" i="219"/>
  <c r="E9" i="219"/>
  <c r="D9" i="219"/>
  <c r="F8" i="219"/>
  <c r="E8" i="219"/>
  <c r="D8" i="219"/>
  <c r="L2" i="219"/>
  <c r="M2" i="219" s="1"/>
  <c r="H67" i="217"/>
  <c r="K67" i="217" s="1"/>
  <c r="O66" i="217"/>
  <c r="H66" i="217"/>
  <c r="N66" i="217" s="1"/>
  <c r="N65" i="217"/>
  <c r="K65" i="217"/>
  <c r="K64" i="217"/>
  <c r="F63" i="217"/>
  <c r="H55" i="217"/>
  <c r="G55" i="217"/>
  <c r="F55" i="217"/>
  <c r="E55" i="217"/>
  <c r="D55" i="217"/>
  <c r="H54" i="217"/>
  <c r="G54" i="217"/>
  <c r="F54" i="217"/>
  <c r="E54" i="217"/>
  <c r="D54" i="217"/>
  <c r="P53" i="217"/>
  <c r="H53" i="217"/>
  <c r="G53" i="217"/>
  <c r="F53" i="217"/>
  <c r="E53" i="217"/>
  <c r="D53" i="217"/>
  <c r="H52" i="217"/>
  <c r="G52" i="217"/>
  <c r="F52" i="217"/>
  <c r="E52" i="217"/>
  <c r="D52" i="217"/>
  <c r="H51" i="217"/>
  <c r="G51" i="217"/>
  <c r="F51" i="217"/>
  <c r="E51" i="217"/>
  <c r="D51" i="217"/>
  <c r="H50" i="217"/>
  <c r="G50" i="217"/>
  <c r="F50" i="217"/>
  <c r="E50" i="217"/>
  <c r="D50" i="217"/>
  <c r="H49" i="217"/>
  <c r="G49" i="217"/>
  <c r="F49" i="217"/>
  <c r="E49" i="217"/>
  <c r="D49" i="217"/>
  <c r="H48" i="217"/>
  <c r="G48" i="217"/>
  <c r="F48" i="217"/>
  <c r="E48" i="217"/>
  <c r="D48" i="217"/>
  <c r="H47" i="217"/>
  <c r="G47" i="217"/>
  <c r="F47" i="217"/>
  <c r="E47" i="217"/>
  <c r="D47" i="217"/>
  <c r="H46" i="217"/>
  <c r="G46" i="217"/>
  <c r="F46" i="217"/>
  <c r="E46" i="217"/>
  <c r="D46" i="217"/>
  <c r="H45" i="217"/>
  <c r="G45" i="217"/>
  <c r="F45" i="217"/>
  <c r="E45" i="217"/>
  <c r="D45" i="217"/>
  <c r="H44" i="217"/>
  <c r="G44" i="217"/>
  <c r="F44" i="217"/>
  <c r="E44" i="217"/>
  <c r="D44" i="217"/>
  <c r="L44" i="217" s="1"/>
  <c r="H43" i="217"/>
  <c r="G43" i="217"/>
  <c r="F43" i="217"/>
  <c r="E43" i="217"/>
  <c r="D43" i="217"/>
  <c r="H42" i="217"/>
  <c r="G42" i="217"/>
  <c r="F42" i="217"/>
  <c r="E42" i="217"/>
  <c r="D42" i="217"/>
  <c r="M41" i="217"/>
  <c r="H41" i="217"/>
  <c r="G41" i="217"/>
  <c r="F41" i="217"/>
  <c r="E41" i="217"/>
  <c r="D41" i="217"/>
  <c r="H40" i="217"/>
  <c r="G40" i="217"/>
  <c r="F40" i="217"/>
  <c r="E40" i="217"/>
  <c r="D40" i="217"/>
  <c r="H39" i="217"/>
  <c r="G39" i="217"/>
  <c r="F39" i="217"/>
  <c r="E39" i="217"/>
  <c r="D39" i="217"/>
  <c r="H38" i="217"/>
  <c r="G38" i="217"/>
  <c r="F38" i="217"/>
  <c r="E38" i="217"/>
  <c r="D38" i="217"/>
  <c r="H37" i="217"/>
  <c r="G37" i="217"/>
  <c r="F37" i="217"/>
  <c r="E37" i="217"/>
  <c r="D37" i="217"/>
  <c r="L37" i="217" s="1"/>
  <c r="P37" i="217" s="1"/>
  <c r="H36" i="217"/>
  <c r="G36" i="217"/>
  <c r="F36" i="217"/>
  <c r="E36" i="217"/>
  <c r="D36" i="217"/>
  <c r="H35" i="217"/>
  <c r="G35" i="217"/>
  <c r="F35" i="217"/>
  <c r="E35" i="217"/>
  <c r="D35" i="217"/>
  <c r="H34" i="217"/>
  <c r="G34" i="217"/>
  <c r="F34" i="217"/>
  <c r="E34" i="217"/>
  <c r="D34" i="217"/>
  <c r="H33" i="217"/>
  <c r="G33" i="217"/>
  <c r="F33" i="217"/>
  <c r="E33" i="217"/>
  <c r="D33" i="217"/>
  <c r="H32" i="217"/>
  <c r="G32" i="217"/>
  <c r="F32" i="217"/>
  <c r="E32" i="217"/>
  <c r="D32" i="217"/>
  <c r="H31" i="217"/>
  <c r="G31" i="217"/>
  <c r="F31" i="217"/>
  <c r="E31" i="217"/>
  <c r="D31" i="217"/>
  <c r="H30" i="217"/>
  <c r="G30" i="217"/>
  <c r="F30" i="217"/>
  <c r="E30" i="217"/>
  <c r="D30" i="217"/>
  <c r="P30" i="217" s="1"/>
  <c r="H29" i="217"/>
  <c r="G29" i="217"/>
  <c r="F29" i="217"/>
  <c r="E29" i="217"/>
  <c r="D29" i="217"/>
  <c r="H28" i="217"/>
  <c r="G28" i="217"/>
  <c r="F28" i="217"/>
  <c r="E28" i="217"/>
  <c r="D28" i="217"/>
  <c r="H27" i="217"/>
  <c r="G27" i="217"/>
  <c r="F27" i="217"/>
  <c r="E27" i="217"/>
  <c r="D27" i="217"/>
  <c r="H26" i="217"/>
  <c r="G26" i="217"/>
  <c r="F26" i="217"/>
  <c r="E26" i="217"/>
  <c r="D26" i="217"/>
  <c r="H25" i="217"/>
  <c r="G25" i="217"/>
  <c r="F25" i="217"/>
  <c r="E25" i="217"/>
  <c r="D25" i="217"/>
  <c r="H24" i="217"/>
  <c r="G24" i="217"/>
  <c r="F24" i="217"/>
  <c r="E24" i="217"/>
  <c r="D24" i="217"/>
  <c r="H23" i="217"/>
  <c r="G23" i="217"/>
  <c r="F23" i="217"/>
  <c r="E23" i="217"/>
  <c r="D23" i="217"/>
  <c r="M22" i="217"/>
  <c r="H22" i="217"/>
  <c r="G22" i="217"/>
  <c r="F22" i="217"/>
  <c r="E22" i="217"/>
  <c r="D22" i="217"/>
  <c r="H21" i="217"/>
  <c r="G21" i="217"/>
  <c r="F21" i="217"/>
  <c r="E21" i="217"/>
  <c r="D21" i="217"/>
  <c r="H20" i="217"/>
  <c r="G20" i="217"/>
  <c r="F20" i="217"/>
  <c r="E20" i="217"/>
  <c r="D20" i="217"/>
  <c r="H19" i="217"/>
  <c r="G19" i="217"/>
  <c r="F19" i="217"/>
  <c r="E19" i="217"/>
  <c r="D19" i="217"/>
  <c r="H18" i="217"/>
  <c r="G18" i="217"/>
  <c r="F18" i="217"/>
  <c r="E18" i="217"/>
  <c r="D18" i="217"/>
  <c r="H17" i="217"/>
  <c r="G17" i="217"/>
  <c r="F17" i="217"/>
  <c r="E17" i="217"/>
  <c r="D17" i="217"/>
  <c r="H16" i="217"/>
  <c r="G16" i="217"/>
  <c r="F16" i="217"/>
  <c r="E16" i="217"/>
  <c r="D16" i="217"/>
  <c r="H15" i="217"/>
  <c r="G15" i="217"/>
  <c r="F15" i="217"/>
  <c r="E15" i="217"/>
  <c r="D15" i="217"/>
  <c r="H14" i="217"/>
  <c r="G14" i="217"/>
  <c r="F14" i="217"/>
  <c r="E14" i="217"/>
  <c r="D14" i="217"/>
  <c r="H13" i="217"/>
  <c r="G13" i="217"/>
  <c r="F13" i="217"/>
  <c r="E13" i="217"/>
  <c r="D13" i="217"/>
  <c r="H12" i="217"/>
  <c r="G12" i="217"/>
  <c r="F12" i="217"/>
  <c r="E12" i="217"/>
  <c r="D12" i="217"/>
  <c r="H11" i="217"/>
  <c r="G11" i="217"/>
  <c r="F11" i="217"/>
  <c r="E11" i="217"/>
  <c r="D11" i="217"/>
  <c r="H10" i="217"/>
  <c r="G10" i="217"/>
  <c r="F10" i="217"/>
  <c r="E10" i="217"/>
  <c r="D10" i="217"/>
  <c r="H9" i="217"/>
  <c r="G9" i="217"/>
  <c r="F9" i="217"/>
  <c r="E9" i="217"/>
  <c r="D9" i="217"/>
  <c r="H8" i="217"/>
  <c r="G8" i="217"/>
  <c r="F8" i="217"/>
  <c r="E8" i="217"/>
  <c r="D8" i="217"/>
  <c r="O63" i="215"/>
  <c r="N63" i="215"/>
  <c r="I63" i="215"/>
  <c r="H66" i="215" s="1"/>
  <c r="O62" i="215"/>
  <c r="N62" i="215"/>
  <c r="I62" i="215"/>
  <c r="F55" i="215"/>
  <c r="E55" i="215"/>
  <c r="D55" i="215"/>
  <c r="F54" i="215"/>
  <c r="E54" i="215"/>
  <c r="D54" i="215"/>
  <c r="F53" i="215"/>
  <c r="E53" i="215"/>
  <c r="D53" i="215"/>
  <c r="F52" i="215"/>
  <c r="E52" i="215"/>
  <c r="D52" i="215"/>
  <c r="F51" i="215"/>
  <c r="E51" i="215"/>
  <c r="D51" i="215"/>
  <c r="F50" i="215"/>
  <c r="E50" i="215"/>
  <c r="D50" i="215"/>
  <c r="F49" i="215"/>
  <c r="E49" i="215"/>
  <c r="D49" i="215"/>
  <c r="F48" i="215"/>
  <c r="E48" i="215"/>
  <c r="D48" i="215"/>
  <c r="M47" i="215"/>
  <c r="F47" i="215"/>
  <c r="E47" i="215"/>
  <c r="D47" i="215"/>
  <c r="M46" i="215"/>
  <c r="F46" i="215"/>
  <c r="E46" i="215"/>
  <c r="D46" i="215"/>
  <c r="M45" i="215"/>
  <c r="H45" i="215"/>
  <c r="F45" i="215"/>
  <c r="E45" i="215"/>
  <c r="D45" i="215"/>
  <c r="F44" i="215"/>
  <c r="E44" i="215"/>
  <c r="D44" i="215"/>
  <c r="F43" i="215"/>
  <c r="E43" i="215"/>
  <c r="D43" i="215"/>
  <c r="F42" i="215"/>
  <c r="E42" i="215"/>
  <c r="D42" i="215"/>
  <c r="F41" i="215"/>
  <c r="E41" i="215"/>
  <c r="D41" i="215"/>
  <c r="F40" i="215"/>
  <c r="E40" i="215"/>
  <c r="D40" i="215"/>
  <c r="F39" i="215"/>
  <c r="E39" i="215"/>
  <c r="D39" i="215"/>
  <c r="F38" i="215"/>
  <c r="E38" i="215"/>
  <c r="D38" i="215"/>
  <c r="F37" i="215"/>
  <c r="E37" i="215"/>
  <c r="D37" i="215"/>
  <c r="F36" i="215"/>
  <c r="E36" i="215"/>
  <c r="D36" i="215"/>
  <c r="F35" i="215"/>
  <c r="E35" i="215"/>
  <c r="D35" i="215"/>
  <c r="F34" i="215"/>
  <c r="E34" i="215"/>
  <c r="D34" i="215"/>
  <c r="F33" i="215"/>
  <c r="E33" i="215"/>
  <c r="D33" i="215"/>
  <c r="F32" i="215"/>
  <c r="E32" i="215"/>
  <c r="D32" i="215"/>
  <c r="F31" i="215"/>
  <c r="E31" i="215"/>
  <c r="D31" i="215"/>
  <c r="F30" i="215"/>
  <c r="E30" i="215"/>
  <c r="D30" i="215"/>
  <c r="F29" i="215"/>
  <c r="E29" i="215"/>
  <c r="D29" i="215"/>
  <c r="F28" i="215"/>
  <c r="E28" i="215"/>
  <c r="D28" i="215"/>
  <c r="F27" i="215"/>
  <c r="E27" i="215"/>
  <c r="D27" i="215"/>
  <c r="F26" i="215"/>
  <c r="E26" i="215"/>
  <c r="D26" i="215"/>
  <c r="F25" i="215"/>
  <c r="E25" i="215"/>
  <c r="D25" i="215"/>
  <c r="F24" i="215"/>
  <c r="E24" i="215"/>
  <c r="D24" i="215"/>
  <c r="F23" i="215"/>
  <c r="E23" i="215"/>
  <c r="D23" i="215"/>
  <c r="F22" i="215"/>
  <c r="E22" i="215"/>
  <c r="D22" i="215"/>
  <c r="F21" i="215"/>
  <c r="E21" i="215"/>
  <c r="D21" i="215"/>
  <c r="F20" i="215"/>
  <c r="E20" i="215"/>
  <c r="D20" i="215"/>
  <c r="F19" i="215"/>
  <c r="E19" i="215"/>
  <c r="D19" i="215"/>
  <c r="F18" i="215"/>
  <c r="E18" i="215"/>
  <c r="D18" i="215"/>
  <c r="F17" i="215"/>
  <c r="E17" i="215"/>
  <c r="D17" i="215"/>
  <c r="F16" i="215"/>
  <c r="E16" i="215"/>
  <c r="D16" i="215"/>
  <c r="F15" i="215"/>
  <c r="E15" i="215"/>
  <c r="D15" i="215"/>
  <c r="F14" i="215"/>
  <c r="E14" i="215"/>
  <c r="D14" i="215"/>
  <c r="F13" i="215"/>
  <c r="E13" i="215"/>
  <c r="D13" i="215"/>
  <c r="F12" i="215"/>
  <c r="E12" i="215"/>
  <c r="D12" i="215"/>
  <c r="F11" i="215"/>
  <c r="E11" i="215"/>
  <c r="D11" i="215"/>
  <c r="F10" i="215"/>
  <c r="E10" i="215"/>
  <c r="D10" i="215"/>
  <c r="F9" i="215"/>
  <c r="E9" i="215"/>
  <c r="D9" i="215"/>
  <c r="F8" i="215"/>
  <c r="E8" i="215"/>
  <c r="D8" i="215"/>
  <c r="L2" i="215"/>
  <c r="M2" i="215" s="1"/>
  <c r="N39" i="225" l="1"/>
  <c r="I8" i="223"/>
  <c r="K12" i="225"/>
  <c r="I28" i="223"/>
  <c r="K28" i="223" s="1"/>
  <c r="I44" i="223"/>
  <c r="K44" i="223" s="1"/>
  <c r="I24" i="223"/>
  <c r="K24" i="223" s="1"/>
  <c r="L73" i="229"/>
  <c r="N11" i="225"/>
  <c r="I40" i="223"/>
  <c r="K40" i="223" s="1"/>
  <c r="I53" i="223"/>
  <c r="N24" i="225"/>
  <c r="K22" i="225"/>
  <c r="I32" i="223"/>
  <c r="K32" i="223" s="1"/>
  <c r="K55" i="225"/>
  <c r="N48" i="225"/>
  <c r="G41" i="215"/>
  <c r="N41" i="215" s="1"/>
  <c r="N43" i="225"/>
  <c r="I26" i="223"/>
  <c r="K26" i="223" s="1"/>
  <c r="I51" i="223"/>
  <c r="N14" i="225"/>
  <c r="N16" i="225"/>
  <c r="G50" i="215"/>
  <c r="N50" i="215" s="1"/>
  <c r="I33" i="223"/>
  <c r="K33" i="223" s="1"/>
  <c r="G37" i="215"/>
  <c r="N37" i="215" s="1"/>
  <c r="I55" i="223"/>
  <c r="N35" i="225"/>
  <c r="G26" i="215"/>
  <c r="N26" i="215" s="1"/>
  <c r="G30" i="215"/>
  <c r="N30" i="215" s="1"/>
  <c r="G34" i="215"/>
  <c r="N34" i="215" s="1"/>
  <c r="G43" i="215"/>
  <c r="N43" i="215" s="1"/>
  <c r="G55" i="215"/>
  <c r="N55" i="215" s="1"/>
  <c r="I17" i="223"/>
  <c r="K17" i="223" s="1"/>
  <c r="G36" i="219"/>
  <c r="N36" i="219" s="1"/>
  <c r="K19" i="225"/>
  <c r="I10" i="223"/>
  <c r="K10" i="223" s="1"/>
  <c r="G45" i="215"/>
  <c r="I45" i="215" s="1"/>
  <c r="G49" i="215"/>
  <c r="N49" i="215" s="1"/>
  <c r="N31" i="225"/>
  <c r="N50" i="225"/>
  <c r="N9" i="225"/>
  <c r="G31" i="215"/>
  <c r="N31" i="215" s="1"/>
  <c r="G39" i="215"/>
  <c r="N39" i="215" s="1"/>
  <c r="G48" i="215"/>
  <c r="N48" i="215" s="1"/>
  <c r="G29" i="219"/>
  <c r="N29" i="219" s="1"/>
  <c r="G49" i="219"/>
  <c r="N49" i="219" s="1"/>
  <c r="N37" i="225"/>
  <c r="N10" i="225"/>
  <c r="K17" i="225"/>
  <c r="N41" i="225"/>
  <c r="K28" i="225"/>
  <c r="K13" i="225"/>
  <c r="K54" i="225"/>
  <c r="N33" i="225"/>
  <c r="I47" i="223"/>
  <c r="I30" i="223"/>
  <c r="K30" i="223" s="1"/>
  <c r="I42" i="223"/>
  <c r="K42" i="223" s="1"/>
  <c r="I38" i="223"/>
  <c r="K38" i="223" s="1"/>
  <c r="I18" i="223"/>
  <c r="K18" i="223" s="1"/>
  <c r="I34" i="223"/>
  <c r="K34" i="223" s="1"/>
  <c r="I45" i="223"/>
  <c r="I41" i="223"/>
  <c r="K41" i="223" s="1"/>
  <c r="I14" i="223"/>
  <c r="K14" i="223" s="1"/>
  <c r="I54" i="223"/>
  <c r="I11" i="223"/>
  <c r="K11" i="223" s="1"/>
  <c r="I22" i="223"/>
  <c r="K22" i="223" s="1"/>
  <c r="I49" i="223"/>
  <c r="I21" i="223"/>
  <c r="K21" i="223" s="1"/>
  <c r="I50" i="223"/>
  <c r="I29" i="223"/>
  <c r="K29" i="223" s="1"/>
  <c r="I13" i="223"/>
  <c r="K13" i="223" s="1"/>
  <c r="N46" i="223"/>
  <c r="I46" i="223"/>
  <c r="I52" i="223"/>
  <c r="I37" i="223"/>
  <c r="K37" i="223" s="1"/>
  <c r="I48" i="223"/>
  <c r="N46" i="225"/>
  <c r="N40" i="225"/>
  <c r="N18" i="225"/>
  <c r="N52" i="225"/>
  <c r="N21" i="225"/>
  <c r="K15" i="225"/>
  <c r="K53" i="225"/>
  <c r="N53" i="225"/>
  <c r="K45" i="225"/>
  <c r="N45" i="225"/>
  <c r="K32" i="225"/>
  <c r="N32" i="225"/>
  <c r="N29" i="225"/>
  <c r="K29" i="225"/>
  <c r="K51" i="225"/>
  <c r="N51" i="225"/>
  <c r="N42" i="225"/>
  <c r="K42" i="225"/>
  <c r="N39" i="223"/>
  <c r="I39" i="223"/>
  <c r="K39" i="223" s="1"/>
  <c r="N31" i="223"/>
  <c r="I31" i="223"/>
  <c r="K31" i="223" s="1"/>
  <c r="N23" i="223"/>
  <c r="I23" i="223"/>
  <c r="K23" i="223" s="1"/>
  <c r="N15" i="223"/>
  <c r="I15" i="223"/>
  <c r="K15" i="223" s="1"/>
  <c r="N30" i="225"/>
  <c r="K30" i="225"/>
  <c r="N27" i="225"/>
  <c r="K27" i="225"/>
  <c r="K36" i="225"/>
  <c r="N36" i="225"/>
  <c r="N26" i="225"/>
  <c r="K26" i="225"/>
  <c r="N25" i="225"/>
  <c r="K25" i="225"/>
  <c r="K49" i="225"/>
  <c r="N49" i="225"/>
  <c r="K8" i="223"/>
  <c r="K47" i="225"/>
  <c r="N47" i="225"/>
  <c r="N23" i="225"/>
  <c r="K23" i="225"/>
  <c r="N43" i="223"/>
  <c r="I43" i="223"/>
  <c r="K43" i="223" s="1"/>
  <c r="N35" i="223"/>
  <c r="I35" i="223"/>
  <c r="K35" i="223" s="1"/>
  <c r="N27" i="223"/>
  <c r="I27" i="223"/>
  <c r="K27" i="223" s="1"/>
  <c r="N19" i="223"/>
  <c r="I19" i="223"/>
  <c r="K19" i="223" s="1"/>
  <c r="G61" i="223"/>
  <c r="K34" i="225"/>
  <c r="N34" i="225"/>
  <c r="K8" i="225"/>
  <c r="I56" i="225"/>
  <c r="N8" i="225"/>
  <c r="K44" i="225"/>
  <c r="N44" i="225"/>
  <c r="G56" i="223"/>
  <c r="G11" i="219"/>
  <c r="N11" i="219" s="1"/>
  <c r="G31" i="219"/>
  <c r="N31" i="219" s="1"/>
  <c r="G52" i="219"/>
  <c r="N52" i="219" s="1"/>
  <c r="G25" i="219"/>
  <c r="N25" i="219" s="1"/>
  <c r="G50" i="219"/>
  <c r="N50" i="219" s="1"/>
  <c r="G53" i="219"/>
  <c r="N53" i="219" s="1"/>
  <c r="G20" i="219"/>
  <c r="N20" i="219" s="1"/>
  <c r="G32" i="219"/>
  <c r="N32" i="219" s="1"/>
  <c r="I70" i="221"/>
  <c r="N66" i="221"/>
  <c r="G14" i="219"/>
  <c r="N14" i="219" s="1"/>
  <c r="G24" i="219"/>
  <c r="N24" i="219" s="1"/>
  <c r="G28" i="219"/>
  <c r="N28" i="219" s="1"/>
  <c r="G37" i="219"/>
  <c r="G38" i="219"/>
  <c r="N38" i="219" s="1"/>
  <c r="G42" i="219"/>
  <c r="N42" i="219" s="1"/>
  <c r="G9" i="219"/>
  <c r="N9" i="219" s="1"/>
  <c r="G17" i="219"/>
  <c r="N17" i="219" s="1"/>
  <c r="G41" i="219"/>
  <c r="N41" i="219" s="1"/>
  <c r="G45" i="219"/>
  <c r="N45" i="219" s="1"/>
  <c r="G12" i="219"/>
  <c r="N12" i="219" s="1"/>
  <c r="G16" i="219"/>
  <c r="N16" i="219" s="1"/>
  <c r="G21" i="219"/>
  <c r="G22" i="219"/>
  <c r="N22" i="219" s="1"/>
  <c r="G26" i="219"/>
  <c r="N26" i="219" s="1"/>
  <c r="G30" i="219"/>
  <c r="N30" i="219" s="1"/>
  <c r="G40" i="219"/>
  <c r="N40" i="219" s="1"/>
  <c r="G44" i="219"/>
  <c r="N44" i="219" s="1"/>
  <c r="G46" i="219"/>
  <c r="N46" i="219" s="1"/>
  <c r="G47" i="219"/>
  <c r="N47" i="219" s="1"/>
  <c r="I55" i="221"/>
  <c r="K55" i="221" s="1"/>
  <c r="K60" i="221"/>
  <c r="I9" i="221"/>
  <c r="K9" i="221" s="1"/>
  <c r="I13" i="221"/>
  <c r="K13" i="221" s="1"/>
  <c r="I17" i="221"/>
  <c r="K17" i="221" s="1"/>
  <c r="I21" i="221"/>
  <c r="K21" i="221" s="1"/>
  <c r="I24" i="221"/>
  <c r="K24" i="221" s="1"/>
  <c r="I28" i="221"/>
  <c r="N28" i="221" s="1"/>
  <c r="I32" i="221"/>
  <c r="K32" i="221" s="1"/>
  <c r="I36" i="221"/>
  <c r="K36" i="221" s="1"/>
  <c r="I40" i="221"/>
  <c r="K40" i="221" s="1"/>
  <c r="I43" i="221"/>
  <c r="N43" i="221" s="1"/>
  <c r="I46" i="221"/>
  <c r="K46" i="221" s="1"/>
  <c r="I50" i="221"/>
  <c r="N50" i="221" s="1"/>
  <c r="G27" i="219"/>
  <c r="N27" i="219" s="1"/>
  <c r="G54" i="219"/>
  <c r="N54" i="219" s="1"/>
  <c r="G10" i="219"/>
  <c r="N10" i="219" s="1"/>
  <c r="G15" i="219"/>
  <c r="N15" i="219" s="1"/>
  <c r="G23" i="219"/>
  <c r="N23" i="219" s="1"/>
  <c r="I31" i="219"/>
  <c r="K31" i="219" s="1"/>
  <c r="G39" i="219"/>
  <c r="N39" i="219" s="1"/>
  <c r="G48" i="219"/>
  <c r="N48" i="219" s="1"/>
  <c r="G51" i="219"/>
  <c r="G43" i="219"/>
  <c r="N43" i="219" s="1"/>
  <c r="G8" i="219"/>
  <c r="G13" i="219"/>
  <c r="N13" i="219" s="1"/>
  <c r="G18" i="219"/>
  <c r="N18" i="219" s="1"/>
  <c r="G19" i="219"/>
  <c r="N19" i="219" s="1"/>
  <c r="G33" i="219"/>
  <c r="G34" i="219"/>
  <c r="N34" i="219" s="1"/>
  <c r="G35" i="219"/>
  <c r="N35" i="219" s="1"/>
  <c r="G55" i="219"/>
  <c r="N55" i="219" s="1"/>
  <c r="I14" i="221"/>
  <c r="K14" i="221" s="1"/>
  <c r="I18" i="221"/>
  <c r="K18" i="221" s="1"/>
  <c r="I22" i="221"/>
  <c r="K22" i="221" s="1"/>
  <c r="I25" i="221"/>
  <c r="N25" i="221" s="1"/>
  <c r="I29" i="221"/>
  <c r="K29" i="221" s="1"/>
  <c r="I33" i="221"/>
  <c r="N33" i="221" s="1"/>
  <c r="I37" i="221"/>
  <c r="N37" i="221" s="1"/>
  <c r="I41" i="221"/>
  <c r="K41" i="221" s="1"/>
  <c r="I44" i="221"/>
  <c r="K44" i="221" s="1"/>
  <c r="I47" i="221"/>
  <c r="N47" i="221" s="1"/>
  <c r="I51" i="221"/>
  <c r="N51" i="221" s="1"/>
  <c r="I54" i="221"/>
  <c r="N54" i="221" s="1"/>
  <c r="K62" i="221"/>
  <c r="I11" i="221"/>
  <c r="K11" i="221" s="1"/>
  <c r="I15" i="221"/>
  <c r="K15" i="221" s="1"/>
  <c r="I19" i="221"/>
  <c r="K19" i="221" s="1"/>
  <c r="I26" i="221"/>
  <c r="N26" i="221" s="1"/>
  <c r="I30" i="221"/>
  <c r="I34" i="221"/>
  <c r="K34" i="221" s="1"/>
  <c r="I38" i="221"/>
  <c r="K38" i="221" s="1"/>
  <c r="I48" i="221"/>
  <c r="N48" i="221" s="1"/>
  <c r="I52" i="221"/>
  <c r="K52" i="221" s="1"/>
  <c r="I12" i="221"/>
  <c r="K12" i="221" s="1"/>
  <c r="I16" i="221"/>
  <c r="N16" i="221" s="1"/>
  <c r="I20" i="221"/>
  <c r="K20" i="221" s="1"/>
  <c r="I23" i="221"/>
  <c r="K23" i="221" s="1"/>
  <c r="I27" i="221"/>
  <c r="K27" i="221" s="1"/>
  <c r="I31" i="221"/>
  <c r="K31" i="221" s="1"/>
  <c r="I35" i="221"/>
  <c r="N35" i="221" s="1"/>
  <c r="I39" i="221"/>
  <c r="K39" i="221" s="1"/>
  <c r="I42" i="221"/>
  <c r="N42" i="221" s="1"/>
  <c r="I45" i="221"/>
  <c r="K45" i="221" s="1"/>
  <c r="I49" i="221"/>
  <c r="N49" i="221" s="1"/>
  <c r="I53" i="221"/>
  <c r="N53" i="221" s="1"/>
  <c r="K61" i="221"/>
  <c r="E56" i="219"/>
  <c r="I40" i="219"/>
  <c r="K40" i="219" s="1"/>
  <c r="I60" i="219"/>
  <c r="I59" i="219"/>
  <c r="F56" i="219"/>
  <c r="I8" i="221"/>
  <c r="I10" i="221"/>
  <c r="N46" i="221"/>
  <c r="K59" i="221"/>
  <c r="G21" i="215"/>
  <c r="N21" i="215" s="1"/>
  <c r="G29" i="215"/>
  <c r="N29" i="215" s="1"/>
  <c r="G19" i="215"/>
  <c r="N19" i="215" s="1"/>
  <c r="G27" i="215"/>
  <c r="N27" i="215" s="1"/>
  <c r="G17" i="215"/>
  <c r="N17" i="215" s="1"/>
  <c r="G25" i="215"/>
  <c r="N25" i="215" s="1"/>
  <c r="G46" i="215"/>
  <c r="N46" i="215" s="1"/>
  <c r="G42" i="215"/>
  <c r="N42" i="215" s="1"/>
  <c r="G10" i="215"/>
  <c r="N10" i="215" s="1"/>
  <c r="G11" i="215"/>
  <c r="N11" i="215" s="1"/>
  <c r="G32" i="215"/>
  <c r="N32" i="215" s="1"/>
  <c r="G47" i="215"/>
  <c r="N47" i="215" s="1"/>
  <c r="G52" i="215"/>
  <c r="N52" i="215" s="1"/>
  <c r="F56" i="215"/>
  <c r="G33" i="215"/>
  <c r="N33" i="215" s="1"/>
  <c r="G15" i="215"/>
  <c r="N15" i="215" s="1"/>
  <c r="G23" i="215"/>
  <c r="N23" i="215" s="1"/>
  <c r="G53" i="215"/>
  <c r="N53" i="215" s="1"/>
  <c r="I45" i="217"/>
  <c r="N45" i="217" s="1"/>
  <c r="G28" i="215"/>
  <c r="G44" i="215"/>
  <c r="G16" i="215"/>
  <c r="N16" i="215" s="1"/>
  <c r="G20" i="215"/>
  <c r="N20" i="215" s="1"/>
  <c r="G24" i="215"/>
  <c r="G40" i="215"/>
  <c r="G54" i="215"/>
  <c r="N54" i="215" s="1"/>
  <c r="G9" i="215"/>
  <c r="N9" i="215" s="1"/>
  <c r="G12" i="215"/>
  <c r="G13" i="215"/>
  <c r="N13" i="215" s="1"/>
  <c r="G35" i="215"/>
  <c r="N35" i="215" s="1"/>
  <c r="G36" i="215"/>
  <c r="G38" i="215"/>
  <c r="N38" i="215" s="1"/>
  <c r="G51" i="215"/>
  <c r="N51" i="215" s="1"/>
  <c r="I49" i="217"/>
  <c r="N49" i="217" s="1"/>
  <c r="I13" i="217"/>
  <c r="N13" i="217" s="1"/>
  <c r="I17" i="217"/>
  <c r="N17" i="217" s="1"/>
  <c r="I21" i="217"/>
  <c r="N21" i="217" s="1"/>
  <c r="I24" i="217"/>
  <c r="K24" i="217" s="1"/>
  <c r="I28" i="217"/>
  <c r="N28" i="217" s="1"/>
  <c r="I32" i="217"/>
  <c r="N32" i="217" s="1"/>
  <c r="I36" i="217"/>
  <c r="N36" i="217" s="1"/>
  <c r="G56" i="217"/>
  <c r="I9" i="217"/>
  <c r="N9" i="217" s="1"/>
  <c r="I53" i="217"/>
  <c r="N53" i="217" s="1"/>
  <c r="I29" i="217"/>
  <c r="N29" i="217" s="1"/>
  <c r="I43" i="217"/>
  <c r="K43" i="217" s="1"/>
  <c r="I41" i="217"/>
  <c r="I11" i="217"/>
  <c r="N11" i="217" s="1"/>
  <c r="I15" i="217"/>
  <c r="N15" i="217" s="1"/>
  <c r="I19" i="217"/>
  <c r="N19" i="217" s="1"/>
  <c r="I26" i="217"/>
  <c r="K26" i="217" s="1"/>
  <c r="I30" i="217"/>
  <c r="N30" i="217" s="1"/>
  <c r="I34" i="217"/>
  <c r="N34" i="217" s="1"/>
  <c r="I38" i="217"/>
  <c r="K38" i="217" s="1"/>
  <c r="I47" i="217"/>
  <c r="N47" i="217" s="1"/>
  <c r="I51" i="217"/>
  <c r="N51" i="217" s="1"/>
  <c r="I54" i="217"/>
  <c r="N54" i="217" s="1"/>
  <c r="I25" i="217"/>
  <c r="N25" i="217" s="1"/>
  <c r="I23" i="217"/>
  <c r="N23" i="217" s="1"/>
  <c r="I27" i="217"/>
  <c r="K27" i="217" s="1"/>
  <c r="I55" i="217"/>
  <c r="K55" i="217" s="1"/>
  <c r="I60" i="215"/>
  <c r="I59" i="215"/>
  <c r="I43" i="215"/>
  <c r="K43" i="215" s="1"/>
  <c r="E56" i="215"/>
  <c r="I8" i="217"/>
  <c r="I10" i="217"/>
  <c r="I12" i="217"/>
  <c r="I14" i="217"/>
  <c r="I16" i="217"/>
  <c r="I18" i="217"/>
  <c r="I20" i="217"/>
  <c r="I22" i="217"/>
  <c r="I31" i="217"/>
  <c r="I33" i="217"/>
  <c r="I35" i="217"/>
  <c r="I37" i="217"/>
  <c r="I40" i="217"/>
  <c r="I42" i="217"/>
  <c r="I44" i="217"/>
  <c r="I46" i="217"/>
  <c r="I48" i="217"/>
  <c r="I50" i="217"/>
  <c r="I52" i="217"/>
  <c r="K62" i="217"/>
  <c r="H56" i="217"/>
  <c r="I39" i="217"/>
  <c r="G8" i="215"/>
  <c r="G14" i="215"/>
  <c r="G18" i="215"/>
  <c r="G22" i="215"/>
  <c r="I50" i="215"/>
  <c r="K60" i="217"/>
  <c r="F56" i="217"/>
  <c r="E56" i="217"/>
  <c r="K59" i="217"/>
  <c r="K61" i="217"/>
  <c r="K66" i="217"/>
  <c r="I70" i="217" s="1"/>
  <c r="H67" i="213"/>
  <c r="K67" i="213" s="1"/>
  <c r="O66" i="213"/>
  <c r="H66" i="213"/>
  <c r="K66" i="213" s="1"/>
  <c r="N65" i="213"/>
  <c r="K65" i="213"/>
  <c r="K64" i="213"/>
  <c r="F63" i="213"/>
  <c r="H55" i="213"/>
  <c r="G55" i="213"/>
  <c r="F55" i="213"/>
  <c r="E55" i="213"/>
  <c r="D55" i="213"/>
  <c r="H54" i="213"/>
  <c r="G54" i="213"/>
  <c r="F54" i="213"/>
  <c r="E54" i="213"/>
  <c r="D54" i="213"/>
  <c r="P53" i="213"/>
  <c r="H53" i="213"/>
  <c r="G53" i="213"/>
  <c r="F53" i="213"/>
  <c r="E53" i="213"/>
  <c r="D53" i="213"/>
  <c r="H52" i="213"/>
  <c r="G52" i="213"/>
  <c r="F52" i="213"/>
  <c r="E52" i="213"/>
  <c r="D52" i="213"/>
  <c r="H51" i="213"/>
  <c r="G51" i="213"/>
  <c r="F51" i="213"/>
  <c r="E51" i="213"/>
  <c r="D51" i="213"/>
  <c r="H50" i="213"/>
  <c r="G50" i="213"/>
  <c r="F50" i="213"/>
  <c r="E50" i="213"/>
  <c r="D50" i="213"/>
  <c r="H49" i="213"/>
  <c r="G49" i="213"/>
  <c r="F49" i="213"/>
  <c r="E49" i="213"/>
  <c r="D49" i="213"/>
  <c r="H48" i="213"/>
  <c r="G48" i="213"/>
  <c r="F48" i="213"/>
  <c r="E48" i="213"/>
  <c r="D48" i="213"/>
  <c r="H47" i="213"/>
  <c r="G47" i="213"/>
  <c r="F47" i="213"/>
  <c r="E47" i="213"/>
  <c r="D47" i="213"/>
  <c r="H46" i="213"/>
  <c r="G46" i="213"/>
  <c r="F46" i="213"/>
  <c r="E46" i="213"/>
  <c r="D46" i="213"/>
  <c r="H45" i="213"/>
  <c r="G45" i="213"/>
  <c r="F45" i="213"/>
  <c r="E45" i="213"/>
  <c r="D45" i="213"/>
  <c r="H44" i="213"/>
  <c r="G44" i="213"/>
  <c r="F44" i="213"/>
  <c r="E44" i="213"/>
  <c r="D44" i="213"/>
  <c r="L44" i="213" s="1"/>
  <c r="H43" i="213"/>
  <c r="G43" i="213"/>
  <c r="F43" i="213"/>
  <c r="E43" i="213"/>
  <c r="D43" i="213"/>
  <c r="H42" i="213"/>
  <c r="G42" i="213"/>
  <c r="F42" i="213"/>
  <c r="E42" i="213"/>
  <c r="D42" i="213"/>
  <c r="M41" i="213"/>
  <c r="H41" i="213"/>
  <c r="G41" i="213"/>
  <c r="F41" i="213"/>
  <c r="E41" i="213"/>
  <c r="D41" i="213"/>
  <c r="H40" i="213"/>
  <c r="G40" i="213"/>
  <c r="F40" i="213"/>
  <c r="E40" i="213"/>
  <c r="D40" i="213"/>
  <c r="H39" i="213"/>
  <c r="G39" i="213"/>
  <c r="F39" i="213"/>
  <c r="E39" i="213"/>
  <c r="D39" i="213"/>
  <c r="H38" i="213"/>
  <c r="G38" i="213"/>
  <c r="F38" i="213"/>
  <c r="E38" i="213"/>
  <c r="D38" i="213"/>
  <c r="H37" i="213"/>
  <c r="G37" i="213"/>
  <c r="F37" i="213"/>
  <c r="E37" i="213"/>
  <c r="D37" i="213"/>
  <c r="L37" i="213" s="1"/>
  <c r="P37" i="213" s="1"/>
  <c r="H36" i="213"/>
  <c r="G36" i="213"/>
  <c r="F36" i="213"/>
  <c r="E36" i="213"/>
  <c r="D36" i="213"/>
  <c r="H35" i="213"/>
  <c r="G35" i="213"/>
  <c r="F35" i="213"/>
  <c r="E35" i="213"/>
  <c r="D35" i="213"/>
  <c r="H34" i="213"/>
  <c r="G34" i="213"/>
  <c r="F34" i="213"/>
  <c r="E34" i="213"/>
  <c r="D34" i="213"/>
  <c r="H33" i="213"/>
  <c r="G33" i="213"/>
  <c r="F33" i="213"/>
  <c r="E33" i="213"/>
  <c r="D33" i="213"/>
  <c r="H32" i="213"/>
  <c r="G32" i="213"/>
  <c r="F32" i="213"/>
  <c r="E32" i="213"/>
  <c r="D32" i="213"/>
  <c r="H31" i="213"/>
  <c r="G31" i="213"/>
  <c r="F31" i="213"/>
  <c r="E31" i="213"/>
  <c r="D31" i="213"/>
  <c r="H30" i="213"/>
  <c r="G30" i="213"/>
  <c r="F30" i="213"/>
  <c r="E30" i="213"/>
  <c r="D30" i="213"/>
  <c r="P30" i="213" s="1"/>
  <c r="H29" i="213"/>
  <c r="G29" i="213"/>
  <c r="F29" i="213"/>
  <c r="E29" i="213"/>
  <c r="D29" i="213"/>
  <c r="H28" i="213"/>
  <c r="G28" i="213"/>
  <c r="F28" i="213"/>
  <c r="E28" i="213"/>
  <c r="D28" i="213"/>
  <c r="H27" i="213"/>
  <c r="G27" i="213"/>
  <c r="F27" i="213"/>
  <c r="E27" i="213"/>
  <c r="D27" i="213"/>
  <c r="H26" i="213"/>
  <c r="G26" i="213"/>
  <c r="F26" i="213"/>
  <c r="E26" i="213"/>
  <c r="D26" i="213"/>
  <c r="H25" i="213"/>
  <c r="G25" i="213"/>
  <c r="F25" i="213"/>
  <c r="E25" i="213"/>
  <c r="D25" i="213"/>
  <c r="H24" i="213"/>
  <c r="G24" i="213"/>
  <c r="F24" i="213"/>
  <c r="E24" i="213"/>
  <c r="D24" i="213"/>
  <c r="H23" i="213"/>
  <c r="G23" i="213"/>
  <c r="F23" i="213"/>
  <c r="E23" i="213"/>
  <c r="D23" i="213"/>
  <c r="M22" i="213"/>
  <c r="H22" i="213"/>
  <c r="G22" i="213"/>
  <c r="F22" i="213"/>
  <c r="E22" i="213"/>
  <c r="D22" i="213"/>
  <c r="H21" i="213"/>
  <c r="G21" i="213"/>
  <c r="F21" i="213"/>
  <c r="E21" i="213"/>
  <c r="D21" i="213"/>
  <c r="H20" i="213"/>
  <c r="G20" i="213"/>
  <c r="F20" i="213"/>
  <c r="E20" i="213"/>
  <c r="D20" i="213"/>
  <c r="H19" i="213"/>
  <c r="G19" i="213"/>
  <c r="F19" i="213"/>
  <c r="E19" i="213"/>
  <c r="D19" i="213"/>
  <c r="H18" i="213"/>
  <c r="G18" i="213"/>
  <c r="F18" i="213"/>
  <c r="E18" i="213"/>
  <c r="D18" i="213"/>
  <c r="H17" i="213"/>
  <c r="G17" i="213"/>
  <c r="F17" i="213"/>
  <c r="E17" i="213"/>
  <c r="D17" i="213"/>
  <c r="H16" i="213"/>
  <c r="G16" i="213"/>
  <c r="F16" i="213"/>
  <c r="E16" i="213"/>
  <c r="D16" i="213"/>
  <c r="H15" i="213"/>
  <c r="G15" i="213"/>
  <c r="F15" i="213"/>
  <c r="E15" i="213"/>
  <c r="D15" i="213"/>
  <c r="H14" i="213"/>
  <c r="G14" i="213"/>
  <c r="F14" i="213"/>
  <c r="E14" i="213"/>
  <c r="D14" i="213"/>
  <c r="H13" i="213"/>
  <c r="G13" i="213"/>
  <c r="F13" i="213"/>
  <c r="E13" i="213"/>
  <c r="D13" i="213"/>
  <c r="H12" i="213"/>
  <c r="G12" i="213"/>
  <c r="F12" i="213"/>
  <c r="E12" i="213"/>
  <c r="D12" i="213"/>
  <c r="H11" i="213"/>
  <c r="G11" i="213"/>
  <c r="F11" i="213"/>
  <c r="E11" i="213"/>
  <c r="D11" i="213"/>
  <c r="H10" i="213"/>
  <c r="G10" i="213"/>
  <c r="F10" i="213"/>
  <c r="E10" i="213"/>
  <c r="D10" i="213"/>
  <c r="H9" i="213"/>
  <c r="G9" i="213"/>
  <c r="F9" i="213"/>
  <c r="E9" i="213"/>
  <c r="D9" i="213"/>
  <c r="H8" i="213"/>
  <c r="G8" i="213"/>
  <c r="F8" i="213"/>
  <c r="E8" i="213"/>
  <c r="D8" i="213"/>
  <c r="O63" i="211"/>
  <c r="N63" i="211"/>
  <c r="I63" i="211"/>
  <c r="H66" i="211" s="1"/>
  <c r="O62" i="211"/>
  <c r="N62" i="211"/>
  <c r="I62" i="211"/>
  <c r="F55" i="211"/>
  <c r="E55" i="211"/>
  <c r="D55" i="211"/>
  <c r="F54" i="211"/>
  <c r="E54" i="211"/>
  <c r="D54" i="211"/>
  <c r="F53" i="211"/>
  <c r="E53" i="211"/>
  <c r="D53" i="211"/>
  <c r="F52" i="211"/>
  <c r="E52" i="211"/>
  <c r="D52" i="211"/>
  <c r="F51" i="211"/>
  <c r="E51" i="211"/>
  <c r="D51" i="211"/>
  <c r="F50" i="211"/>
  <c r="E50" i="211"/>
  <c r="D50" i="211"/>
  <c r="F49" i="211"/>
  <c r="E49" i="211"/>
  <c r="D49" i="211"/>
  <c r="F48" i="211"/>
  <c r="E48" i="211"/>
  <c r="D48" i="211"/>
  <c r="M47" i="211"/>
  <c r="F47" i="211"/>
  <c r="E47" i="211"/>
  <c r="D47" i="211"/>
  <c r="M46" i="211"/>
  <c r="F46" i="211"/>
  <c r="E46" i="211"/>
  <c r="D46" i="211"/>
  <c r="M45" i="211"/>
  <c r="H45" i="211"/>
  <c r="F45" i="211"/>
  <c r="E45" i="211"/>
  <c r="D45" i="211"/>
  <c r="F44" i="211"/>
  <c r="E44" i="211"/>
  <c r="D44" i="211"/>
  <c r="F43" i="211"/>
  <c r="E43" i="211"/>
  <c r="D43" i="211"/>
  <c r="F42" i="211"/>
  <c r="E42" i="211"/>
  <c r="D42" i="211"/>
  <c r="F41" i="211"/>
  <c r="E41" i="211"/>
  <c r="D41" i="211"/>
  <c r="F40" i="211"/>
  <c r="E40" i="211"/>
  <c r="D40" i="211"/>
  <c r="F39" i="211"/>
  <c r="E39" i="211"/>
  <c r="D39" i="211"/>
  <c r="F38" i="211"/>
  <c r="E38" i="211"/>
  <c r="D38" i="211"/>
  <c r="F37" i="211"/>
  <c r="E37" i="211"/>
  <c r="D37" i="211"/>
  <c r="F36" i="211"/>
  <c r="E36" i="211"/>
  <c r="D36" i="211"/>
  <c r="F35" i="211"/>
  <c r="E35" i="211"/>
  <c r="D35" i="211"/>
  <c r="F34" i="211"/>
  <c r="E34" i="211"/>
  <c r="D34" i="211"/>
  <c r="F33" i="211"/>
  <c r="E33" i="211"/>
  <c r="D33" i="211"/>
  <c r="F32" i="211"/>
  <c r="E32" i="211"/>
  <c r="D32" i="211"/>
  <c r="F31" i="211"/>
  <c r="E31" i="211"/>
  <c r="D31" i="211"/>
  <c r="F30" i="211"/>
  <c r="E30" i="211"/>
  <c r="D30" i="211"/>
  <c r="F29" i="211"/>
  <c r="E29" i="211"/>
  <c r="D29" i="211"/>
  <c r="F28" i="211"/>
  <c r="E28" i="211"/>
  <c r="D28" i="211"/>
  <c r="F27" i="211"/>
  <c r="E27" i="211"/>
  <c r="D27" i="211"/>
  <c r="F26" i="211"/>
  <c r="E26" i="211"/>
  <c r="D26" i="211"/>
  <c r="F25" i="211"/>
  <c r="E25" i="211"/>
  <c r="D25" i="211"/>
  <c r="F24" i="211"/>
  <c r="E24" i="211"/>
  <c r="D24" i="211"/>
  <c r="F23" i="211"/>
  <c r="E23" i="211"/>
  <c r="D23" i="211"/>
  <c r="F22" i="211"/>
  <c r="E22" i="211"/>
  <c r="D22" i="211"/>
  <c r="F21" i="211"/>
  <c r="E21" i="211"/>
  <c r="D21" i="211"/>
  <c r="F20" i="211"/>
  <c r="E20" i="211"/>
  <c r="D20" i="211"/>
  <c r="F19" i="211"/>
  <c r="E19" i="211"/>
  <c r="D19" i="211"/>
  <c r="F18" i="211"/>
  <c r="E18" i="211"/>
  <c r="D18" i="211"/>
  <c r="F17" i="211"/>
  <c r="E17" i="211"/>
  <c r="D17" i="211"/>
  <c r="F16" i="211"/>
  <c r="E16" i="211"/>
  <c r="D16" i="211"/>
  <c r="F15" i="211"/>
  <c r="E15" i="211"/>
  <c r="D15" i="211"/>
  <c r="F14" i="211"/>
  <c r="E14" i="211"/>
  <c r="D14" i="211"/>
  <c r="F13" i="211"/>
  <c r="E13" i="211"/>
  <c r="D13" i="211"/>
  <c r="F12" i="211"/>
  <c r="E12" i="211"/>
  <c r="D12" i="211"/>
  <c r="F11" i="211"/>
  <c r="E11" i="211"/>
  <c r="D11" i="211"/>
  <c r="F10" i="211"/>
  <c r="E10" i="211"/>
  <c r="D10" i="211"/>
  <c r="F9" i="211"/>
  <c r="E9" i="211"/>
  <c r="D9" i="211"/>
  <c r="F8" i="211"/>
  <c r="E8" i="211"/>
  <c r="D8" i="211"/>
  <c r="L2" i="211"/>
  <c r="M2" i="211" s="1"/>
  <c r="E9" i="207"/>
  <c r="E10" i="207"/>
  <c r="E11" i="207"/>
  <c r="E12" i="207"/>
  <c r="E13" i="207"/>
  <c r="E14" i="207"/>
  <c r="E15" i="207"/>
  <c r="E16" i="207"/>
  <c r="E17" i="207"/>
  <c r="E18" i="207"/>
  <c r="E19" i="207"/>
  <c r="E20" i="207"/>
  <c r="E21" i="207"/>
  <c r="E22" i="207"/>
  <c r="E23" i="207"/>
  <c r="E24" i="207"/>
  <c r="E25" i="207"/>
  <c r="E26" i="207"/>
  <c r="E27" i="207"/>
  <c r="E28" i="207"/>
  <c r="E29" i="207"/>
  <c r="E30" i="207"/>
  <c r="E31" i="207"/>
  <c r="E32" i="207"/>
  <c r="E33" i="207"/>
  <c r="E34" i="207"/>
  <c r="E35" i="207"/>
  <c r="E36" i="207"/>
  <c r="E37" i="207"/>
  <c r="E38" i="207"/>
  <c r="E39" i="207"/>
  <c r="E40" i="207"/>
  <c r="E41" i="207"/>
  <c r="E42" i="207"/>
  <c r="E43" i="207"/>
  <c r="E44" i="207"/>
  <c r="E45" i="207"/>
  <c r="E46" i="207"/>
  <c r="E47" i="207"/>
  <c r="E48" i="207"/>
  <c r="E49" i="207"/>
  <c r="E50" i="207"/>
  <c r="E51" i="207"/>
  <c r="E52" i="207"/>
  <c r="E53" i="207"/>
  <c r="E54" i="207"/>
  <c r="E55" i="207"/>
  <c r="E8" i="207"/>
  <c r="F9" i="207"/>
  <c r="F10" i="207"/>
  <c r="F11" i="207"/>
  <c r="F12" i="207"/>
  <c r="F13" i="207"/>
  <c r="F14" i="207"/>
  <c r="F15" i="207"/>
  <c r="F16" i="207"/>
  <c r="F17" i="207"/>
  <c r="F18" i="207"/>
  <c r="F19" i="207"/>
  <c r="F20" i="207"/>
  <c r="F21" i="207"/>
  <c r="F22" i="207"/>
  <c r="F23" i="207"/>
  <c r="F24" i="207"/>
  <c r="F25" i="207"/>
  <c r="F26" i="207"/>
  <c r="F27" i="207"/>
  <c r="F28" i="207"/>
  <c r="F29" i="207"/>
  <c r="F30" i="207"/>
  <c r="F31" i="207"/>
  <c r="F32" i="207"/>
  <c r="F33" i="207"/>
  <c r="F34" i="207"/>
  <c r="F35" i="207"/>
  <c r="F36" i="207"/>
  <c r="F37" i="207"/>
  <c r="F38" i="207"/>
  <c r="F39" i="207"/>
  <c r="F40" i="207"/>
  <c r="F41" i="207"/>
  <c r="F42" i="207"/>
  <c r="F43" i="207"/>
  <c r="F44" i="207"/>
  <c r="F45" i="207"/>
  <c r="F46" i="207"/>
  <c r="F47" i="207"/>
  <c r="F48" i="207"/>
  <c r="F49" i="207"/>
  <c r="F50" i="207"/>
  <c r="F51" i="207"/>
  <c r="F52" i="207"/>
  <c r="F53" i="207"/>
  <c r="F54" i="207"/>
  <c r="F55" i="207"/>
  <c r="D9" i="207"/>
  <c r="D10" i="207"/>
  <c r="D11" i="207"/>
  <c r="D12" i="207"/>
  <c r="D13" i="207"/>
  <c r="D14" i="207"/>
  <c r="D15" i="207"/>
  <c r="D16" i="207"/>
  <c r="D17" i="207"/>
  <c r="D18" i="207"/>
  <c r="D19" i="207"/>
  <c r="D20" i="207"/>
  <c r="D21" i="207"/>
  <c r="D22" i="207"/>
  <c r="D23" i="207"/>
  <c r="D24" i="207"/>
  <c r="D25" i="207"/>
  <c r="D26" i="207"/>
  <c r="D27" i="207"/>
  <c r="D28" i="207"/>
  <c r="D29" i="207"/>
  <c r="D30" i="207"/>
  <c r="D31" i="207"/>
  <c r="D32" i="207"/>
  <c r="D33" i="207"/>
  <c r="D34" i="207"/>
  <c r="D35" i="207"/>
  <c r="D36" i="207"/>
  <c r="D37" i="207"/>
  <c r="D38" i="207"/>
  <c r="D39" i="207"/>
  <c r="D40" i="207"/>
  <c r="D41" i="207"/>
  <c r="D42" i="207"/>
  <c r="D43" i="207"/>
  <c r="D44" i="207"/>
  <c r="D45" i="207"/>
  <c r="D46" i="207"/>
  <c r="D47" i="207"/>
  <c r="D48" i="207"/>
  <c r="D49" i="207"/>
  <c r="D50" i="207"/>
  <c r="D51" i="207"/>
  <c r="D52" i="207"/>
  <c r="D53" i="207"/>
  <c r="D54" i="207"/>
  <c r="D55" i="207"/>
  <c r="D8" i="207"/>
  <c r="F8" i="207"/>
  <c r="G9" i="207"/>
  <c r="N9" i="207" s="1"/>
  <c r="I31" i="215" l="1"/>
  <c r="K31" i="215" s="1"/>
  <c r="I36" i="219"/>
  <c r="K36" i="219" s="1"/>
  <c r="I23" i="215"/>
  <c r="K23" i="215" s="1"/>
  <c r="I30" i="219"/>
  <c r="K30" i="219" s="1"/>
  <c r="I55" i="219"/>
  <c r="I54" i="215"/>
  <c r="I44" i="219"/>
  <c r="K44" i="219" s="1"/>
  <c r="I23" i="219"/>
  <c r="K23" i="219" s="1"/>
  <c r="N45" i="215"/>
  <c r="I41" i="215"/>
  <c r="K41" i="215" s="1"/>
  <c r="I11" i="219"/>
  <c r="K11" i="219" s="1"/>
  <c r="I37" i="215"/>
  <c r="K37" i="215" s="1"/>
  <c r="K53" i="221"/>
  <c r="I32" i="219"/>
  <c r="K32" i="219" s="1"/>
  <c r="I21" i="215"/>
  <c r="K21" i="215" s="1"/>
  <c r="I30" i="215"/>
  <c r="K30" i="215" s="1"/>
  <c r="I29" i="219"/>
  <c r="K29" i="219" s="1"/>
  <c r="I50" i="219"/>
  <c r="I28" i="219"/>
  <c r="K28" i="219" s="1"/>
  <c r="N52" i="221"/>
  <c r="I70" i="213"/>
  <c r="I49" i="219"/>
  <c r="I34" i="215"/>
  <c r="K34" i="215" s="1"/>
  <c r="K21" i="217"/>
  <c r="K53" i="217"/>
  <c r="I49" i="215"/>
  <c r="I48" i="215"/>
  <c r="I20" i="215"/>
  <c r="K20" i="215" s="1"/>
  <c r="K45" i="217"/>
  <c r="I27" i="215"/>
  <c r="K27" i="215" s="1"/>
  <c r="N45" i="221"/>
  <c r="K17" i="217"/>
  <c r="I19" i="215"/>
  <c r="K19" i="215" s="1"/>
  <c r="I53" i="215"/>
  <c r="I33" i="215"/>
  <c r="K33" i="215" s="1"/>
  <c r="I16" i="215"/>
  <c r="K16" i="215" s="1"/>
  <c r="N32" i="221"/>
  <c r="I38" i="219"/>
  <c r="K38" i="219" s="1"/>
  <c r="I60" i="211"/>
  <c r="I55" i="215"/>
  <c r="I25" i="215"/>
  <c r="K25" i="215" s="1"/>
  <c r="N27" i="217"/>
  <c r="K30" i="217"/>
  <c r="N17" i="221"/>
  <c r="I52" i="219"/>
  <c r="N55" i="221"/>
  <c r="I26" i="215"/>
  <c r="K26" i="215" s="1"/>
  <c r="I39" i="215"/>
  <c r="K39" i="215" s="1"/>
  <c r="I11" i="215"/>
  <c r="K11" i="215" s="1"/>
  <c r="I20" i="219"/>
  <c r="K20" i="219" s="1"/>
  <c r="I41" i="219"/>
  <c r="K41" i="219" s="1"/>
  <c r="I59" i="211"/>
  <c r="G40" i="211"/>
  <c r="N40" i="211" s="1"/>
  <c r="N39" i="221"/>
  <c r="N18" i="221"/>
  <c r="G34" i="211"/>
  <c r="N34" i="211" s="1"/>
  <c r="I29" i="215"/>
  <c r="K29" i="215" s="1"/>
  <c r="I17" i="215"/>
  <c r="K17" i="215" s="1"/>
  <c r="G25" i="211"/>
  <c r="N25" i="211" s="1"/>
  <c r="G53" i="211"/>
  <c r="N53" i="211" s="1"/>
  <c r="K36" i="217"/>
  <c r="I10" i="215"/>
  <c r="K10" i="215" s="1"/>
  <c r="I45" i="219"/>
  <c r="I24" i="219"/>
  <c r="K24" i="219" s="1"/>
  <c r="K30" i="221"/>
  <c r="N30" i="221"/>
  <c r="I25" i="219"/>
  <c r="K25" i="219" s="1"/>
  <c r="I56" i="223"/>
  <c r="I58" i="223" s="1"/>
  <c r="K56" i="225"/>
  <c r="K58" i="225" s="1"/>
  <c r="N11" i="221"/>
  <c r="N23" i="221"/>
  <c r="K47" i="221"/>
  <c r="K33" i="221"/>
  <c r="I43" i="219"/>
  <c r="K43" i="219" s="1"/>
  <c r="I42" i="219"/>
  <c r="K42" i="219" s="1"/>
  <c r="I19" i="219"/>
  <c r="K19" i="219" s="1"/>
  <c r="I53" i="219"/>
  <c r="I34" i="219"/>
  <c r="K34" i="219" s="1"/>
  <c r="I18" i="219"/>
  <c r="K18" i="219" s="1"/>
  <c r="I16" i="219"/>
  <c r="K16" i="219" s="1"/>
  <c r="G56" i="219"/>
  <c r="I15" i="219"/>
  <c r="K15" i="219" s="1"/>
  <c r="I47" i="219"/>
  <c r="N27" i="221"/>
  <c r="N34" i="221"/>
  <c r="N12" i="221"/>
  <c r="K37" i="221"/>
  <c r="N24" i="221"/>
  <c r="K50" i="221"/>
  <c r="N36" i="221"/>
  <c r="N21" i="221"/>
  <c r="N44" i="221"/>
  <c r="N29" i="221"/>
  <c r="N31" i="221"/>
  <c r="K16" i="221"/>
  <c r="K26" i="221"/>
  <c r="N9" i="221"/>
  <c r="N40" i="221"/>
  <c r="N14" i="221"/>
  <c r="K25" i="221"/>
  <c r="K54" i="221"/>
  <c r="N41" i="221"/>
  <c r="I46" i="219"/>
  <c r="N37" i="219"/>
  <c r="I37" i="219"/>
  <c r="K37" i="219" s="1"/>
  <c r="I27" i="219"/>
  <c r="K27" i="219" s="1"/>
  <c r="I22" i="219"/>
  <c r="K22" i="219" s="1"/>
  <c r="I14" i="219"/>
  <c r="K14" i="219" s="1"/>
  <c r="I13" i="219"/>
  <c r="K13" i="219" s="1"/>
  <c r="I12" i="219"/>
  <c r="K12" i="219" s="1"/>
  <c r="I39" i="219"/>
  <c r="K39" i="219" s="1"/>
  <c r="N21" i="219"/>
  <c r="I21" i="219"/>
  <c r="K21" i="219" s="1"/>
  <c r="I26" i="219"/>
  <c r="K26" i="219" s="1"/>
  <c r="I9" i="219"/>
  <c r="K9" i="219" s="1"/>
  <c r="I17" i="219"/>
  <c r="K17" i="219" s="1"/>
  <c r="K43" i="221"/>
  <c r="K28" i="221"/>
  <c r="N13" i="221"/>
  <c r="K42" i="221"/>
  <c r="N15" i="221"/>
  <c r="K51" i="221"/>
  <c r="N22" i="221"/>
  <c r="N51" i="219"/>
  <c r="I51" i="219"/>
  <c r="N8" i="219"/>
  <c r="I54" i="219"/>
  <c r="I35" i="219"/>
  <c r="K35" i="219" s="1"/>
  <c r="I48" i="219"/>
  <c r="I8" i="219"/>
  <c r="K8" i="219" s="1"/>
  <c r="N33" i="219"/>
  <c r="I33" i="219"/>
  <c r="K33" i="219" s="1"/>
  <c r="I10" i="219"/>
  <c r="K10" i="219" s="1"/>
  <c r="K49" i="221"/>
  <c r="K35" i="221"/>
  <c r="N20" i="221"/>
  <c r="N38" i="221"/>
  <c r="K48" i="221"/>
  <c r="N19" i="221"/>
  <c r="K10" i="221"/>
  <c r="N10" i="221"/>
  <c r="K8" i="221"/>
  <c r="I56" i="221"/>
  <c r="N8" i="221"/>
  <c r="G61" i="219"/>
  <c r="I46" i="215"/>
  <c r="I38" i="215"/>
  <c r="K38" i="215" s="1"/>
  <c r="I42" i="215"/>
  <c r="K42" i="215" s="1"/>
  <c r="I52" i="215"/>
  <c r="I47" i="215"/>
  <c r="I35" i="215"/>
  <c r="K35" i="215" s="1"/>
  <c r="I15" i="215"/>
  <c r="K15" i="215" s="1"/>
  <c r="I32" i="215"/>
  <c r="K32" i="215" s="1"/>
  <c r="K32" i="217"/>
  <c r="K11" i="217"/>
  <c r="K51" i="217"/>
  <c r="K13" i="217"/>
  <c r="N55" i="217"/>
  <c r="N26" i="217"/>
  <c r="K49" i="217"/>
  <c r="N36" i="215"/>
  <c r="I36" i="215"/>
  <c r="K36" i="215" s="1"/>
  <c r="I9" i="215"/>
  <c r="K9" i="215" s="1"/>
  <c r="I40" i="215"/>
  <c r="K40" i="215" s="1"/>
  <c r="N40" i="215"/>
  <c r="N44" i="215"/>
  <c r="I44" i="215"/>
  <c r="K44" i="215" s="1"/>
  <c r="N12" i="215"/>
  <c r="I12" i="215"/>
  <c r="K12" i="215" s="1"/>
  <c r="I13" i="215"/>
  <c r="K13" i="215" s="1"/>
  <c r="I51" i="215"/>
  <c r="I24" i="215"/>
  <c r="K24" i="215" s="1"/>
  <c r="N24" i="215"/>
  <c r="N28" i="215"/>
  <c r="I28" i="215"/>
  <c r="K28" i="215" s="1"/>
  <c r="K28" i="217"/>
  <c r="K47" i="217"/>
  <c r="N38" i="217"/>
  <c r="K25" i="217"/>
  <c r="K19" i="217"/>
  <c r="N24" i="217"/>
  <c r="K23" i="217"/>
  <c r="K9" i="217"/>
  <c r="N43" i="217"/>
  <c r="K34" i="217"/>
  <c r="K29" i="217"/>
  <c r="K54" i="217"/>
  <c r="K41" i="217"/>
  <c r="N41" i="217"/>
  <c r="K15" i="217"/>
  <c r="G56" i="215"/>
  <c r="N8" i="215"/>
  <c r="I8" i="215"/>
  <c r="N52" i="217"/>
  <c r="K52" i="217"/>
  <c r="N44" i="217"/>
  <c r="K44" i="217"/>
  <c r="N35" i="217"/>
  <c r="K35" i="217"/>
  <c r="N20" i="217"/>
  <c r="K20" i="217"/>
  <c r="N12" i="217"/>
  <c r="K12" i="217"/>
  <c r="K39" i="217"/>
  <c r="N39" i="217"/>
  <c r="N18" i="215"/>
  <c r="I18" i="215"/>
  <c r="K18" i="215" s="1"/>
  <c r="N48" i="217"/>
  <c r="K48" i="217"/>
  <c r="K40" i="217"/>
  <c r="N40" i="217"/>
  <c r="N31" i="217"/>
  <c r="K31" i="217"/>
  <c r="N16" i="217"/>
  <c r="K16" i="217"/>
  <c r="I56" i="217"/>
  <c r="N8" i="217"/>
  <c r="K8" i="217"/>
  <c r="G61" i="215"/>
  <c r="N22" i="215"/>
  <c r="I22" i="215"/>
  <c r="K22" i="215" s="1"/>
  <c r="N50" i="217"/>
  <c r="K50" i="217"/>
  <c r="K42" i="217"/>
  <c r="N42" i="217"/>
  <c r="N33" i="217"/>
  <c r="K33" i="217"/>
  <c r="N18" i="217"/>
  <c r="K18" i="217"/>
  <c r="N10" i="217"/>
  <c r="K10" i="217"/>
  <c r="N14" i="215"/>
  <c r="I14" i="215"/>
  <c r="K14" i="215" s="1"/>
  <c r="N46" i="217"/>
  <c r="K46" i="217"/>
  <c r="N37" i="217"/>
  <c r="K37" i="217"/>
  <c r="N22" i="217"/>
  <c r="K22" i="217"/>
  <c r="N14" i="217"/>
  <c r="K14" i="217"/>
  <c r="G23" i="211"/>
  <c r="N23" i="211" s="1"/>
  <c r="G47" i="211"/>
  <c r="N47" i="211" s="1"/>
  <c r="G55" i="211"/>
  <c r="N55" i="211" s="1"/>
  <c r="G30" i="211"/>
  <c r="N30" i="211" s="1"/>
  <c r="G35" i="211"/>
  <c r="N35" i="211" s="1"/>
  <c r="N66" i="213"/>
  <c r="G46" i="211"/>
  <c r="N46" i="211" s="1"/>
  <c r="G48" i="211"/>
  <c r="N48" i="211" s="1"/>
  <c r="G31" i="211"/>
  <c r="N31" i="211" s="1"/>
  <c r="G24" i="211"/>
  <c r="N24" i="211" s="1"/>
  <c r="F56" i="211"/>
  <c r="G33" i="211"/>
  <c r="N33" i="211" s="1"/>
  <c r="G9" i="211"/>
  <c r="N9" i="211" s="1"/>
  <c r="G15" i="211"/>
  <c r="N15" i="211" s="1"/>
  <c r="G10" i="211"/>
  <c r="N10" i="211" s="1"/>
  <c r="G19" i="211"/>
  <c r="N19" i="211" s="1"/>
  <c r="G20" i="211"/>
  <c r="N20" i="211" s="1"/>
  <c r="G28" i="211"/>
  <c r="N28" i="211" s="1"/>
  <c r="G32" i="211"/>
  <c r="N32" i="211" s="1"/>
  <c r="G36" i="211"/>
  <c r="N36" i="211" s="1"/>
  <c r="G41" i="211"/>
  <c r="G42" i="211"/>
  <c r="N42" i="211" s="1"/>
  <c r="G43" i="211"/>
  <c r="N43" i="211" s="1"/>
  <c r="G13" i="211"/>
  <c r="N13" i="211" s="1"/>
  <c r="G22" i="211"/>
  <c r="N22" i="211" s="1"/>
  <c r="G17" i="211"/>
  <c r="N17" i="211" s="1"/>
  <c r="G44" i="211"/>
  <c r="N44" i="211" s="1"/>
  <c r="G52" i="211"/>
  <c r="N52" i="211" s="1"/>
  <c r="I22" i="213"/>
  <c r="K22" i="213" s="1"/>
  <c r="I25" i="213"/>
  <c r="N25" i="213" s="1"/>
  <c r="I29" i="213"/>
  <c r="K29" i="213" s="1"/>
  <c r="I33" i="213"/>
  <c r="N33" i="213" s="1"/>
  <c r="I37" i="213"/>
  <c r="N37" i="213" s="1"/>
  <c r="I41" i="213"/>
  <c r="K41" i="213" s="1"/>
  <c r="I44" i="213"/>
  <c r="K44" i="213" s="1"/>
  <c r="I48" i="213"/>
  <c r="N48" i="213" s="1"/>
  <c r="I52" i="213"/>
  <c r="K52" i="213" s="1"/>
  <c r="I55" i="213"/>
  <c r="N55" i="213" s="1"/>
  <c r="K62" i="213"/>
  <c r="I11" i="213"/>
  <c r="K11" i="213" s="1"/>
  <c r="I15" i="213"/>
  <c r="K15" i="213" s="1"/>
  <c r="I19" i="213"/>
  <c r="K19" i="213" s="1"/>
  <c r="I26" i="213"/>
  <c r="N26" i="213" s="1"/>
  <c r="I30" i="213"/>
  <c r="N30" i="213" s="1"/>
  <c r="I34" i="213"/>
  <c r="N34" i="213" s="1"/>
  <c r="I38" i="213"/>
  <c r="N38" i="213" s="1"/>
  <c r="I45" i="213"/>
  <c r="N45" i="213" s="1"/>
  <c r="I49" i="213"/>
  <c r="N49" i="213" s="1"/>
  <c r="I53" i="213"/>
  <c r="N53" i="213" s="1"/>
  <c r="I23" i="213"/>
  <c r="N23" i="213" s="1"/>
  <c r="I27" i="213"/>
  <c r="K27" i="213" s="1"/>
  <c r="I31" i="213"/>
  <c r="K31" i="213" s="1"/>
  <c r="I35" i="213"/>
  <c r="N35" i="213" s="1"/>
  <c r="I39" i="213"/>
  <c r="K39" i="213" s="1"/>
  <c r="I42" i="213"/>
  <c r="N42" i="213" s="1"/>
  <c r="I46" i="213"/>
  <c r="N46" i="213" s="1"/>
  <c r="I50" i="213"/>
  <c r="K50" i="213" s="1"/>
  <c r="K60" i="213"/>
  <c r="I9" i="213"/>
  <c r="K9" i="213" s="1"/>
  <c r="I13" i="213"/>
  <c r="K13" i="213" s="1"/>
  <c r="I17" i="213"/>
  <c r="K17" i="213" s="1"/>
  <c r="I21" i="213"/>
  <c r="K21" i="213" s="1"/>
  <c r="I24" i="213"/>
  <c r="N24" i="213" s="1"/>
  <c r="I28" i="213"/>
  <c r="N28" i="213" s="1"/>
  <c r="I32" i="213"/>
  <c r="K32" i="213" s="1"/>
  <c r="I36" i="213"/>
  <c r="N36" i="213" s="1"/>
  <c r="I40" i="213"/>
  <c r="K40" i="213" s="1"/>
  <c r="I43" i="213"/>
  <c r="N43" i="213" s="1"/>
  <c r="I47" i="213"/>
  <c r="N47" i="213" s="1"/>
  <c r="I51" i="213"/>
  <c r="N51" i="213" s="1"/>
  <c r="I54" i="213"/>
  <c r="N54" i="213" s="1"/>
  <c r="G11" i="211"/>
  <c r="N11" i="211" s="1"/>
  <c r="G12" i="211"/>
  <c r="N12" i="211" s="1"/>
  <c r="G21" i="211"/>
  <c r="N21" i="211" s="1"/>
  <c r="G26" i="211"/>
  <c r="N26" i="211" s="1"/>
  <c r="G27" i="211"/>
  <c r="N27" i="211" s="1"/>
  <c r="G45" i="211"/>
  <c r="N45" i="211" s="1"/>
  <c r="G49" i="211"/>
  <c r="N49" i="211" s="1"/>
  <c r="G50" i="211"/>
  <c r="N50" i="211" s="1"/>
  <c r="G54" i="211"/>
  <c r="N54" i="211" s="1"/>
  <c r="G16" i="211"/>
  <c r="N16" i="211" s="1"/>
  <c r="G29" i="211"/>
  <c r="N29" i="211" s="1"/>
  <c r="G37" i="211"/>
  <c r="G38" i="211"/>
  <c r="N38" i="211" s="1"/>
  <c r="G39" i="211"/>
  <c r="N39" i="211" s="1"/>
  <c r="G51" i="211"/>
  <c r="G8" i="211"/>
  <c r="I8" i="211" s="1"/>
  <c r="E56" i="211"/>
  <c r="I23" i="211"/>
  <c r="K23" i="211" s="1"/>
  <c r="I31" i="211"/>
  <c r="K31" i="211" s="1"/>
  <c r="G14" i="211"/>
  <c r="G18" i="211"/>
  <c r="I8" i="213"/>
  <c r="I10" i="213"/>
  <c r="I12" i="213"/>
  <c r="I14" i="213"/>
  <c r="I16" i="213"/>
  <c r="I18" i="213"/>
  <c r="I20" i="213"/>
  <c r="K53" i="213"/>
  <c r="G56" i="213"/>
  <c r="K61" i="213"/>
  <c r="N15" i="213"/>
  <c r="E56" i="213"/>
  <c r="F56" i="213"/>
  <c r="K59" i="213"/>
  <c r="H56" i="213"/>
  <c r="F56" i="207"/>
  <c r="G8" i="207"/>
  <c r="N8" i="207" s="1"/>
  <c r="E56" i="207"/>
  <c r="I9" i="207"/>
  <c r="K9" i="207" s="1"/>
  <c r="H67" i="209"/>
  <c r="K67" i="209" s="1"/>
  <c r="O66" i="209"/>
  <c r="H66" i="209"/>
  <c r="K66" i="209" s="1"/>
  <c r="N65" i="209"/>
  <c r="K65" i="209"/>
  <c r="K64" i="209"/>
  <c r="F63" i="209"/>
  <c r="H55" i="209"/>
  <c r="G55" i="209"/>
  <c r="F55" i="209"/>
  <c r="E55" i="209"/>
  <c r="D55" i="209"/>
  <c r="H54" i="209"/>
  <c r="G54" i="209"/>
  <c r="F54" i="209"/>
  <c r="E54" i="209"/>
  <c r="D54" i="209"/>
  <c r="P53" i="209"/>
  <c r="H53" i="209"/>
  <c r="G53" i="209"/>
  <c r="F53" i="209"/>
  <c r="E53" i="209"/>
  <c r="D53" i="209"/>
  <c r="H52" i="209"/>
  <c r="G52" i="209"/>
  <c r="F52" i="209"/>
  <c r="E52" i="209"/>
  <c r="D52" i="209"/>
  <c r="H51" i="209"/>
  <c r="G51" i="209"/>
  <c r="F51" i="209"/>
  <c r="E51" i="209"/>
  <c r="D51" i="209"/>
  <c r="H50" i="209"/>
  <c r="G50" i="209"/>
  <c r="F50" i="209"/>
  <c r="E50" i="209"/>
  <c r="D50" i="209"/>
  <c r="H49" i="209"/>
  <c r="G49" i="209"/>
  <c r="F49" i="209"/>
  <c r="E49" i="209"/>
  <c r="D49" i="209"/>
  <c r="H48" i="209"/>
  <c r="G48" i="209"/>
  <c r="F48" i="209"/>
  <c r="E48" i="209"/>
  <c r="D48" i="209"/>
  <c r="H47" i="209"/>
  <c r="G47" i="209"/>
  <c r="F47" i="209"/>
  <c r="E47" i="209"/>
  <c r="D47" i="209"/>
  <c r="H46" i="209"/>
  <c r="G46" i="209"/>
  <c r="F46" i="209"/>
  <c r="E46" i="209"/>
  <c r="D46" i="209"/>
  <c r="H45" i="209"/>
  <c r="G45" i="209"/>
  <c r="F45" i="209"/>
  <c r="E45" i="209"/>
  <c r="D45" i="209"/>
  <c r="H44" i="209"/>
  <c r="G44" i="209"/>
  <c r="F44" i="209"/>
  <c r="E44" i="209"/>
  <c r="D44" i="209"/>
  <c r="L44" i="209" s="1"/>
  <c r="H43" i="209"/>
  <c r="G43" i="209"/>
  <c r="F43" i="209"/>
  <c r="E43" i="209"/>
  <c r="D43" i="209"/>
  <c r="H42" i="209"/>
  <c r="G42" i="209"/>
  <c r="F42" i="209"/>
  <c r="E42" i="209"/>
  <c r="D42" i="209"/>
  <c r="M41" i="209"/>
  <c r="H41" i="209"/>
  <c r="G41" i="209"/>
  <c r="F41" i="209"/>
  <c r="E41" i="209"/>
  <c r="D41" i="209"/>
  <c r="H40" i="209"/>
  <c r="G40" i="209"/>
  <c r="F40" i="209"/>
  <c r="E40" i="209"/>
  <c r="D40" i="209"/>
  <c r="H39" i="209"/>
  <c r="G39" i="209"/>
  <c r="F39" i="209"/>
  <c r="E39" i="209"/>
  <c r="D39" i="209"/>
  <c r="H38" i="209"/>
  <c r="G38" i="209"/>
  <c r="F38" i="209"/>
  <c r="E38" i="209"/>
  <c r="D38" i="209"/>
  <c r="H37" i="209"/>
  <c r="G37" i="209"/>
  <c r="F37" i="209"/>
  <c r="E37" i="209"/>
  <c r="D37" i="209"/>
  <c r="L37" i="209" s="1"/>
  <c r="P37" i="209" s="1"/>
  <c r="H36" i="209"/>
  <c r="G36" i="209"/>
  <c r="F36" i="209"/>
  <c r="E36" i="209"/>
  <c r="D36" i="209"/>
  <c r="H35" i="209"/>
  <c r="G35" i="209"/>
  <c r="F35" i="209"/>
  <c r="E35" i="209"/>
  <c r="D35" i="209"/>
  <c r="H34" i="209"/>
  <c r="G34" i="209"/>
  <c r="F34" i="209"/>
  <c r="E34" i="209"/>
  <c r="D34" i="209"/>
  <c r="H33" i="209"/>
  <c r="G33" i="209"/>
  <c r="F33" i="209"/>
  <c r="E33" i="209"/>
  <c r="D33" i="209"/>
  <c r="H32" i="209"/>
  <c r="G32" i="209"/>
  <c r="F32" i="209"/>
  <c r="E32" i="209"/>
  <c r="D32" i="209"/>
  <c r="H31" i="209"/>
  <c r="G31" i="209"/>
  <c r="F31" i="209"/>
  <c r="E31" i="209"/>
  <c r="D31" i="209"/>
  <c r="H30" i="209"/>
  <c r="G30" i="209"/>
  <c r="F30" i="209"/>
  <c r="E30" i="209"/>
  <c r="D30" i="209"/>
  <c r="P30" i="209" s="1"/>
  <c r="H29" i="209"/>
  <c r="G29" i="209"/>
  <c r="F29" i="209"/>
  <c r="E29" i="209"/>
  <c r="D29" i="209"/>
  <c r="H28" i="209"/>
  <c r="G28" i="209"/>
  <c r="F28" i="209"/>
  <c r="E28" i="209"/>
  <c r="D28" i="209"/>
  <c r="H27" i="209"/>
  <c r="G27" i="209"/>
  <c r="F27" i="209"/>
  <c r="E27" i="209"/>
  <c r="D27" i="209"/>
  <c r="H26" i="209"/>
  <c r="G26" i="209"/>
  <c r="F26" i="209"/>
  <c r="E26" i="209"/>
  <c r="D26" i="209"/>
  <c r="H25" i="209"/>
  <c r="G25" i="209"/>
  <c r="F25" i="209"/>
  <c r="E25" i="209"/>
  <c r="D25" i="209"/>
  <c r="H24" i="209"/>
  <c r="G24" i="209"/>
  <c r="F24" i="209"/>
  <c r="E24" i="209"/>
  <c r="D24" i="209"/>
  <c r="H23" i="209"/>
  <c r="G23" i="209"/>
  <c r="F23" i="209"/>
  <c r="E23" i="209"/>
  <c r="D23" i="209"/>
  <c r="M22" i="209"/>
  <c r="H22" i="209"/>
  <c r="G22" i="209"/>
  <c r="F22" i="209"/>
  <c r="E22" i="209"/>
  <c r="D22" i="209"/>
  <c r="H21" i="209"/>
  <c r="G21" i="209"/>
  <c r="F21" i="209"/>
  <c r="E21" i="209"/>
  <c r="D21" i="209"/>
  <c r="H20" i="209"/>
  <c r="G20" i="209"/>
  <c r="F20" i="209"/>
  <c r="E20" i="209"/>
  <c r="D20" i="209"/>
  <c r="H19" i="209"/>
  <c r="G19" i="209"/>
  <c r="F19" i="209"/>
  <c r="E19" i="209"/>
  <c r="D19" i="209"/>
  <c r="H18" i="209"/>
  <c r="G18" i="209"/>
  <c r="F18" i="209"/>
  <c r="E18" i="209"/>
  <c r="D18" i="209"/>
  <c r="H17" i="209"/>
  <c r="G17" i="209"/>
  <c r="F17" i="209"/>
  <c r="E17" i="209"/>
  <c r="D17" i="209"/>
  <c r="H16" i="209"/>
  <c r="G16" i="209"/>
  <c r="F16" i="209"/>
  <c r="E16" i="209"/>
  <c r="D16" i="209"/>
  <c r="H15" i="209"/>
  <c r="G15" i="209"/>
  <c r="F15" i="209"/>
  <c r="E15" i="209"/>
  <c r="D15" i="209"/>
  <c r="H14" i="209"/>
  <c r="G14" i="209"/>
  <c r="F14" i="209"/>
  <c r="E14" i="209"/>
  <c r="D14" i="209"/>
  <c r="H13" i="209"/>
  <c r="G13" i="209"/>
  <c r="F13" i="209"/>
  <c r="E13" i="209"/>
  <c r="D13" i="209"/>
  <c r="H12" i="209"/>
  <c r="G12" i="209"/>
  <c r="F12" i="209"/>
  <c r="E12" i="209"/>
  <c r="D12" i="209"/>
  <c r="H11" i="209"/>
  <c r="G11" i="209"/>
  <c r="F11" i="209"/>
  <c r="E11" i="209"/>
  <c r="D11" i="209"/>
  <c r="H10" i="209"/>
  <c r="G10" i="209"/>
  <c r="F10" i="209"/>
  <c r="E10" i="209"/>
  <c r="D10" i="209"/>
  <c r="H9" i="209"/>
  <c r="G9" i="209"/>
  <c r="F9" i="209"/>
  <c r="E9" i="209"/>
  <c r="D9" i="209"/>
  <c r="H8" i="209"/>
  <c r="G8" i="209"/>
  <c r="F8" i="209"/>
  <c r="E8" i="209"/>
  <c r="D8" i="209"/>
  <c r="O63" i="207"/>
  <c r="N63" i="207"/>
  <c r="I63" i="207"/>
  <c r="H66" i="207" s="1"/>
  <c r="O62" i="207"/>
  <c r="N62" i="207"/>
  <c r="I62" i="207"/>
  <c r="G55" i="207"/>
  <c r="N55" i="207" s="1"/>
  <c r="M47" i="207"/>
  <c r="M46" i="207"/>
  <c r="M45" i="207"/>
  <c r="H45" i="207"/>
  <c r="G19" i="207"/>
  <c r="N19" i="207" s="1"/>
  <c r="L2" i="207"/>
  <c r="M2" i="207" s="1"/>
  <c r="H67" i="205"/>
  <c r="K67" i="205" s="1"/>
  <c r="O66" i="205"/>
  <c r="H66" i="205"/>
  <c r="N65" i="205"/>
  <c r="K65" i="205"/>
  <c r="K64" i="205"/>
  <c r="F63" i="205"/>
  <c r="H55" i="205"/>
  <c r="G55" i="205"/>
  <c r="F55" i="205"/>
  <c r="E55" i="205"/>
  <c r="D55" i="205"/>
  <c r="H54" i="205"/>
  <c r="G54" i="205"/>
  <c r="F54" i="205"/>
  <c r="E54" i="205"/>
  <c r="D54" i="205"/>
  <c r="P53" i="205"/>
  <c r="H53" i="205"/>
  <c r="G53" i="205"/>
  <c r="F53" i="205"/>
  <c r="E53" i="205"/>
  <c r="D53" i="205"/>
  <c r="H52" i="205"/>
  <c r="G52" i="205"/>
  <c r="F52" i="205"/>
  <c r="E52" i="205"/>
  <c r="D52" i="205"/>
  <c r="H51" i="205"/>
  <c r="G51" i="205"/>
  <c r="F51" i="205"/>
  <c r="E51" i="205"/>
  <c r="D51" i="205"/>
  <c r="H50" i="205"/>
  <c r="G50" i="205"/>
  <c r="F50" i="205"/>
  <c r="E50" i="205"/>
  <c r="D50" i="205"/>
  <c r="H49" i="205"/>
  <c r="G49" i="205"/>
  <c r="F49" i="205"/>
  <c r="E49" i="205"/>
  <c r="D49" i="205"/>
  <c r="H48" i="205"/>
  <c r="G48" i="205"/>
  <c r="F48" i="205"/>
  <c r="E48" i="205"/>
  <c r="D48" i="205"/>
  <c r="H47" i="205"/>
  <c r="G47" i="205"/>
  <c r="F47" i="205"/>
  <c r="E47" i="205"/>
  <c r="D47" i="205"/>
  <c r="H46" i="205"/>
  <c r="G46" i="205"/>
  <c r="F46" i="205"/>
  <c r="E46" i="205"/>
  <c r="D46" i="205"/>
  <c r="H45" i="205"/>
  <c r="G45" i="205"/>
  <c r="F45" i="205"/>
  <c r="E45" i="205"/>
  <c r="D45" i="205"/>
  <c r="H44" i="205"/>
  <c r="G44" i="205"/>
  <c r="F44" i="205"/>
  <c r="E44" i="205"/>
  <c r="D44" i="205"/>
  <c r="L44" i="205" s="1"/>
  <c r="P44" i="205" s="1"/>
  <c r="H43" i="205"/>
  <c r="G43" i="205"/>
  <c r="F43" i="205"/>
  <c r="E43" i="205"/>
  <c r="D43" i="205"/>
  <c r="H42" i="205"/>
  <c r="G42" i="205"/>
  <c r="F42" i="205"/>
  <c r="E42" i="205"/>
  <c r="D42" i="205"/>
  <c r="M41" i="205"/>
  <c r="H41" i="205"/>
  <c r="G41" i="205"/>
  <c r="F41" i="205"/>
  <c r="E41" i="205"/>
  <c r="D41" i="205"/>
  <c r="H40" i="205"/>
  <c r="G40" i="205"/>
  <c r="F40" i="205"/>
  <c r="E40" i="205"/>
  <c r="D40" i="205"/>
  <c r="H39" i="205"/>
  <c r="G39" i="205"/>
  <c r="F39" i="205"/>
  <c r="E39" i="205"/>
  <c r="D39" i="205"/>
  <c r="H38" i="205"/>
  <c r="G38" i="205"/>
  <c r="F38" i="205"/>
  <c r="E38" i="205"/>
  <c r="D38" i="205"/>
  <c r="H37" i="205"/>
  <c r="G37" i="205"/>
  <c r="F37" i="205"/>
  <c r="E37" i="205"/>
  <c r="D37" i="205"/>
  <c r="L37" i="205" s="1"/>
  <c r="P37" i="205" s="1"/>
  <c r="H36" i="205"/>
  <c r="G36" i="205"/>
  <c r="F36" i="205"/>
  <c r="E36" i="205"/>
  <c r="D36" i="205"/>
  <c r="H35" i="205"/>
  <c r="G35" i="205"/>
  <c r="F35" i="205"/>
  <c r="E35" i="205"/>
  <c r="D35" i="205"/>
  <c r="H34" i="205"/>
  <c r="G34" i="205"/>
  <c r="F34" i="205"/>
  <c r="E34" i="205"/>
  <c r="D34" i="205"/>
  <c r="H33" i="205"/>
  <c r="G33" i="205"/>
  <c r="F33" i="205"/>
  <c r="E33" i="205"/>
  <c r="D33" i="205"/>
  <c r="H32" i="205"/>
  <c r="G32" i="205"/>
  <c r="F32" i="205"/>
  <c r="E32" i="205"/>
  <c r="D32" i="205"/>
  <c r="H31" i="205"/>
  <c r="G31" i="205"/>
  <c r="F31" i="205"/>
  <c r="E31" i="205"/>
  <c r="D31" i="205"/>
  <c r="H30" i="205"/>
  <c r="G30" i="205"/>
  <c r="F30" i="205"/>
  <c r="E30" i="205"/>
  <c r="D30" i="205"/>
  <c r="H29" i="205"/>
  <c r="G29" i="205"/>
  <c r="F29" i="205"/>
  <c r="E29" i="205"/>
  <c r="D29" i="205"/>
  <c r="H28" i="205"/>
  <c r="G28" i="205"/>
  <c r="F28" i="205"/>
  <c r="E28" i="205"/>
  <c r="D28" i="205"/>
  <c r="H27" i="205"/>
  <c r="G27" i="205"/>
  <c r="F27" i="205"/>
  <c r="E27" i="205"/>
  <c r="D27" i="205"/>
  <c r="H26" i="205"/>
  <c r="G26" i="205"/>
  <c r="F26" i="205"/>
  <c r="E26" i="205"/>
  <c r="D26" i="205"/>
  <c r="H25" i="205"/>
  <c r="G25" i="205"/>
  <c r="F25" i="205"/>
  <c r="E25" i="205"/>
  <c r="D25" i="205"/>
  <c r="H24" i="205"/>
  <c r="G24" i="205"/>
  <c r="F24" i="205"/>
  <c r="E24" i="205"/>
  <c r="D24" i="205"/>
  <c r="H23" i="205"/>
  <c r="G23" i="205"/>
  <c r="F23" i="205"/>
  <c r="E23" i="205"/>
  <c r="D23" i="205"/>
  <c r="M22" i="205"/>
  <c r="H22" i="205"/>
  <c r="G22" i="205"/>
  <c r="F22" i="205"/>
  <c r="E22" i="205"/>
  <c r="D22" i="205"/>
  <c r="H21" i="205"/>
  <c r="G21" i="205"/>
  <c r="F21" i="205"/>
  <c r="E21" i="205"/>
  <c r="D21" i="205"/>
  <c r="H20" i="205"/>
  <c r="G20" i="205"/>
  <c r="F20" i="205"/>
  <c r="E20" i="205"/>
  <c r="D20" i="205"/>
  <c r="H19" i="205"/>
  <c r="G19" i="205"/>
  <c r="F19" i="205"/>
  <c r="E19" i="205"/>
  <c r="D19" i="205"/>
  <c r="H18" i="205"/>
  <c r="G18" i="205"/>
  <c r="F18" i="205"/>
  <c r="E18" i="205"/>
  <c r="D18" i="205"/>
  <c r="H17" i="205"/>
  <c r="G17" i="205"/>
  <c r="F17" i="205"/>
  <c r="E17" i="205"/>
  <c r="D17" i="205"/>
  <c r="H16" i="205"/>
  <c r="G16" i="205"/>
  <c r="F16" i="205"/>
  <c r="E16" i="205"/>
  <c r="D16" i="205"/>
  <c r="H15" i="205"/>
  <c r="G15" i="205"/>
  <c r="F15" i="205"/>
  <c r="E15" i="205"/>
  <c r="D15" i="205"/>
  <c r="H14" i="205"/>
  <c r="G14" i="205"/>
  <c r="F14" i="205"/>
  <c r="E14" i="205"/>
  <c r="D14" i="205"/>
  <c r="H13" i="205"/>
  <c r="G13" i="205"/>
  <c r="F13" i="205"/>
  <c r="E13" i="205"/>
  <c r="D13" i="205"/>
  <c r="H12" i="205"/>
  <c r="G12" i="205"/>
  <c r="F12" i="205"/>
  <c r="E12" i="205"/>
  <c r="D12" i="205"/>
  <c r="H11" i="205"/>
  <c r="G11" i="205"/>
  <c r="F11" i="205"/>
  <c r="E11" i="205"/>
  <c r="D11" i="205"/>
  <c r="H10" i="205"/>
  <c r="G10" i="205"/>
  <c r="F10" i="205"/>
  <c r="E10" i="205"/>
  <c r="D10" i="205"/>
  <c r="H9" i="205"/>
  <c r="G9" i="205"/>
  <c r="F9" i="205"/>
  <c r="E9" i="205"/>
  <c r="D9" i="205"/>
  <c r="H8" i="205"/>
  <c r="G8" i="205"/>
  <c r="F8" i="205"/>
  <c r="E8" i="205"/>
  <c r="D8" i="205"/>
  <c r="O62" i="203"/>
  <c r="N62" i="203"/>
  <c r="I62" i="203"/>
  <c r="H65" i="203" s="1"/>
  <c r="O61" i="203"/>
  <c r="N61" i="203"/>
  <c r="I61" i="203"/>
  <c r="F54" i="203"/>
  <c r="E54" i="203"/>
  <c r="D54" i="203"/>
  <c r="F53" i="203"/>
  <c r="E53" i="203"/>
  <c r="D53" i="203"/>
  <c r="F52" i="203"/>
  <c r="E52" i="203"/>
  <c r="D52" i="203"/>
  <c r="F51" i="203"/>
  <c r="E51" i="203"/>
  <c r="D51" i="203"/>
  <c r="F50" i="203"/>
  <c r="E50" i="203"/>
  <c r="D50" i="203"/>
  <c r="F49" i="203"/>
  <c r="E49" i="203"/>
  <c r="D49" i="203"/>
  <c r="F48" i="203"/>
  <c r="E48" i="203"/>
  <c r="D48" i="203"/>
  <c r="F47" i="203"/>
  <c r="E47" i="203"/>
  <c r="D47" i="203"/>
  <c r="M46" i="203"/>
  <c r="F46" i="203"/>
  <c r="E46" i="203"/>
  <c r="D46" i="203"/>
  <c r="M45" i="203"/>
  <c r="F45" i="203"/>
  <c r="E45" i="203"/>
  <c r="D45" i="203"/>
  <c r="M44" i="203"/>
  <c r="H44" i="203"/>
  <c r="F44" i="203"/>
  <c r="E44" i="203"/>
  <c r="D44" i="203"/>
  <c r="F43" i="203"/>
  <c r="E43" i="203"/>
  <c r="D43" i="203"/>
  <c r="F42" i="203"/>
  <c r="E42" i="203"/>
  <c r="D42" i="203"/>
  <c r="F41" i="203"/>
  <c r="E41" i="203"/>
  <c r="D41" i="203"/>
  <c r="F40" i="203"/>
  <c r="E40" i="203"/>
  <c r="D40" i="203"/>
  <c r="F39" i="203"/>
  <c r="E39" i="203"/>
  <c r="D39" i="203"/>
  <c r="F38" i="203"/>
  <c r="E38" i="203"/>
  <c r="D38" i="203"/>
  <c r="F37" i="203"/>
  <c r="E37" i="203"/>
  <c r="D37" i="203"/>
  <c r="F36" i="203"/>
  <c r="E36" i="203"/>
  <c r="D36" i="203"/>
  <c r="F35" i="203"/>
  <c r="E35" i="203"/>
  <c r="D35" i="203"/>
  <c r="F34" i="203"/>
  <c r="E34" i="203"/>
  <c r="D34" i="203"/>
  <c r="F33" i="203"/>
  <c r="E33" i="203"/>
  <c r="D33" i="203"/>
  <c r="F32" i="203"/>
  <c r="E32" i="203"/>
  <c r="D32" i="203"/>
  <c r="F31" i="203"/>
  <c r="E31" i="203"/>
  <c r="D31" i="203"/>
  <c r="F30" i="203"/>
  <c r="E30" i="203"/>
  <c r="D30" i="203"/>
  <c r="F29" i="203"/>
  <c r="E29" i="203"/>
  <c r="D29" i="203"/>
  <c r="F28" i="203"/>
  <c r="E28" i="203"/>
  <c r="D28" i="203"/>
  <c r="F27" i="203"/>
  <c r="E27" i="203"/>
  <c r="D27" i="203"/>
  <c r="F26" i="203"/>
  <c r="E26" i="203"/>
  <c r="D26" i="203"/>
  <c r="F25" i="203"/>
  <c r="E25" i="203"/>
  <c r="D25" i="203"/>
  <c r="F24" i="203"/>
  <c r="E24" i="203"/>
  <c r="D24" i="203"/>
  <c r="F23" i="203"/>
  <c r="E23" i="203"/>
  <c r="D23" i="203"/>
  <c r="F22" i="203"/>
  <c r="E22" i="203"/>
  <c r="D22" i="203"/>
  <c r="F21" i="203"/>
  <c r="E21" i="203"/>
  <c r="D21" i="203"/>
  <c r="F20" i="203"/>
  <c r="E20" i="203"/>
  <c r="D20" i="203"/>
  <c r="F19" i="203"/>
  <c r="E19" i="203"/>
  <c r="D19" i="203"/>
  <c r="F18" i="203"/>
  <c r="E18" i="203"/>
  <c r="D18" i="203"/>
  <c r="F17" i="203"/>
  <c r="E17" i="203"/>
  <c r="D17" i="203"/>
  <c r="F16" i="203"/>
  <c r="E16" i="203"/>
  <c r="D16" i="203"/>
  <c r="F15" i="203"/>
  <c r="E15" i="203"/>
  <c r="D15" i="203"/>
  <c r="F14" i="203"/>
  <c r="E14" i="203"/>
  <c r="D14" i="203"/>
  <c r="F13" i="203"/>
  <c r="E13" i="203"/>
  <c r="D13" i="203"/>
  <c r="F12" i="203"/>
  <c r="E12" i="203"/>
  <c r="D12" i="203"/>
  <c r="F11" i="203"/>
  <c r="E11" i="203"/>
  <c r="D11" i="203"/>
  <c r="F10" i="203"/>
  <c r="E10" i="203"/>
  <c r="D10" i="203"/>
  <c r="F9" i="203"/>
  <c r="E9" i="203"/>
  <c r="D9" i="203"/>
  <c r="F8" i="203"/>
  <c r="E8" i="203"/>
  <c r="D8" i="203"/>
  <c r="L2" i="203"/>
  <c r="M2" i="203" s="1"/>
  <c r="H67" i="201"/>
  <c r="K67" i="201" s="1"/>
  <c r="O66" i="201"/>
  <c r="H66" i="201"/>
  <c r="K66" i="201" s="1"/>
  <c r="N65" i="201"/>
  <c r="K65" i="201"/>
  <c r="K64" i="201"/>
  <c r="F63" i="201"/>
  <c r="H55" i="201"/>
  <c r="G55" i="201"/>
  <c r="F55" i="201"/>
  <c r="E55" i="201"/>
  <c r="D55" i="201"/>
  <c r="H54" i="201"/>
  <c r="G54" i="201"/>
  <c r="F54" i="201"/>
  <c r="E54" i="201"/>
  <c r="D54" i="201"/>
  <c r="P53" i="201"/>
  <c r="H53" i="201"/>
  <c r="G53" i="201"/>
  <c r="F53" i="201"/>
  <c r="E53" i="201"/>
  <c r="D53" i="201"/>
  <c r="H52" i="201"/>
  <c r="G52" i="201"/>
  <c r="F52" i="201"/>
  <c r="E52" i="201"/>
  <c r="D52" i="201"/>
  <c r="H51" i="201"/>
  <c r="G51" i="201"/>
  <c r="F51" i="201"/>
  <c r="E51" i="201"/>
  <c r="D51" i="201"/>
  <c r="H50" i="201"/>
  <c r="G50" i="201"/>
  <c r="F50" i="201"/>
  <c r="E50" i="201"/>
  <c r="D50" i="201"/>
  <c r="H49" i="201"/>
  <c r="G49" i="201"/>
  <c r="F49" i="201"/>
  <c r="E49" i="201"/>
  <c r="D49" i="201"/>
  <c r="H48" i="201"/>
  <c r="G48" i="201"/>
  <c r="F48" i="201"/>
  <c r="E48" i="201"/>
  <c r="D48" i="201"/>
  <c r="H47" i="201"/>
  <c r="G47" i="201"/>
  <c r="F47" i="201"/>
  <c r="E47" i="201"/>
  <c r="D47" i="201"/>
  <c r="H46" i="201"/>
  <c r="G46" i="201"/>
  <c r="F46" i="201"/>
  <c r="E46" i="201"/>
  <c r="D46" i="201"/>
  <c r="H45" i="201"/>
  <c r="G45" i="201"/>
  <c r="F45" i="201"/>
  <c r="E45" i="201"/>
  <c r="D45" i="201"/>
  <c r="H44" i="201"/>
  <c r="G44" i="201"/>
  <c r="F44" i="201"/>
  <c r="E44" i="201"/>
  <c r="D44" i="201"/>
  <c r="L44" i="201" s="1"/>
  <c r="P44" i="201" s="1"/>
  <c r="H43" i="201"/>
  <c r="G43" i="201"/>
  <c r="F43" i="201"/>
  <c r="E43" i="201"/>
  <c r="D43" i="201"/>
  <c r="H42" i="201"/>
  <c r="G42" i="201"/>
  <c r="F42" i="201"/>
  <c r="E42" i="201"/>
  <c r="D42" i="201"/>
  <c r="M41" i="201"/>
  <c r="H41" i="201"/>
  <c r="G41" i="201"/>
  <c r="F41" i="201"/>
  <c r="E41" i="201"/>
  <c r="D41" i="201"/>
  <c r="H40" i="201"/>
  <c r="G40" i="201"/>
  <c r="F40" i="201"/>
  <c r="E40" i="201"/>
  <c r="D40" i="201"/>
  <c r="H39" i="201"/>
  <c r="G39" i="201"/>
  <c r="F39" i="201"/>
  <c r="E39" i="201"/>
  <c r="D39" i="201"/>
  <c r="H38" i="201"/>
  <c r="G38" i="201"/>
  <c r="F38" i="201"/>
  <c r="E38" i="201"/>
  <c r="D38" i="201"/>
  <c r="H37" i="201"/>
  <c r="G37" i="201"/>
  <c r="F37" i="201"/>
  <c r="E37" i="201"/>
  <c r="D37" i="201"/>
  <c r="L37" i="201" s="1"/>
  <c r="P37" i="201" s="1"/>
  <c r="H36" i="201"/>
  <c r="G36" i="201"/>
  <c r="F36" i="201"/>
  <c r="E36" i="201"/>
  <c r="D36" i="201"/>
  <c r="H35" i="201"/>
  <c r="G35" i="201"/>
  <c r="F35" i="201"/>
  <c r="E35" i="201"/>
  <c r="D35" i="201"/>
  <c r="H34" i="201"/>
  <c r="G34" i="201"/>
  <c r="F34" i="201"/>
  <c r="E34" i="201"/>
  <c r="D34" i="201"/>
  <c r="H33" i="201"/>
  <c r="G33" i="201"/>
  <c r="F33" i="201"/>
  <c r="E33" i="201"/>
  <c r="D33" i="201"/>
  <c r="H32" i="201"/>
  <c r="G32" i="201"/>
  <c r="F32" i="201"/>
  <c r="E32" i="201"/>
  <c r="D32" i="201"/>
  <c r="H31" i="201"/>
  <c r="G31" i="201"/>
  <c r="F31" i="201"/>
  <c r="E31" i="201"/>
  <c r="D31" i="201"/>
  <c r="H30" i="201"/>
  <c r="G30" i="201"/>
  <c r="F30" i="201"/>
  <c r="E30" i="201"/>
  <c r="D30" i="201"/>
  <c r="H29" i="201"/>
  <c r="G29" i="201"/>
  <c r="F29" i="201"/>
  <c r="E29" i="201"/>
  <c r="D29" i="201"/>
  <c r="H28" i="201"/>
  <c r="G28" i="201"/>
  <c r="F28" i="201"/>
  <c r="E28" i="201"/>
  <c r="D28" i="201"/>
  <c r="H27" i="201"/>
  <c r="G27" i="201"/>
  <c r="F27" i="201"/>
  <c r="E27" i="201"/>
  <c r="D27" i="201"/>
  <c r="H26" i="201"/>
  <c r="G26" i="201"/>
  <c r="F26" i="201"/>
  <c r="E26" i="201"/>
  <c r="D26" i="201"/>
  <c r="H25" i="201"/>
  <c r="G25" i="201"/>
  <c r="F25" i="201"/>
  <c r="E25" i="201"/>
  <c r="D25" i="201"/>
  <c r="H24" i="201"/>
  <c r="G24" i="201"/>
  <c r="F24" i="201"/>
  <c r="E24" i="201"/>
  <c r="D24" i="201"/>
  <c r="H23" i="201"/>
  <c r="G23" i="201"/>
  <c r="F23" i="201"/>
  <c r="E23" i="201"/>
  <c r="D23" i="201"/>
  <c r="M22" i="201"/>
  <c r="H22" i="201"/>
  <c r="G22" i="201"/>
  <c r="F22" i="201"/>
  <c r="E22" i="201"/>
  <c r="D22" i="201"/>
  <c r="H21" i="201"/>
  <c r="G21" i="201"/>
  <c r="F21" i="201"/>
  <c r="E21" i="201"/>
  <c r="D21" i="201"/>
  <c r="H20" i="201"/>
  <c r="G20" i="201"/>
  <c r="F20" i="201"/>
  <c r="E20" i="201"/>
  <c r="D20" i="201"/>
  <c r="H19" i="201"/>
  <c r="G19" i="201"/>
  <c r="F19" i="201"/>
  <c r="E19" i="201"/>
  <c r="D19" i="201"/>
  <c r="H18" i="201"/>
  <c r="G18" i="201"/>
  <c r="F18" i="201"/>
  <c r="E18" i="201"/>
  <c r="D18" i="201"/>
  <c r="H17" i="201"/>
  <c r="G17" i="201"/>
  <c r="F17" i="201"/>
  <c r="E17" i="201"/>
  <c r="D17" i="201"/>
  <c r="H16" i="201"/>
  <c r="G16" i="201"/>
  <c r="F16" i="201"/>
  <c r="E16" i="201"/>
  <c r="D16" i="201"/>
  <c r="H15" i="201"/>
  <c r="G15" i="201"/>
  <c r="F15" i="201"/>
  <c r="E15" i="201"/>
  <c r="D15" i="201"/>
  <c r="H14" i="201"/>
  <c r="G14" i="201"/>
  <c r="F14" i="201"/>
  <c r="E14" i="201"/>
  <c r="D14" i="201"/>
  <c r="H13" i="201"/>
  <c r="G13" i="201"/>
  <c r="F13" i="201"/>
  <c r="E13" i="201"/>
  <c r="D13" i="201"/>
  <c r="H12" i="201"/>
  <c r="G12" i="201"/>
  <c r="F12" i="201"/>
  <c r="E12" i="201"/>
  <c r="D12" i="201"/>
  <c r="H11" i="201"/>
  <c r="G11" i="201"/>
  <c r="F11" i="201"/>
  <c r="E11" i="201"/>
  <c r="D11" i="201"/>
  <c r="H10" i="201"/>
  <c r="G10" i="201"/>
  <c r="F10" i="201"/>
  <c r="E10" i="201"/>
  <c r="D10" i="201"/>
  <c r="H9" i="201"/>
  <c r="G9" i="201"/>
  <c r="F9" i="201"/>
  <c r="E9" i="201"/>
  <c r="D9" i="201"/>
  <c r="H8" i="201"/>
  <c r="G8" i="201"/>
  <c r="F8" i="201"/>
  <c r="E8" i="201"/>
  <c r="D8" i="201"/>
  <c r="O62" i="199"/>
  <c r="N62" i="199"/>
  <c r="I62" i="199"/>
  <c r="H65" i="199" s="1"/>
  <c r="O61" i="199"/>
  <c r="N61" i="199"/>
  <c r="I61" i="199"/>
  <c r="F54" i="199"/>
  <c r="E54" i="199"/>
  <c r="D54" i="199"/>
  <c r="F53" i="199"/>
  <c r="E53" i="199"/>
  <c r="D53" i="199"/>
  <c r="F52" i="199"/>
  <c r="E52" i="199"/>
  <c r="D52" i="199"/>
  <c r="F51" i="199"/>
  <c r="E51" i="199"/>
  <c r="D51" i="199"/>
  <c r="F50" i="199"/>
  <c r="E50" i="199"/>
  <c r="D50" i="199"/>
  <c r="F49" i="199"/>
  <c r="E49" i="199"/>
  <c r="D49" i="199"/>
  <c r="F48" i="199"/>
  <c r="E48" i="199"/>
  <c r="D48" i="199"/>
  <c r="F47" i="199"/>
  <c r="E47" i="199"/>
  <c r="D47" i="199"/>
  <c r="M46" i="199"/>
  <c r="F46" i="199"/>
  <c r="E46" i="199"/>
  <c r="D46" i="199"/>
  <c r="M45" i="199"/>
  <c r="F45" i="199"/>
  <c r="E45" i="199"/>
  <c r="D45" i="199"/>
  <c r="M44" i="199"/>
  <c r="H44" i="199"/>
  <c r="F44" i="199"/>
  <c r="E44" i="199"/>
  <c r="D44" i="199"/>
  <c r="F43" i="199"/>
  <c r="E43" i="199"/>
  <c r="D43" i="199"/>
  <c r="F42" i="199"/>
  <c r="E42" i="199"/>
  <c r="D42" i="199"/>
  <c r="F41" i="199"/>
  <c r="E41" i="199"/>
  <c r="D41" i="199"/>
  <c r="F40" i="199"/>
  <c r="E40" i="199"/>
  <c r="D40" i="199"/>
  <c r="F39" i="199"/>
  <c r="E39" i="199"/>
  <c r="D39" i="199"/>
  <c r="F38" i="199"/>
  <c r="E38" i="199"/>
  <c r="D38" i="199"/>
  <c r="F37" i="199"/>
  <c r="E37" i="199"/>
  <c r="D37" i="199"/>
  <c r="F36" i="199"/>
  <c r="E36" i="199"/>
  <c r="D36" i="199"/>
  <c r="F35" i="199"/>
  <c r="E35" i="199"/>
  <c r="D35" i="199"/>
  <c r="F34" i="199"/>
  <c r="E34" i="199"/>
  <c r="D34" i="199"/>
  <c r="F33" i="199"/>
  <c r="E33" i="199"/>
  <c r="D33" i="199"/>
  <c r="F32" i="199"/>
  <c r="E32" i="199"/>
  <c r="D32" i="199"/>
  <c r="F31" i="199"/>
  <c r="E31" i="199"/>
  <c r="D31" i="199"/>
  <c r="F30" i="199"/>
  <c r="E30" i="199"/>
  <c r="D30" i="199"/>
  <c r="F29" i="199"/>
  <c r="E29" i="199"/>
  <c r="D29" i="199"/>
  <c r="F28" i="199"/>
  <c r="E28" i="199"/>
  <c r="D28" i="199"/>
  <c r="F27" i="199"/>
  <c r="E27" i="199"/>
  <c r="D27" i="199"/>
  <c r="F26" i="199"/>
  <c r="E26" i="199"/>
  <c r="D26" i="199"/>
  <c r="F25" i="199"/>
  <c r="E25" i="199"/>
  <c r="D25" i="199"/>
  <c r="F24" i="199"/>
  <c r="E24" i="199"/>
  <c r="D24" i="199"/>
  <c r="F23" i="199"/>
  <c r="E23" i="199"/>
  <c r="D23" i="199"/>
  <c r="F22" i="199"/>
  <c r="E22" i="199"/>
  <c r="D22" i="199"/>
  <c r="F21" i="199"/>
  <c r="E21" i="199"/>
  <c r="D21" i="199"/>
  <c r="F20" i="199"/>
  <c r="E20" i="199"/>
  <c r="D20" i="199"/>
  <c r="F19" i="199"/>
  <c r="E19" i="199"/>
  <c r="D19" i="199"/>
  <c r="F18" i="199"/>
  <c r="E18" i="199"/>
  <c r="D18" i="199"/>
  <c r="F17" i="199"/>
  <c r="E17" i="199"/>
  <c r="D17" i="199"/>
  <c r="F16" i="199"/>
  <c r="E16" i="199"/>
  <c r="D16" i="199"/>
  <c r="F15" i="199"/>
  <c r="E15" i="199"/>
  <c r="D15" i="199"/>
  <c r="F14" i="199"/>
  <c r="E14" i="199"/>
  <c r="D14" i="199"/>
  <c r="F13" i="199"/>
  <c r="E13" i="199"/>
  <c r="D13" i="199"/>
  <c r="F12" i="199"/>
  <c r="E12" i="199"/>
  <c r="D12" i="199"/>
  <c r="F11" i="199"/>
  <c r="E11" i="199"/>
  <c r="D11" i="199"/>
  <c r="F10" i="199"/>
  <c r="E10" i="199"/>
  <c r="D10" i="199"/>
  <c r="F9" i="199"/>
  <c r="E9" i="199"/>
  <c r="D9" i="199"/>
  <c r="F8" i="199"/>
  <c r="E8" i="199"/>
  <c r="D8" i="199"/>
  <c r="L2" i="199"/>
  <c r="M2" i="199" s="1"/>
  <c r="N52" i="213" l="1"/>
  <c r="N17" i="213"/>
  <c r="N31" i="213"/>
  <c r="K48" i="213"/>
  <c r="I38" i="211"/>
  <c r="K38" i="211" s="1"/>
  <c r="G54" i="199"/>
  <c r="N54" i="199" s="1"/>
  <c r="N13" i="213"/>
  <c r="K37" i="213"/>
  <c r="K34" i="213"/>
  <c r="N22" i="213"/>
  <c r="I33" i="211"/>
  <c r="K33" i="211" s="1"/>
  <c r="K47" i="213"/>
  <c r="I9" i="211"/>
  <c r="K9" i="211" s="1"/>
  <c r="N50" i="213"/>
  <c r="K30" i="213"/>
  <c r="I40" i="211"/>
  <c r="K40" i="211" s="1"/>
  <c r="I20" i="211"/>
  <c r="K20" i="211" s="1"/>
  <c r="K43" i="213"/>
  <c r="K35" i="213"/>
  <c r="N32" i="213"/>
  <c r="I35" i="211"/>
  <c r="K35" i="211" s="1"/>
  <c r="I24" i="211"/>
  <c r="K24" i="211" s="1"/>
  <c r="I22" i="211"/>
  <c r="K22" i="211" s="1"/>
  <c r="I53" i="211"/>
  <c r="I32" i="211"/>
  <c r="K32" i="211" s="1"/>
  <c r="I52" i="211"/>
  <c r="I30" i="211"/>
  <c r="K30" i="211" s="1"/>
  <c r="I36" i="211"/>
  <c r="K36" i="211" s="1"/>
  <c r="I34" i="211"/>
  <c r="K34" i="211" s="1"/>
  <c r="G36" i="203"/>
  <c r="N36" i="203" s="1"/>
  <c r="G44" i="203"/>
  <c r="N44" i="203" s="1"/>
  <c r="G48" i="203"/>
  <c r="N48" i="203" s="1"/>
  <c r="G50" i="199"/>
  <c r="N50" i="199" s="1"/>
  <c r="I21" i="211"/>
  <c r="K21" i="211" s="1"/>
  <c r="I70" i="201"/>
  <c r="G9" i="203"/>
  <c r="N9" i="203" s="1"/>
  <c r="G21" i="203"/>
  <c r="N21" i="203" s="1"/>
  <c r="G25" i="203"/>
  <c r="N25" i="203" s="1"/>
  <c r="G29" i="203"/>
  <c r="N29" i="203" s="1"/>
  <c r="I43" i="211"/>
  <c r="K43" i="211" s="1"/>
  <c r="I12" i="211"/>
  <c r="K12" i="211" s="1"/>
  <c r="N40" i="213"/>
  <c r="I25" i="211"/>
  <c r="K25" i="211" s="1"/>
  <c r="N27" i="213"/>
  <c r="N44" i="213"/>
  <c r="I55" i="211"/>
  <c r="I15" i="211"/>
  <c r="K15" i="211" s="1"/>
  <c r="G35" i="203"/>
  <c r="N35" i="203" s="1"/>
  <c r="G46" i="203"/>
  <c r="N46" i="203" s="1"/>
  <c r="G51" i="203"/>
  <c r="N51" i="203" s="1"/>
  <c r="I47" i="211"/>
  <c r="N41" i="213"/>
  <c r="I39" i="211"/>
  <c r="K39" i="211" s="1"/>
  <c r="I26" i="211"/>
  <c r="K26" i="211" s="1"/>
  <c r="H65" i="223"/>
  <c r="H58" i="223"/>
  <c r="H59" i="223"/>
  <c r="H60" i="223"/>
  <c r="J58" i="225"/>
  <c r="I69" i="225"/>
  <c r="J60" i="225"/>
  <c r="J61" i="225"/>
  <c r="J62" i="225"/>
  <c r="J59" i="225"/>
  <c r="I56" i="219"/>
  <c r="I58" i="219" s="1"/>
  <c r="H65" i="219" s="1"/>
  <c r="K56" i="221"/>
  <c r="K58" i="221" s="1"/>
  <c r="J61" i="221" s="1"/>
  <c r="I56" i="215"/>
  <c r="I58" i="215" s="1"/>
  <c r="K8" i="215"/>
  <c r="K56" i="217"/>
  <c r="K58" i="217" s="1"/>
  <c r="N11" i="213"/>
  <c r="N29" i="213"/>
  <c r="K46" i="213"/>
  <c r="K42" i="213"/>
  <c r="K55" i="213"/>
  <c r="K49" i="213"/>
  <c r="K33" i="213"/>
  <c r="K54" i="213"/>
  <c r="K28" i="213"/>
  <c r="K25" i="213"/>
  <c r="I10" i="211"/>
  <c r="K10" i="211" s="1"/>
  <c r="I48" i="211"/>
  <c r="I46" i="211"/>
  <c r="I54" i="211"/>
  <c r="I44" i="211"/>
  <c r="K44" i="211" s="1"/>
  <c r="I28" i="211"/>
  <c r="K28" i="211" s="1"/>
  <c r="I19" i="211"/>
  <c r="K19" i="211" s="1"/>
  <c r="I13" i="211"/>
  <c r="K13" i="211" s="1"/>
  <c r="N41" i="211"/>
  <c r="I41" i="211"/>
  <c r="K41" i="211" s="1"/>
  <c r="I17" i="211"/>
  <c r="K17" i="211" s="1"/>
  <c r="I11" i="211"/>
  <c r="K11" i="211" s="1"/>
  <c r="I42" i="211"/>
  <c r="K42" i="211" s="1"/>
  <c r="I16" i="211"/>
  <c r="K16" i="211" s="1"/>
  <c r="N19" i="213"/>
  <c r="K38" i="213"/>
  <c r="K24" i="213"/>
  <c r="N9" i="213"/>
  <c r="N39" i="213"/>
  <c r="K23" i="213"/>
  <c r="K45" i="213"/>
  <c r="K26" i="213"/>
  <c r="K51" i="213"/>
  <c r="K36" i="213"/>
  <c r="N21" i="213"/>
  <c r="I49" i="211"/>
  <c r="I27" i="211"/>
  <c r="K27" i="211" s="1"/>
  <c r="N51" i="211"/>
  <c r="I51" i="211"/>
  <c r="I50" i="211"/>
  <c r="I45" i="211"/>
  <c r="I29" i="211"/>
  <c r="K29" i="211" s="1"/>
  <c r="N37" i="211"/>
  <c r="I37" i="211"/>
  <c r="K37" i="211" s="1"/>
  <c r="G61" i="211"/>
  <c r="K16" i="213"/>
  <c r="N16" i="213"/>
  <c r="K8" i="213"/>
  <c r="I56" i="213"/>
  <c r="N8" i="213"/>
  <c r="I14" i="211"/>
  <c r="K14" i="211" s="1"/>
  <c r="N14" i="211"/>
  <c r="G56" i="211"/>
  <c r="N8" i="211"/>
  <c r="K14" i="213"/>
  <c r="N14" i="213"/>
  <c r="K20" i="213"/>
  <c r="N20" i="213"/>
  <c r="K12" i="213"/>
  <c r="N12" i="213"/>
  <c r="K18" i="213"/>
  <c r="N18" i="213"/>
  <c r="K10" i="213"/>
  <c r="N10" i="213"/>
  <c r="I18" i="211"/>
  <c r="K18" i="211" s="1"/>
  <c r="N18" i="211"/>
  <c r="K8" i="211"/>
  <c r="I8" i="207"/>
  <c r="N66" i="209"/>
  <c r="I70" i="209"/>
  <c r="G15" i="207"/>
  <c r="N15" i="207" s="1"/>
  <c r="G49" i="207"/>
  <c r="N49" i="207" s="1"/>
  <c r="G53" i="207"/>
  <c r="N53" i="207" s="1"/>
  <c r="G14" i="207"/>
  <c r="N14" i="207" s="1"/>
  <c r="G51" i="207"/>
  <c r="N51" i="207" s="1"/>
  <c r="G10" i="207"/>
  <c r="N10" i="207" s="1"/>
  <c r="G54" i="207"/>
  <c r="N54" i="207" s="1"/>
  <c r="I13" i="209"/>
  <c r="N13" i="209" s="1"/>
  <c r="I21" i="209"/>
  <c r="N21" i="209" s="1"/>
  <c r="I24" i="209"/>
  <c r="N24" i="209" s="1"/>
  <c r="I32" i="209"/>
  <c r="N32" i="209" s="1"/>
  <c r="I9" i="209"/>
  <c r="K9" i="209" s="1"/>
  <c r="I17" i="209"/>
  <c r="K17" i="209" s="1"/>
  <c r="I28" i="209"/>
  <c r="K28" i="209" s="1"/>
  <c r="I45" i="209"/>
  <c r="K45" i="209" s="1"/>
  <c r="I49" i="209"/>
  <c r="N49" i="209" s="1"/>
  <c r="I38" i="209"/>
  <c r="N38" i="209" s="1"/>
  <c r="I53" i="209"/>
  <c r="N53" i="209" s="1"/>
  <c r="I36" i="209"/>
  <c r="N36" i="209" s="1"/>
  <c r="G12" i="207"/>
  <c r="N12" i="207" s="1"/>
  <c r="G13" i="207"/>
  <c r="N13" i="207" s="1"/>
  <c r="G17" i="207"/>
  <c r="N17" i="207" s="1"/>
  <c r="G21" i="207"/>
  <c r="N21" i="207" s="1"/>
  <c r="G25" i="207"/>
  <c r="N25" i="207" s="1"/>
  <c r="G29" i="207"/>
  <c r="N29" i="207" s="1"/>
  <c r="G33" i="207"/>
  <c r="N33" i="207" s="1"/>
  <c r="G37" i="207"/>
  <c r="N37" i="207" s="1"/>
  <c r="G41" i="207"/>
  <c r="N41" i="207" s="1"/>
  <c r="G45" i="207"/>
  <c r="N45" i="207" s="1"/>
  <c r="G47" i="207"/>
  <c r="N47" i="207" s="1"/>
  <c r="G11" i="207"/>
  <c r="N11" i="207" s="1"/>
  <c r="G24" i="207"/>
  <c r="N24" i="207" s="1"/>
  <c r="G28" i="207"/>
  <c r="N28" i="207" s="1"/>
  <c r="G32" i="207"/>
  <c r="N32" i="207" s="1"/>
  <c r="G36" i="207"/>
  <c r="N36" i="207" s="1"/>
  <c r="G40" i="207"/>
  <c r="N40" i="207" s="1"/>
  <c r="G44" i="207"/>
  <c r="N44" i="207" s="1"/>
  <c r="G46" i="207"/>
  <c r="N46" i="207" s="1"/>
  <c r="G50" i="207"/>
  <c r="N50" i="207" s="1"/>
  <c r="G18" i="207"/>
  <c r="N18" i="207" s="1"/>
  <c r="G22" i="207"/>
  <c r="N22" i="207" s="1"/>
  <c r="G26" i="207"/>
  <c r="N26" i="207" s="1"/>
  <c r="G30" i="207"/>
  <c r="N30" i="207" s="1"/>
  <c r="G34" i="207"/>
  <c r="N34" i="207" s="1"/>
  <c r="G38" i="207"/>
  <c r="N38" i="207" s="1"/>
  <c r="G42" i="207"/>
  <c r="N42" i="207" s="1"/>
  <c r="G52" i="207"/>
  <c r="N52" i="207" s="1"/>
  <c r="G27" i="207"/>
  <c r="N27" i="207" s="1"/>
  <c r="G35" i="207"/>
  <c r="N35" i="207" s="1"/>
  <c r="G43" i="207"/>
  <c r="N43" i="207" s="1"/>
  <c r="I19" i="207"/>
  <c r="K19" i="207" s="1"/>
  <c r="I55" i="207"/>
  <c r="G23" i="207"/>
  <c r="N23" i="207" s="1"/>
  <c r="G31" i="207"/>
  <c r="N31" i="207" s="1"/>
  <c r="G39" i="207"/>
  <c r="N39" i="207" s="1"/>
  <c r="G48" i="207"/>
  <c r="N48" i="207" s="1"/>
  <c r="G56" i="209"/>
  <c r="I10" i="209"/>
  <c r="K10" i="209" s="1"/>
  <c r="I14" i="209"/>
  <c r="K14" i="209" s="1"/>
  <c r="I18" i="209"/>
  <c r="K18" i="209" s="1"/>
  <c r="I22" i="209"/>
  <c r="N22" i="209" s="1"/>
  <c r="I25" i="209"/>
  <c r="K25" i="209" s="1"/>
  <c r="I29" i="209"/>
  <c r="N29" i="209" s="1"/>
  <c r="I37" i="209"/>
  <c r="N37" i="209" s="1"/>
  <c r="I39" i="209"/>
  <c r="N39" i="209" s="1"/>
  <c r="I42" i="209"/>
  <c r="K42" i="209" s="1"/>
  <c r="I46" i="209"/>
  <c r="N46" i="209" s="1"/>
  <c r="I11" i="209"/>
  <c r="N11" i="209" s="1"/>
  <c r="I15" i="209"/>
  <c r="K15" i="209" s="1"/>
  <c r="I19" i="209"/>
  <c r="K19" i="209" s="1"/>
  <c r="I26" i="209"/>
  <c r="N26" i="209" s="1"/>
  <c r="I30" i="209"/>
  <c r="N30" i="209" s="1"/>
  <c r="I34" i="209"/>
  <c r="N34" i="209" s="1"/>
  <c r="I40" i="209"/>
  <c r="N40" i="209" s="1"/>
  <c r="I43" i="209"/>
  <c r="K43" i="209" s="1"/>
  <c r="I47" i="209"/>
  <c r="N47" i="209" s="1"/>
  <c r="I51" i="209"/>
  <c r="N51" i="209" s="1"/>
  <c r="I54" i="209"/>
  <c r="N54" i="209" s="1"/>
  <c r="K60" i="209"/>
  <c r="I33" i="209"/>
  <c r="N33" i="209" s="1"/>
  <c r="K62" i="209"/>
  <c r="I8" i="209"/>
  <c r="K8" i="209" s="1"/>
  <c r="I12" i="209"/>
  <c r="K12" i="209" s="1"/>
  <c r="I16" i="209"/>
  <c r="N16" i="209" s="1"/>
  <c r="I20" i="209"/>
  <c r="K20" i="209" s="1"/>
  <c r="I23" i="209"/>
  <c r="K23" i="209" s="1"/>
  <c r="I27" i="209"/>
  <c r="N27" i="209" s="1"/>
  <c r="I31" i="209"/>
  <c r="K31" i="209" s="1"/>
  <c r="I35" i="209"/>
  <c r="N35" i="209" s="1"/>
  <c r="I41" i="209"/>
  <c r="K41" i="209" s="1"/>
  <c r="I44" i="209"/>
  <c r="K44" i="209" s="1"/>
  <c r="I48" i="209"/>
  <c r="K48" i="209" s="1"/>
  <c r="I52" i="209"/>
  <c r="N52" i="209" s="1"/>
  <c r="I55" i="209"/>
  <c r="K55" i="209" s="1"/>
  <c r="I50" i="209"/>
  <c r="N50" i="209" s="1"/>
  <c r="I60" i="207"/>
  <c r="I59" i="207"/>
  <c r="G16" i="207"/>
  <c r="N16" i="207" s="1"/>
  <c r="G20" i="207"/>
  <c r="N20" i="207" s="1"/>
  <c r="E56" i="209"/>
  <c r="F56" i="209"/>
  <c r="K59" i="209"/>
  <c r="K61" i="209"/>
  <c r="H56" i="209"/>
  <c r="N66" i="201"/>
  <c r="G37" i="203"/>
  <c r="N37" i="203" s="1"/>
  <c r="G54" i="203"/>
  <c r="N54" i="203" s="1"/>
  <c r="G38" i="203"/>
  <c r="N38" i="203" s="1"/>
  <c r="G12" i="203"/>
  <c r="N12" i="203" s="1"/>
  <c r="G16" i="203"/>
  <c r="N16" i="203" s="1"/>
  <c r="G40" i="199"/>
  <c r="N40" i="199" s="1"/>
  <c r="G43" i="203"/>
  <c r="N43" i="203" s="1"/>
  <c r="G50" i="203"/>
  <c r="N50" i="203" s="1"/>
  <c r="G33" i="199"/>
  <c r="N33" i="199" s="1"/>
  <c r="G37" i="199"/>
  <c r="N37" i="199" s="1"/>
  <c r="G49" i="199"/>
  <c r="N49" i="199" s="1"/>
  <c r="G53" i="199"/>
  <c r="I53" i="199" s="1"/>
  <c r="G11" i="203"/>
  <c r="N11" i="203" s="1"/>
  <c r="G15" i="203"/>
  <c r="N15" i="203" s="1"/>
  <c r="G45" i="203"/>
  <c r="N45" i="203" s="1"/>
  <c r="G23" i="203"/>
  <c r="N23" i="203" s="1"/>
  <c r="G28" i="203"/>
  <c r="N28" i="203" s="1"/>
  <c r="G31" i="203"/>
  <c r="N31" i="203" s="1"/>
  <c r="G13" i="203"/>
  <c r="N13" i="203" s="1"/>
  <c r="G17" i="203"/>
  <c r="N17" i="203" s="1"/>
  <c r="G30" i="203"/>
  <c r="N30" i="203" s="1"/>
  <c r="G39" i="203"/>
  <c r="N39" i="203" s="1"/>
  <c r="I51" i="203"/>
  <c r="I9" i="205"/>
  <c r="K9" i="205" s="1"/>
  <c r="I13" i="205"/>
  <c r="K13" i="205" s="1"/>
  <c r="I17" i="205"/>
  <c r="K17" i="205" s="1"/>
  <c r="I21" i="205"/>
  <c r="K21" i="205" s="1"/>
  <c r="I24" i="205"/>
  <c r="N24" i="205" s="1"/>
  <c r="I28" i="205"/>
  <c r="N28" i="205" s="1"/>
  <c r="I32" i="205"/>
  <c r="N32" i="205" s="1"/>
  <c r="I36" i="205"/>
  <c r="N36" i="205" s="1"/>
  <c r="I40" i="205"/>
  <c r="N40" i="205" s="1"/>
  <c r="I46" i="205"/>
  <c r="N46" i="205" s="1"/>
  <c r="I50" i="205"/>
  <c r="N50" i="205" s="1"/>
  <c r="G24" i="203"/>
  <c r="N24" i="203" s="1"/>
  <c r="G32" i="203"/>
  <c r="N32" i="203" s="1"/>
  <c r="G40" i="203"/>
  <c r="N40" i="203" s="1"/>
  <c r="I44" i="203"/>
  <c r="G52" i="203"/>
  <c r="N52" i="203" s="1"/>
  <c r="I41" i="205"/>
  <c r="K41" i="205" s="1"/>
  <c r="I44" i="205"/>
  <c r="N44" i="205" s="1"/>
  <c r="I47" i="205"/>
  <c r="N47" i="205" s="1"/>
  <c r="I51" i="205"/>
  <c r="N51" i="205" s="1"/>
  <c r="I54" i="205"/>
  <c r="N54" i="205" s="1"/>
  <c r="G12" i="199"/>
  <c r="N12" i="199" s="1"/>
  <c r="G20" i="199"/>
  <c r="N20" i="199" s="1"/>
  <c r="G24" i="199"/>
  <c r="N24" i="199" s="1"/>
  <c r="G32" i="199"/>
  <c r="N32" i="199" s="1"/>
  <c r="I41" i="201"/>
  <c r="N41" i="201" s="1"/>
  <c r="G10" i="203"/>
  <c r="N10" i="203" s="1"/>
  <c r="G34" i="203"/>
  <c r="N34" i="203" s="1"/>
  <c r="G42" i="203"/>
  <c r="N42" i="203" s="1"/>
  <c r="K62" i="205"/>
  <c r="I11" i="205"/>
  <c r="K11" i="205" s="1"/>
  <c r="I15" i="205"/>
  <c r="K15" i="205" s="1"/>
  <c r="I19" i="205"/>
  <c r="K19" i="205" s="1"/>
  <c r="I26" i="205"/>
  <c r="N26" i="205" s="1"/>
  <c r="I30" i="205"/>
  <c r="N30" i="205" s="1"/>
  <c r="I34" i="205"/>
  <c r="N34" i="205" s="1"/>
  <c r="I48" i="205"/>
  <c r="K48" i="205" s="1"/>
  <c r="I52" i="205"/>
  <c r="K52" i="205" s="1"/>
  <c r="G23" i="199"/>
  <c r="I23" i="199" s="1"/>
  <c r="K23" i="199" s="1"/>
  <c r="G31" i="199"/>
  <c r="I31" i="199" s="1"/>
  <c r="K31" i="199" s="1"/>
  <c r="G35" i="199"/>
  <c r="I35" i="199" s="1"/>
  <c r="K35" i="199" s="1"/>
  <c r="G43" i="199"/>
  <c r="I43" i="199" s="1"/>
  <c r="K43" i="199" s="1"/>
  <c r="G45" i="199"/>
  <c r="N45" i="199" s="1"/>
  <c r="G46" i="199"/>
  <c r="N46" i="199" s="1"/>
  <c r="I25" i="201"/>
  <c r="N25" i="201" s="1"/>
  <c r="I29" i="201"/>
  <c r="N29" i="201" s="1"/>
  <c r="I33" i="201"/>
  <c r="N33" i="201" s="1"/>
  <c r="G8" i="203"/>
  <c r="I8" i="203" s="1"/>
  <c r="K8" i="203" s="1"/>
  <c r="G14" i="203"/>
  <c r="N14" i="203" s="1"/>
  <c r="G19" i="203"/>
  <c r="N19" i="203" s="1"/>
  <c r="G20" i="203"/>
  <c r="N20" i="203" s="1"/>
  <c r="G27" i="203"/>
  <c r="N27" i="203" s="1"/>
  <c r="G33" i="203"/>
  <c r="N33" i="203" s="1"/>
  <c r="G41" i="203"/>
  <c r="N41" i="203" s="1"/>
  <c r="G53" i="203"/>
  <c r="N53" i="203" s="1"/>
  <c r="I42" i="205"/>
  <c r="K42" i="205" s="1"/>
  <c r="E56" i="205"/>
  <c r="I49" i="205"/>
  <c r="N49" i="205" s="1"/>
  <c r="I53" i="205"/>
  <c r="N53" i="205" s="1"/>
  <c r="I25" i="203"/>
  <c r="K25" i="203" s="1"/>
  <c r="I8" i="205"/>
  <c r="K8" i="205" s="1"/>
  <c r="I10" i="205"/>
  <c r="I12" i="205"/>
  <c r="I14" i="205"/>
  <c r="I16" i="205"/>
  <c r="I18" i="205"/>
  <c r="I20" i="205"/>
  <c r="I22" i="205"/>
  <c r="I38" i="205"/>
  <c r="I43" i="205"/>
  <c r="I45" i="205"/>
  <c r="I55" i="205"/>
  <c r="N66" i="205"/>
  <c r="K66" i="205"/>
  <c r="I70" i="205" s="1"/>
  <c r="G18" i="203"/>
  <c r="G49" i="203"/>
  <c r="N49" i="203" s="1"/>
  <c r="K60" i="205"/>
  <c r="I39" i="205"/>
  <c r="I59" i="203"/>
  <c r="F55" i="203"/>
  <c r="E55" i="203"/>
  <c r="I58" i="203"/>
  <c r="G22" i="203"/>
  <c r="G26" i="203"/>
  <c r="G47" i="203"/>
  <c r="N47" i="203" s="1"/>
  <c r="G56" i="205"/>
  <c r="K61" i="205"/>
  <c r="I23" i="205"/>
  <c r="I25" i="205"/>
  <c r="I27" i="205"/>
  <c r="I29" i="205"/>
  <c r="I31" i="205"/>
  <c r="I33" i="205"/>
  <c r="I35" i="205"/>
  <c r="I37" i="205"/>
  <c r="F56" i="205"/>
  <c r="K59" i="205"/>
  <c r="H56" i="205"/>
  <c r="G16" i="199"/>
  <c r="N16" i="199" s="1"/>
  <c r="G28" i="199"/>
  <c r="N28" i="199" s="1"/>
  <c r="G39" i="199"/>
  <c r="I39" i="199" s="1"/>
  <c r="K39" i="199" s="1"/>
  <c r="G27" i="199"/>
  <c r="I27" i="199" s="1"/>
  <c r="K27" i="199" s="1"/>
  <c r="G13" i="199"/>
  <c r="N13" i="199" s="1"/>
  <c r="G21" i="199"/>
  <c r="N21" i="199" s="1"/>
  <c r="G25" i="199"/>
  <c r="N25" i="199" s="1"/>
  <c r="G36" i="199"/>
  <c r="N36" i="199" s="1"/>
  <c r="G44" i="199"/>
  <c r="N44" i="199" s="1"/>
  <c r="G48" i="199"/>
  <c r="N48" i="199" s="1"/>
  <c r="G52" i="199"/>
  <c r="N52" i="199" s="1"/>
  <c r="I44" i="201"/>
  <c r="N44" i="201" s="1"/>
  <c r="I48" i="201"/>
  <c r="N48" i="201" s="1"/>
  <c r="I52" i="201"/>
  <c r="N52" i="201" s="1"/>
  <c r="I37" i="201"/>
  <c r="N37" i="201" s="1"/>
  <c r="I10" i="201"/>
  <c r="N10" i="201" s="1"/>
  <c r="I14" i="201"/>
  <c r="N14" i="201" s="1"/>
  <c r="I18" i="201"/>
  <c r="N18" i="201" s="1"/>
  <c r="I22" i="201"/>
  <c r="N22" i="201" s="1"/>
  <c r="I26" i="201"/>
  <c r="N26" i="201" s="1"/>
  <c r="I30" i="201"/>
  <c r="N30" i="201" s="1"/>
  <c r="I34" i="201"/>
  <c r="K34" i="201" s="1"/>
  <c r="I38" i="201"/>
  <c r="K38" i="201" s="1"/>
  <c r="I42" i="201"/>
  <c r="N42" i="201" s="1"/>
  <c r="I53" i="201"/>
  <c r="N53" i="201" s="1"/>
  <c r="I54" i="201"/>
  <c r="N54" i="201" s="1"/>
  <c r="I27" i="201"/>
  <c r="N27" i="201" s="1"/>
  <c r="I31" i="201"/>
  <c r="N31" i="201" s="1"/>
  <c r="I35" i="201"/>
  <c r="N35" i="201" s="1"/>
  <c r="I43" i="201"/>
  <c r="I46" i="201"/>
  <c r="N46" i="201" s="1"/>
  <c r="I50" i="201"/>
  <c r="K50" i="201" s="1"/>
  <c r="I55" i="201"/>
  <c r="N55" i="201" s="1"/>
  <c r="I12" i="201"/>
  <c r="N12" i="201" s="1"/>
  <c r="I16" i="201"/>
  <c r="N16" i="201" s="1"/>
  <c r="I20" i="201"/>
  <c r="N20" i="201" s="1"/>
  <c r="I24" i="201"/>
  <c r="N24" i="201" s="1"/>
  <c r="I28" i="201"/>
  <c r="N28" i="201" s="1"/>
  <c r="I32" i="201"/>
  <c r="N32" i="201" s="1"/>
  <c r="I36" i="201"/>
  <c r="N36" i="201" s="1"/>
  <c r="I40" i="201"/>
  <c r="K40" i="201" s="1"/>
  <c r="I47" i="201"/>
  <c r="N47" i="201" s="1"/>
  <c r="I51" i="201"/>
  <c r="N51" i="201" s="1"/>
  <c r="E55" i="199"/>
  <c r="I59" i="199"/>
  <c r="G9" i="199"/>
  <c r="G11" i="199"/>
  <c r="I11" i="199" s="1"/>
  <c r="K11" i="199" s="1"/>
  <c r="G17" i="199"/>
  <c r="G19" i="199"/>
  <c r="N19" i="199" s="1"/>
  <c r="G29" i="199"/>
  <c r="G41" i="199"/>
  <c r="N41" i="199" s="1"/>
  <c r="G15" i="199"/>
  <c r="I15" i="199" s="1"/>
  <c r="K15" i="199" s="1"/>
  <c r="I54" i="199"/>
  <c r="N34" i="201"/>
  <c r="G8" i="199"/>
  <c r="I8" i="199" s="1"/>
  <c r="G10" i="199"/>
  <c r="N10" i="199" s="1"/>
  <c r="G14" i="199"/>
  <c r="N14" i="199" s="1"/>
  <c r="G18" i="199"/>
  <c r="N18" i="199" s="1"/>
  <c r="G22" i="199"/>
  <c r="G26" i="199"/>
  <c r="G30" i="199"/>
  <c r="G34" i="199"/>
  <c r="G38" i="199"/>
  <c r="G42" i="199"/>
  <c r="G47" i="199"/>
  <c r="G56" i="201"/>
  <c r="K61" i="201"/>
  <c r="I11" i="201"/>
  <c r="I15" i="201"/>
  <c r="I19" i="201"/>
  <c r="K62" i="201"/>
  <c r="H56" i="201"/>
  <c r="I45" i="201"/>
  <c r="I49" i="201"/>
  <c r="G51" i="199"/>
  <c r="I9" i="201"/>
  <c r="I13" i="201"/>
  <c r="I17" i="201"/>
  <c r="I21" i="201"/>
  <c r="I39" i="201"/>
  <c r="F55" i="199"/>
  <c r="K60" i="201"/>
  <c r="I8" i="201"/>
  <c r="F56" i="201"/>
  <c r="K59" i="201"/>
  <c r="E56" i="201"/>
  <c r="I23" i="201"/>
  <c r="I58" i="199"/>
  <c r="N53" i="199" l="1"/>
  <c r="I35" i="203"/>
  <c r="K35" i="203" s="1"/>
  <c r="N41" i="205"/>
  <c r="I32" i="199"/>
  <c r="K32" i="199" s="1"/>
  <c r="N35" i="199"/>
  <c r="K13" i="209"/>
  <c r="I48" i="203"/>
  <c r="I50" i="199"/>
  <c r="I46" i="203"/>
  <c r="K28" i="201"/>
  <c r="I21" i="203"/>
  <c r="K21" i="203" s="1"/>
  <c r="I46" i="199"/>
  <c r="I36" i="203"/>
  <c r="K36" i="203" s="1"/>
  <c r="K40" i="205"/>
  <c r="K51" i="201"/>
  <c r="N48" i="205"/>
  <c r="N27" i="199"/>
  <c r="I9" i="203"/>
  <c r="K9" i="203" s="1"/>
  <c r="K44" i="201"/>
  <c r="K41" i="201"/>
  <c r="K27" i="201"/>
  <c r="N11" i="199"/>
  <c r="N43" i="199"/>
  <c r="K54" i="201"/>
  <c r="I29" i="203"/>
  <c r="K29" i="203" s="1"/>
  <c r="I37" i="199"/>
  <c r="K37" i="199" s="1"/>
  <c r="K29" i="201"/>
  <c r="I52" i="199"/>
  <c r="K36" i="205"/>
  <c r="K46" i="201"/>
  <c r="N38" i="201"/>
  <c r="K37" i="201"/>
  <c r="N19" i="205"/>
  <c r="N31" i="199"/>
  <c r="K16" i="201"/>
  <c r="K53" i="201"/>
  <c r="K14" i="201"/>
  <c r="N8" i="203"/>
  <c r="K55" i="201"/>
  <c r="K52" i="201"/>
  <c r="N40" i="201"/>
  <c r="K30" i="201"/>
  <c r="K35" i="201"/>
  <c r="I21" i="199"/>
  <c r="K21" i="199" s="1"/>
  <c r="I54" i="203"/>
  <c r="I40" i="203"/>
  <c r="K40" i="203" s="1"/>
  <c r="I16" i="203"/>
  <c r="K16" i="203" s="1"/>
  <c r="K8" i="207"/>
  <c r="I37" i="203"/>
  <c r="K37" i="203" s="1"/>
  <c r="J60" i="221"/>
  <c r="J62" i="221"/>
  <c r="I69" i="221"/>
  <c r="H58" i="219"/>
  <c r="H60" i="219"/>
  <c r="H59" i="219"/>
  <c r="J59" i="221"/>
  <c r="J58" i="221"/>
  <c r="J58" i="217"/>
  <c r="I69" i="217"/>
  <c r="J60" i="217"/>
  <c r="J61" i="217"/>
  <c r="J62" i="217"/>
  <c r="J59" i="217"/>
  <c r="H58" i="215"/>
  <c r="H65" i="215"/>
  <c r="H60" i="215"/>
  <c r="H59" i="215"/>
  <c r="K56" i="213"/>
  <c r="K58" i="213" s="1"/>
  <c r="I56" i="211"/>
  <c r="I58" i="211" s="1"/>
  <c r="G56" i="207"/>
  <c r="K49" i="209"/>
  <c r="N25" i="209"/>
  <c r="N23" i="209"/>
  <c r="I17" i="207"/>
  <c r="K17" i="207" s="1"/>
  <c r="I53" i="207"/>
  <c r="I25" i="207"/>
  <c r="K25" i="207" s="1"/>
  <c r="I24" i="207"/>
  <c r="K24" i="207" s="1"/>
  <c r="I47" i="207"/>
  <c r="I22" i="207"/>
  <c r="K22" i="207" s="1"/>
  <c r="I15" i="207"/>
  <c r="K15" i="207" s="1"/>
  <c r="I49" i="207"/>
  <c r="I44" i="207"/>
  <c r="K44" i="207" s="1"/>
  <c r="I38" i="207"/>
  <c r="K38" i="207" s="1"/>
  <c r="I14" i="207"/>
  <c r="K14" i="207" s="1"/>
  <c r="I54" i="207"/>
  <c r="I13" i="207"/>
  <c r="K13" i="207" s="1"/>
  <c r="I51" i="207"/>
  <c r="K21" i="209"/>
  <c r="N19" i="209"/>
  <c r="K54" i="209"/>
  <c r="I10" i="207"/>
  <c r="K10" i="207" s="1"/>
  <c r="I28" i="207"/>
  <c r="K28" i="207" s="1"/>
  <c r="I34" i="207"/>
  <c r="K34" i="207" s="1"/>
  <c r="I33" i="207"/>
  <c r="K33" i="207" s="1"/>
  <c r="N55" i="209"/>
  <c r="N43" i="209"/>
  <c r="K46" i="209"/>
  <c r="N12" i="209"/>
  <c r="N17" i="209"/>
  <c r="N44" i="209"/>
  <c r="K40" i="209"/>
  <c r="K33" i="209"/>
  <c r="N45" i="209"/>
  <c r="N9" i="209"/>
  <c r="N8" i="209"/>
  <c r="N15" i="209"/>
  <c r="K36" i="209"/>
  <c r="N48" i="209"/>
  <c r="K22" i="209"/>
  <c r="N42" i="209"/>
  <c r="N31" i="209"/>
  <c r="K32" i="209"/>
  <c r="K24" i="209"/>
  <c r="N10" i="209"/>
  <c r="K51" i="209"/>
  <c r="K39" i="209"/>
  <c r="K34" i="209"/>
  <c r="N20" i="209"/>
  <c r="K53" i="209"/>
  <c r="N41" i="209"/>
  <c r="N28" i="209"/>
  <c r="K26" i="209"/>
  <c r="K27" i="209"/>
  <c r="K52" i="209"/>
  <c r="K38" i="209"/>
  <c r="K16" i="209"/>
  <c r="N18" i="209"/>
  <c r="K35" i="209"/>
  <c r="I56" i="209"/>
  <c r="I21" i="207"/>
  <c r="K21" i="207" s="1"/>
  <c r="I37" i="207"/>
  <c r="K37" i="207" s="1"/>
  <c r="I42" i="207"/>
  <c r="K42" i="207" s="1"/>
  <c r="I36" i="207"/>
  <c r="K36" i="207" s="1"/>
  <c r="I23" i="207"/>
  <c r="K23" i="207" s="1"/>
  <c r="I50" i="207"/>
  <c r="I18" i="207"/>
  <c r="K18" i="207" s="1"/>
  <c r="I30" i="207"/>
  <c r="K30" i="207" s="1"/>
  <c r="I11" i="207"/>
  <c r="K11" i="207" s="1"/>
  <c r="I40" i="207"/>
  <c r="K40" i="207" s="1"/>
  <c r="I12" i="207"/>
  <c r="K12" i="207" s="1"/>
  <c r="I41" i="207"/>
  <c r="K41" i="207" s="1"/>
  <c r="I45" i="207"/>
  <c r="I29" i="207"/>
  <c r="K29" i="207" s="1"/>
  <c r="I46" i="207"/>
  <c r="I26" i="207"/>
  <c r="K26" i="207" s="1"/>
  <c r="I32" i="207"/>
  <c r="K32" i="207" s="1"/>
  <c r="I43" i="207"/>
  <c r="K43" i="207" s="1"/>
  <c r="I52" i="207"/>
  <c r="I16" i="207"/>
  <c r="K16" i="207" s="1"/>
  <c r="I35" i="207"/>
  <c r="K35" i="207" s="1"/>
  <c r="I48" i="207"/>
  <c r="I31" i="207"/>
  <c r="K31" i="207" s="1"/>
  <c r="I27" i="207"/>
  <c r="K27" i="207" s="1"/>
  <c r="I39" i="207"/>
  <c r="K39" i="207" s="1"/>
  <c r="K50" i="209"/>
  <c r="K37" i="209"/>
  <c r="K29" i="209"/>
  <c r="N14" i="209"/>
  <c r="K30" i="209"/>
  <c r="K11" i="209"/>
  <c r="K47" i="209"/>
  <c r="I20" i="207"/>
  <c r="K20" i="207" s="1"/>
  <c r="G61" i="207"/>
  <c r="K53" i="205"/>
  <c r="N21" i="205"/>
  <c r="N13" i="205"/>
  <c r="K24" i="205"/>
  <c r="K28" i="205"/>
  <c r="N9" i="205"/>
  <c r="K44" i="205"/>
  <c r="K54" i="205"/>
  <c r="N11" i="205"/>
  <c r="K47" i="205"/>
  <c r="K32" i="205"/>
  <c r="K30" i="205"/>
  <c r="K50" i="205"/>
  <c r="N17" i="205"/>
  <c r="I43" i="203"/>
  <c r="K43" i="203" s="1"/>
  <c r="I45" i="199"/>
  <c r="I49" i="199"/>
  <c r="I53" i="203"/>
  <c r="I15" i="203"/>
  <c r="K15" i="203" s="1"/>
  <c r="I12" i="203"/>
  <c r="K12" i="203" s="1"/>
  <c r="I38" i="203"/>
  <c r="K38" i="203" s="1"/>
  <c r="I11" i="203"/>
  <c r="K11" i="203" s="1"/>
  <c r="I25" i="199"/>
  <c r="K25" i="199" s="1"/>
  <c r="I41" i="199"/>
  <c r="K41" i="199" s="1"/>
  <c r="I19" i="199"/>
  <c r="K19" i="199" s="1"/>
  <c r="I40" i="199"/>
  <c r="K40" i="199" s="1"/>
  <c r="I19" i="203"/>
  <c r="K19" i="203" s="1"/>
  <c r="I33" i="199"/>
  <c r="K33" i="199" s="1"/>
  <c r="I23" i="203"/>
  <c r="K23" i="203" s="1"/>
  <c r="I17" i="203"/>
  <c r="K17" i="203" s="1"/>
  <c r="I50" i="203"/>
  <c r="I36" i="199"/>
  <c r="K36" i="199" s="1"/>
  <c r="I52" i="203"/>
  <c r="I28" i="203"/>
  <c r="K28" i="203" s="1"/>
  <c r="I32" i="203"/>
  <c r="K32" i="203" s="1"/>
  <c r="I16" i="199"/>
  <c r="K16" i="199" s="1"/>
  <c r="N39" i="199"/>
  <c r="N23" i="199"/>
  <c r="I48" i="199"/>
  <c r="I24" i="199"/>
  <c r="K24" i="199" s="1"/>
  <c r="K33" i="201"/>
  <c r="K24" i="201"/>
  <c r="N42" i="205"/>
  <c r="K34" i="205"/>
  <c r="K46" i="205"/>
  <c r="N52" i="205"/>
  <c r="I39" i="203"/>
  <c r="K39" i="203" s="1"/>
  <c r="I31" i="203"/>
  <c r="K31" i="203" s="1"/>
  <c r="I13" i="203"/>
  <c r="K13" i="203" s="1"/>
  <c r="I45" i="203"/>
  <c r="I14" i="199"/>
  <c r="K14" i="199" s="1"/>
  <c r="I10" i="199"/>
  <c r="K10" i="199" s="1"/>
  <c r="I30" i="203"/>
  <c r="K30" i="203" s="1"/>
  <c r="I12" i="199"/>
  <c r="K12" i="199" s="1"/>
  <c r="N15" i="205"/>
  <c r="K26" i="201"/>
  <c r="K25" i="201"/>
  <c r="I13" i="199"/>
  <c r="K13" i="199" s="1"/>
  <c r="K49" i="205"/>
  <c r="K51" i="205"/>
  <c r="I24" i="203"/>
  <c r="K24" i="203" s="1"/>
  <c r="I14" i="203"/>
  <c r="K14" i="203" s="1"/>
  <c r="I42" i="203"/>
  <c r="K42" i="203" s="1"/>
  <c r="I34" i="203"/>
  <c r="K34" i="203" s="1"/>
  <c r="I20" i="203"/>
  <c r="K20" i="203" s="1"/>
  <c r="I20" i="199"/>
  <c r="K20" i="199" s="1"/>
  <c r="K26" i="205"/>
  <c r="I41" i="203"/>
  <c r="K41" i="203" s="1"/>
  <c r="I10" i="203"/>
  <c r="K10" i="203" s="1"/>
  <c r="I33" i="203"/>
  <c r="K33" i="203" s="1"/>
  <c r="N50" i="201"/>
  <c r="I27" i="203"/>
  <c r="K27" i="203" s="1"/>
  <c r="N31" i="205"/>
  <c r="K31" i="205"/>
  <c r="N23" i="205"/>
  <c r="K23" i="205"/>
  <c r="N37" i="205"/>
  <c r="K37" i="205"/>
  <c r="N29" i="205"/>
  <c r="K29" i="205"/>
  <c r="N26" i="203"/>
  <c r="I26" i="203"/>
  <c r="K26" i="203" s="1"/>
  <c r="K43" i="205"/>
  <c r="N43" i="205"/>
  <c r="K18" i="205"/>
  <c r="N18" i="205"/>
  <c r="K10" i="205"/>
  <c r="N10" i="205"/>
  <c r="G55" i="203"/>
  <c r="G60" i="203"/>
  <c r="I47" i="203"/>
  <c r="K16" i="205"/>
  <c r="N16" i="205"/>
  <c r="I56" i="205"/>
  <c r="N8" i="205"/>
  <c r="N35" i="205"/>
  <c r="K35" i="205"/>
  <c r="N27" i="205"/>
  <c r="K27" i="205"/>
  <c r="N33" i="205"/>
  <c r="K33" i="205"/>
  <c r="N25" i="205"/>
  <c r="K25" i="205"/>
  <c r="N22" i="203"/>
  <c r="I22" i="203"/>
  <c r="K22" i="203" s="1"/>
  <c r="N39" i="205"/>
  <c r="K39" i="205"/>
  <c r="N55" i="205"/>
  <c r="K55" i="205"/>
  <c r="N38" i="205"/>
  <c r="K38" i="205"/>
  <c r="K22" i="205"/>
  <c r="N22" i="205"/>
  <c r="K14" i="205"/>
  <c r="N14" i="205"/>
  <c r="N18" i="203"/>
  <c r="I18" i="203"/>
  <c r="K18" i="203" s="1"/>
  <c r="N45" i="205"/>
  <c r="K45" i="205"/>
  <c r="K20" i="205"/>
  <c r="N20" i="205"/>
  <c r="K12" i="205"/>
  <c r="N12" i="205"/>
  <c r="I49" i="203"/>
  <c r="K48" i="201"/>
  <c r="I44" i="199"/>
  <c r="K20" i="201"/>
  <c r="K36" i="201"/>
  <c r="N15" i="199"/>
  <c r="K31" i="201"/>
  <c r="K42" i="201"/>
  <c r="K10" i="201"/>
  <c r="I28" i="199"/>
  <c r="K28" i="199" s="1"/>
  <c r="K12" i="201"/>
  <c r="K32" i="201"/>
  <c r="K22" i="201"/>
  <c r="N43" i="201"/>
  <c r="K43" i="201"/>
  <c r="K47" i="201"/>
  <c r="K18" i="201"/>
  <c r="N29" i="199"/>
  <c r="I29" i="199"/>
  <c r="K29" i="199" s="1"/>
  <c r="N17" i="199"/>
  <c r="I17" i="199"/>
  <c r="K17" i="199" s="1"/>
  <c r="N9" i="199"/>
  <c r="I9" i="199"/>
  <c r="K9" i="199" s="1"/>
  <c r="K39" i="201"/>
  <c r="N39" i="201"/>
  <c r="N23" i="201"/>
  <c r="K23" i="201"/>
  <c r="N21" i="201"/>
  <c r="K21" i="201"/>
  <c r="N13" i="201"/>
  <c r="K13" i="201"/>
  <c r="N49" i="201"/>
  <c r="K49" i="201"/>
  <c r="G60" i="199"/>
  <c r="N17" i="201"/>
  <c r="K17" i="201"/>
  <c r="I56" i="201"/>
  <c r="N8" i="201"/>
  <c r="K8" i="201"/>
  <c r="I51" i="199"/>
  <c r="N51" i="199"/>
  <c r="N45" i="201"/>
  <c r="K45" i="201"/>
  <c r="K19" i="201"/>
  <c r="N19" i="201"/>
  <c r="K11" i="201"/>
  <c r="N11" i="201"/>
  <c r="I47" i="199"/>
  <c r="N47" i="199"/>
  <c r="I38" i="199"/>
  <c r="K38" i="199" s="1"/>
  <c r="N38" i="199"/>
  <c r="I30" i="199"/>
  <c r="K30" i="199" s="1"/>
  <c r="N30" i="199"/>
  <c r="I22" i="199"/>
  <c r="K22" i="199" s="1"/>
  <c r="N22" i="199"/>
  <c r="N8" i="199"/>
  <c r="G55" i="199"/>
  <c r="N9" i="201"/>
  <c r="K9" i="201"/>
  <c r="I18" i="199"/>
  <c r="K18" i="199" s="1"/>
  <c r="K8" i="199"/>
  <c r="K15" i="201"/>
  <c r="N15" i="201"/>
  <c r="I42" i="199"/>
  <c r="K42" i="199" s="1"/>
  <c r="N42" i="199"/>
  <c r="I34" i="199"/>
  <c r="K34" i="199" s="1"/>
  <c r="N34" i="199"/>
  <c r="I26" i="199"/>
  <c r="K26" i="199" s="1"/>
  <c r="N26" i="199"/>
  <c r="P53" i="197"/>
  <c r="I56" i="207" l="1"/>
  <c r="I58" i="207" s="1"/>
  <c r="I69" i="213"/>
  <c r="J58" i="213"/>
  <c r="J62" i="213"/>
  <c r="J60" i="213"/>
  <c r="J59" i="213"/>
  <c r="J61" i="213"/>
  <c r="H58" i="211"/>
  <c r="H65" i="211"/>
  <c r="H60" i="211"/>
  <c r="H59" i="211"/>
  <c r="K56" i="209"/>
  <c r="K58" i="209" s="1"/>
  <c r="J59" i="209" s="1"/>
  <c r="K56" i="205"/>
  <c r="K58" i="205" s="1"/>
  <c r="I55" i="203"/>
  <c r="I57" i="203" s="1"/>
  <c r="K56" i="201"/>
  <c r="K58" i="201" s="1"/>
  <c r="I55" i="199"/>
  <c r="I57" i="199" s="1"/>
  <c r="H53" i="197"/>
  <c r="G53" i="197"/>
  <c r="F53" i="197"/>
  <c r="E53" i="197"/>
  <c r="D53" i="197"/>
  <c r="H67" i="197"/>
  <c r="K67" i="197" s="1"/>
  <c r="O66" i="197"/>
  <c r="H66" i="197"/>
  <c r="N66" i="197" s="1"/>
  <c r="N65" i="197"/>
  <c r="K65" i="197"/>
  <c r="K64" i="197"/>
  <c r="F63" i="197"/>
  <c r="H55" i="197"/>
  <c r="G55" i="197"/>
  <c r="F55" i="197"/>
  <c r="E55" i="197"/>
  <c r="D55" i="197"/>
  <c r="H54" i="197"/>
  <c r="G54" i="197"/>
  <c r="F54" i="197"/>
  <c r="E54" i="197"/>
  <c r="D54" i="197"/>
  <c r="H52" i="197"/>
  <c r="G52" i="197"/>
  <c r="F52" i="197"/>
  <c r="E52" i="197"/>
  <c r="D52" i="197"/>
  <c r="H51" i="197"/>
  <c r="G51" i="197"/>
  <c r="F51" i="197"/>
  <c r="E51" i="197"/>
  <c r="D51" i="197"/>
  <c r="H50" i="197"/>
  <c r="G50" i="197"/>
  <c r="F50" i="197"/>
  <c r="E50" i="197"/>
  <c r="D50" i="197"/>
  <c r="H49" i="197"/>
  <c r="G49" i="197"/>
  <c r="F49" i="197"/>
  <c r="E49" i="197"/>
  <c r="D49" i="197"/>
  <c r="H48" i="197"/>
  <c r="G48" i="197"/>
  <c r="F48" i="197"/>
  <c r="E48" i="197"/>
  <c r="D48" i="197"/>
  <c r="H47" i="197"/>
  <c r="G47" i="197"/>
  <c r="F47" i="197"/>
  <c r="E47" i="197"/>
  <c r="D47" i="197"/>
  <c r="H46" i="197"/>
  <c r="G46" i="197"/>
  <c r="F46" i="197"/>
  <c r="E46" i="197"/>
  <c r="D46" i="197"/>
  <c r="H45" i="197"/>
  <c r="G45" i="197"/>
  <c r="F45" i="197"/>
  <c r="E45" i="197"/>
  <c r="D45" i="197"/>
  <c r="H44" i="197"/>
  <c r="G44" i="197"/>
  <c r="F44" i="197"/>
  <c r="E44" i="197"/>
  <c r="D44" i="197"/>
  <c r="L44" i="197" s="1"/>
  <c r="P44" i="197" s="1"/>
  <c r="H43" i="197"/>
  <c r="G43" i="197"/>
  <c r="F43" i="197"/>
  <c r="E43" i="197"/>
  <c r="D43" i="197"/>
  <c r="H42" i="197"/>
  <c r="G42" i="197"/>
  <c r="F42" i="197"/>
  <c r="E42" i="197"/>
  <c r="D42" i="197"/>
  <c r="M41" i="197"/>
  <c r="H41" i="197"/>
  <c r="G41" i="197"/>
  <c r="F41" i="197"/>
  <c r="E41" i="197"/>
  <c r="D41" i="197"/>
  <c r="H40" i="197"/>
  <c r="G40" i="197"/>
  <c r="F40" i="197"/>
  <c r="E40" i="197"/>
  <c r="D40" i="197"/>
  <c r="H39" i="197"/>
  <c r="G39" i="197"/>
  <c r="F39" i="197"/>
  <c r="E39" i="197"/>
  <c r="D39" i="197"/>
  <c r="H38" i="197"/>
  <c r="G38" i="197"/>
  <c r="F38" i="197"/>
  <c r="E38" i="197"/>
  <c r="D38" i="197"/>
  <c r="H37" i="197"/>
  <c r="G37" i="197"/>
  <c r="F37" i="197"/>
  <c r="E37" i="197"/>
  <c r="D37" i="197"/>
  <c r="L37" i="197" s="1"/>
  <c r="P37" i="197" s="1"/>
  <c r="H36" i="197"/>
  <c r="G36" i="197"/>
  <c r="F36" i="197"/>
  <c r="E36" i="197"/>
  <c r="D36" i="197"/>
  <c r="H35" i="197"/>
  <c r="G35" i="197"/>
  <c r="F35" i="197"/>
  <c r="E35" i="197"/>
  <c r="D35" i="197"/>
  <c r="H34" i="197"/>
  <c r="G34" i="197"/>
  <c r="F34" i="197"/>
  <c r="E34" i="197"/>
  <c r="D34" i="197"/>
  <c r="H33" i="197"/>
  <c r="G33" i="197"/>
  <c r="F33" i="197"/>
  <c r="E33" i="197"/>
  <c r="D33" i="197"/>
  <c r="H32" i="197"/>
  <c r="G32" i="197"/>
  <c r="F32" i="197"/>
  <c r="E32" i="197"/>
  <c r="D32" i="197"/>
  <c r="H31" i="197"/>
  <c r="G31" i="197"/>
  <c r="F31" i="197"/>
  <c r="E31" i="197"/>
  <c r="D31" i="197"/>
  <c r="H30" i="197"/>
  <c r="G30" i="197"/>
  <c r="F30" i="197"/>
  <c r="E30" i="197"/>
  <c r="D30" i="197"/>
  <c r="H29" i="197"/>
  <c r="G29" i="197"/>
  <c r="F29" i="197"/>
  <c r="E29" i="197"/>
  <c r="D29" i="197"/>
  <c r="H28" i="197"/>
  <c r="G28" i="197"/>
  <c r="F28" i="197"/>
  <c r="E28" i="197"/>
  <c r="D28" i="197"/>
  <c r="H27" i="197"/>
  <c r="G27" i="197"/>
  <c r="F27" i="197"/>
  <c r="E27" i="197"/>
  <c r="D27" i="197"/>
  <c r="H26" i="197"/>
  <c r="G26" i="197"/>
  <c r="F26" i="197"/>
  <c r="E26" i="197"/>
  <c r="D26" i="197"/>
  <c r="H25" i="197"/>
  <c r="G25" i="197"/>
  <c r="F25" i="197"/>
  <c r="E25" i="197"/>
  <c r="D25" i="197"/>
  <c r="H24" i="197"/>
  <c r="G24" i="197"/>
  <c r="F24" i="197"/>
  <c r="E24" i="197"/>
  <c r="D24" i="197"/>
  <c r="H23" i="197"/>
  <c r="G23" i="197"/>
  <c r="F23" i="197"/>
  <c r="E23" i="197"/>
  <c r="D23" i="197"/>
  <c r="M22" i="197"/>
  <c r="H22" i="197"/>
  <c r="G22" i="197"/>
  <c r="F22" i="197"/>
  <c r="E22" i="197"/>
  <c r="D22" i="197"/>
  <c r="H21" i="197"/>
  <c r="G21" i="197"/>
  <c r="F21" i="197"/>
  <c r="E21" i="197"/>
  <c r="D21" i="197"/>
  <c r="H20" i="197"/>
  <c r="G20" i="197"/>
  <c r="F20" i="197"/>
  <c r="E20" i="197"/>
  <c r="D20" i="197"/>
  <c r="H19" i="197"/>
  <c r="G19" i="197"/>
  <c r="F19" i="197"/>
  <c r="E19" i="197"/>
  <c r="D19" i="197"/>
  <c r="H18" i="197"/>
  <c r="G18" i="197"/>
  <c r="F18" i="197"/>
  <c r="E18" i="197"/>
  <c r="D18" i="197"/>
  <c r="H17" i="197"/>
  <c r="G17" i="197"/>
  <c r="F17" i="197"/>
  <c r="E17" i="197"/>
  <c r="D17" i="197"/>
  <c r="H16" i="197"/>
  <c r="G16" i="197"/>
  <c r="F16" i="197"/>
  <c r="E16" i="197"/>
  <c r="D16" i="197"/>
  <c r="H15" i="197"/>
  <c r="G15" i="197"/>
  <c r="F15" i="197"/>
  <c r="E15" i="197"/>
  <c r="D15" i="197"/>
  <c r="H14" i="197"/>
  <c r="G14" i="197"/>
  <c r="F14" i="197"/>
  <c r="E14" i="197"/>
  <c r="D14" i="197"/>
  <c r="H13" i="197"/>
  <c r="G13" i="197"/>
  <c r="F13" i="197"/>
  <c r="E13" i="197"/>
  <c r="D13" i="197"/>
  <c r="H12" i="197"/>
  <c r="G12" i="197"/>
  <c r="F12" i="197"/>
  <c r="E12" i="197"/>
  <c r="D12" i="197"/>
  <c r="H11" i="197"/>
  <c r="G11" i="197"/>
  <c r="F11" i="197"/>
  <c r="E11" i="197"/>
  <c r="D11" i="197"/>
  <c r="H10" i="197"/>
  <c r="G10" i="197"/>
  <c r="F10" i="197"/>
  <c r="E10" i="197"/>
  <c r="D10" i="197"/>
  <c r="H9" i="197"/>
  <c r="G9" i="197"/>
  <c r="F9" i="197"/>
  <c r="E9" i="197"/>
  <c r="D9" i="197"/>
  <c r="H8" i="197"/>
  <c r="G8" i="197"/>
  <c r="F8" i="197"/>
  <c r="E8" i="197"/>
  <c r="D8" i="197"/>
  <c r="O62" i="195"/>
  <c r="N62" i="195"/>
  <c r="I62" i="195"/>
  <c r="H65" i="195" s="1"/>
  <c r="O61" i="195"/>
  <c r="N61" i="195"/>
  <c r="I61" i="195"/>
  <c r="F54" i="195"/>
  <c r="E54" i="195"/>
  <c r="D54" i="195"/>
  <c r="F53" i="195"/>
  <c r="E53" i="195"/>
  <c r="D53" i="195"/>
  <c r="F52" i="195"/>
  <c r="E52" i="195"/>
  <c r="D52" i="195"/>
  <c r="F51" i="195"/>
  <c r="E51" i="195"/>
  <c r="D51" i="195"/>
  <c r="F50" i="195"/>
  <c r="E50" i="195"/>
  <c r="D50" i="195"/>
  <c r="F49" i="195"/>
  <c r="E49" i="195"/>
  <c r="D49" i="195"/>
  <c r="F48" i="195"/>
  <c r="E48" i="195"/>
  <c r="D48" i="195"/>
  <c r="F47" i="195"/>
  <c r="E47" i="195"/>
  <c r="D47" i="195"/>
  <c r="M46" i="195"/>
  <c r="F46" i="195"/>
  <c r="E46" i="195"/>
  <c r="D46" i="195"/>
  <c r="M45" i="195"/>
  <c r="F45" i="195"/>
  <c r="E45" i="195"/>
  <c r="D45" i="195"/>
  <c r="M44" i="195"/>
  <c r="H44" i="195"/>
  <c r="F44" i="195"/>
  <c r="E44" i="195"/>
  <c r="D44" i="195"/>
  <c r="F43" i="195"/>
  <c r="E43" i="195"/>
  <c r="D43" i="195"/>
  <c r="F42" i="195"/>
  <c r="E42" i="195"/>
  <c r="D42" i="195"/>
  <c r="F41" i="195"/>
  <c r="E41" i="195"/>
  <c r="D41" i="195"/>
  <c r="F40" i="195"/>
  <c r="E40" i="195"/>
  <c r="D40" i="195"/>
  <c r="F39" i="195"/>
  <c r="E39" i="195"/>
  <c r="D39" i="195"/>
  <c r="F38" i="195"/>
  <c r="E38" i="195"/>
  <c r="D38" i="195"/>
  <c r="F37" i="195"/>
  <c r="E37" i="195"/>
  <c r="D37" i="195"/>
  <c r="F36" i="195"/>
  <c r="E36" i="195"/>
  <c r="D36" i="195"/>
  <c r="F35" i="195"/>
  <c r="E35" i="195"/>
  <c r="D35" i="195"/>
  <c r="F34" i="195"/>
  <c r="E34" i="195"/>
  <c r="D34" i="195"/>
  <c r="F33" i="195"/>
  <c r="E33" i="195"/>
  <c r="D33" i="195"/>
  <c r="F32" i="195"/>
  <c r="E32" i="195"/>
  <c r="D32" i="195"/>
  <c r="F31" i="195"/>
  <c r="E31" i="195"/>
  <c r="D31" i="195"/>
  <c r="F30" i="195"/>
  <c r="E30" i="195"/>
  <c r="D30" i="195"/>
  <c r="F29" i="195"/>
  <c r="E29" i="195"/>
  <c r="D29" i="195"/>
  <c r="F28" i="195"/>
  <c r="E28" i="195"/>
  <c r="D28" i="195"/>
  <c r="F27" i="195"/>
  <c r="E27" i="195"/>
  <c r="D27" i="195"/>
  <c r="F26" i="195"/>
  <c r="E26" i="195"/>
  <c r="D26" i="195"/>
  <c r="F25" i="195"/>
  <c r="E25" i="195"/>
  <c r="D25" i="195"/>
  <c r="F24" i="195"/>
  <c r="E24" i="195"/>
  <c r="D24" i="195"/>
  <c r="F23" i="195"/>
  <c r="E23" i="195"/>
  <c r="D23" i="195"/>
  <c r="F22" i="195"/>
  <c r="E22" i="195"/>
  <c r="D22" i="195"/>
  <c r="F21" i="195"/>
  <c r="E21" i="195"/>
  <c r="D21" i="195"/>
  <c r="F20" i="195"/>
  <c r="E20" i="195"/>
  <c r="D20" i="195"/>
  <c r="F19" i="195"/>
  <c r="E19" i="195"/>
  <c r="D19" i="195"/>
  <c r="F18" i="195"/>
  <c r="E18" i="195"/>
  <c r="D18" i="195"/>
  <c r="F17" i="195"/>
  <c r="E17" i="195"/>
  <c r="D17" i="195"/>
  <c r="F16" i="195"/>
  <c r="E16" i="195"/>
  <c r="D16" i="195"/>
  <c r="F15" i="195"/>
  <c r="E15" i="195"/>
  <c r="D15" i="195"/>
  <c r="F14" i="195"/>
  <c r="E14" i="195"/>
  <c r="D14" i="195"/>
  <c r="F13" i="195"/>
  <c r="E13" i="195"/>
  <c r="D13" i="195"/>
  <c r="F12" i="195"/>
  <c r="E12" i="195"/>
  <c r="D12" i="195"/>
  <c r="F11" i="195"/>
  <c r="E11" i="195"/>
  <c r="D11" i="195"/>
  <c r="F10" i="195"/>
  <c r="E10" i="195"/>
  <c r="D10" i="195"/>
  <c r="F9" i="195"/>
  <c r="E9" i="195"/>
  <c r="D9" i="195"/>
  <c r="F8" i="195"/>
  <c r="E8" i="195"/>
  <c r="D8" i="195"/>
  <c r="L2" i="195"/>
  <c r="M2" i="195" s="1"/>
  <c r="J61" i="209" l="1"/>
  <c r="J62" i="209"/>
  <c r="J58" i="209"/>
  <c r="J60" i="209"/>
  <c r="I69" i="209"/>
  <c r="H65" i="207"/>
  <c r="H58" i="207"/>
  <c r="H60" i="207"/>
  <c r="H59" i="207"/>
  <c r="H64" i="203"/>
  <c r="H57" i="203"/>
  <c r="H58" i="203"/>
  <c r="H59" i="203"/>
  <c r="J58" i="205"/>
  <c r="I69" i="205"/>
  <c r="J62" i="205"/>
  <c r="J61" i="205"/>
  <c r="J60" i="205"/>
  <c r="J59" i="205"/>
  <c r="I69" i="201"/>
  <c r="J58" i="201"/>
  <c r="J60" i="201"/>
  <c r="J59" i="201"/>
  <c r="J62" i="201"/>
  <c r="J61" i="201"/>
  <c r="H57" i="199"/>
  <c r="H64" i="199"/>
  <c r="H59" i="199"/>
  <c r="H58" i="199"/>
  <c r="K62" i="197"/>
  <c r="K61" i="197"/>
  <c r="K60" i="197"/>
  <c r="K59" i="197"/>
  <c r="I53" i="197"/>
  <c r="N53" i="197" s="1"/>
  <c r="G10" i="195"/>
  <c r="N10" i="195" s="1"/>
  <c r="G17" i="195"/>
  <c r="N17" i="195" s="1"/>
  <c r="G33" i="195"/>
  <c r="N33" i="195" s="1"/>
  <c r="G30" i="195"/>
  <c r="N30" i="195" s="1"/>
  <c r="G53" i="195"/>
  <c r="N53" i="195" s="1"/>
  <c r="K66" i="197"/>
  <c r="I70" i="197" s="1"/>
  <c r="G14" i="195"/>
  <c r="N14" i="195" s="1"/>
  <c r="G12" i="195"/>
  <c r="N12" i="195" s="1"/>
  <c r="G13" i="195"/>
  <c r="N13" i="195" s="1"/>
  <c r="G21" i="195"/>
  <c r="N21" i="195" s="1"/>
  <c r="G37" i="195"/>
  <c r="I37" i="195" s="1"/>
  <c r="K37" i="195" s="1"/>
  <c r="G16" i="195"/>
  <c r="N16" i="195" s="1"/>
  <c r="G29" i="195"/>
  <c r="I29" i="195" s="1"/>
  <c r="K29" i="195" s="1"/>
  <c r="I12" i="197"/>
  <c r="K12" i="197" s="1"/>
  <c r="I16" i="197"/>
  <c r="K16" i="197" s="1"/>
  <c r="I20" i="197"/>
  <c r="N20" i="197" s="1"/>
  <c r="I27" i="197"/>
  <c r="K27" i="197" s="1"/>
  <c r="I35" i="197"/>
  <c r="N35" i="197" s="1"/>
  <c r="I48" i="197"/>
  <c r="N48" i="197" s="1"/>
  <c r="I52" i="197"/>
  <c r="N52" i="197" s="1"/>
  <c r="G11" i="195"/>
  <c r="I11" i="195" s="1"/>
  <c r="K11" i="195" s="1"/>
  <c r="G19" i="195"/>
  <c r="I19" i="195" s="1"/>
  <c r="K19" i="195" s="1"/>
  <c r="G23" i="195"/>
  <c r="N23" i="195" s="1"/>
  <c r="G27" i="195"/>
  <c r="N27" i="195" s="1"/>
  <c r="G39" i="195"/>
  <c r="N39" i="195" s="1"/>
  <c r="G43" i="195"/>
  <c r="N43" i="195" s="1"/>
  <c r="G46" i="195"/>
  <c r="I46" i="195" s="1"/>
  <c r="G47" i="195"/>
  <c r="N47" i="195" s="1"/>
  <c r="G51" i="195"/>
  <c r="N51" i="195" s="1"/>
  <c r="I23" i="197"/>
  <c r="K23" i="197" s="1"/>
  <c r="I31" i="197"/>
  <c r="K31" i="197" s="1"/>
  <c r="G18" i="195"/>
  <c r="N18" i="195" s="1"/>
  <c r="G22" i="195"/>
  <c r="N22" i="195" s="1"/>
  <c r="G26" i="195"/>
  <c r="N26" i="195" s="1"/>
  <c r="G34" i="195"/>
  <c r="N34" i="195" s="1"/>
  <c r="G38" i="195"/>
  <c r="N38" i="195" s="1"/>
  <c r="G42" i="195"/>
  <c r="N42" i="195" s="1"/>
  <c r="I40" i="197"/>
  <c r="K40" i="197" s="1"/>
  <c r="I43" i="197"/>
  <c r="K43" i="197" s="1"/>
  <c r="I13" i="197"/>
  <c r="N13" i="197" s="1"/>
  <c r="I17" i="197"/>
  <c r="N17" i="197" s="1"/>
  <c r="I21" i="197"/>
  <c r="N21" i="197" s="1"/>
  <c r="I24" i="197"/>
  <c r="K24" i="197" s="1"/>
  <c r="I28" i="197"/>
  <c r="N28" i="197" s="1"/>
  <c r="I32" i="197"/>
  <c r="K32" i="197" s="1"/>
  <c r="I36" i="197"/>
  <c r="K36" i="197" s="1"/>
  <c r="I39" i="197"/>
  <c r="N39" i="197" s="1"/>
  <c r="I42" i="197"/>
  <c r="N42" i="197" s="1"/>
  <c r="I45" i="197"/>
  <c r="N45" i="197" s="1"/>
  <c r="I49" i="197"/>
  <c r="N49" i="197" s="1"/>
  <c r="I54" i="197"/>
  <c r="N54" i="197" s="1"/>
  <c r="I10" i="197"/>
  <c r="K10" i="197" s="1"/>
  <c r="I14" i="197"/>
  <c r="N14" i="197" s="1"/>
  <c r="I18" i="197"/>
  <c r="K18" i="197" s="1"/>
  <c r="I22" i="197"/>
  <c r="N22" i="197" s="1"/>
  <c r="I25" i="197"/>
  <c r="K25" i="197" s="1"/>
  <c r="I29" i="197"/>
  <c r="K29" i="197" s="1"/>
  <c r="I33" i="197"/>
  <c r="N33" i="197" s="1"/>
  <c r="I37" i="197"/>
  <c r="K37" i="197" s="1"/>
  <c r="I46" i="197"/>
  <c r="K46" i="197" s="1"/>
  <c r="I50" i="197"/>
  <c r="K50" i="197" s="1"/>
  <c r="I55" i="197"/>
  <c r="K55" i="197" s="1"/>
  <c r="I11" i="197"/>
  <c r="N11" i="197" s="1"/>
  <c r="I15" i="197"/>
  <c r="N15" i="197" s="1"/>
  <c r="I19" i="197"/>
  <c r="K19" i="197" s="1"/>
  <c r="I26" i="197"/>
  <c r="N26" i="197" s="1"/>
  <c r="I30" i="197"/>
  <c r="K30" i="197" s="1"/>
  <c r="I34" i="197"/>
  <c r="K34" i="197" s="1"/>
  <c r="I41" i="197"/>
  <c r="N41" i="197" s="1"/>
  <c r="I44" i="197"/>
  <c r="K44" i="197" s="1"/>
  <c r="I47" i="197"/>
  <c r="K47" i="197" s="1"/>
  <c r="I51" i="197"/>
  <c r="K51" i="197" s="1"/>
  <c r="I38" i="197"/>
  <c r="N38" i="197" s="1"/>
  <c r="N27" i="197"/>
  <c r="H56" i="197"/>
  <c r="G49" i="195"/>
  <c r="N49" i="195" s="1"/>
  <c r="E56" i="197"/>
  <c r="I9" i="197"/>
  <c r="N9" i="197" s="1"/>
  <c r="F56" i="197"/>
  <c r="G9" i="195"/>
  <c r="N9" i="195" s="1"/>
  <c r="G15" i="195"/>
  <c r="I15" i="195" s="1"/>
  <c r="K15" i="195" s="1"/>
  <c r="G20" i="195"/>
  <c r="N20" i="195" s="1"/>
  <c r="G25" i="195"/>
  <c r="N25" i="195" s="1"/>
  <c r="G31" i="195"/>
  <c r="N31" i="195" s="1"/>
  <c r="G35" i="195"/>
  <c r="N35" i="195" s="1"/>
  <c r="G41" i="195"/>
  <c r="I41" i="195" s="1"/>
  <c r="K41" i="195" s="1"/>
  <c r="G56" i="197"/>
  <c r="I58" i="195"/>
  <c r="G44" i="195"/>
  <c r="G48" i="195"/>
  <c r="I48" i="195" s="1"/>
  <c r="G50" i="195"/>
  <c r="G40" i="195"/>
  <c r="G52" i="195"/>
  <c r="I52" i="195" s="1"/>
  <c r="G54" i="195"/>
  <c r="G8" i="195"/>
  <c r="N8" i="195" s="1"/>
  <c r="G45" i="195"/>
  <c r="I45" i="195" s="1"/>
  <c r="E55" i="195"/>
  <c r="G24" i="195"/>
  <c r="N24" i="195" s="1"/>
  <c r="G28" i="195"/>
  <c r="N28" i="195" s="1"/>
  <c r="G32" i="195"/>
  <c r="N32" i="195" s="1"/>
  <c r="G36" i="195"/>
  <c r="N36" i="195" s="1"/>
  <c r="I8" i="197"/>
  <c r="I59" i="195"/>
  <c r="F55" i="195"/>
  <c r="K17" i="197"/>
  <c r="N37" i="195" l="1"/>
  <c r="K21" i="197"/>
  <c r="I17" i="195"/>
  <c r="K17" i="195" s="1"/>
  <c r="N50" i="197"/>
  <c r="K14" i="197"/>
  <c r="K13" i="197"/>
  <c r="K53" i="197"/>
  <c r="I21" i="195"/>
  <c r="K21" i="195" s="1"/>
  <c r="K28" i="197"/>
  <c r="K42" i="197"/>
  <c r="N47" i="197"/>
  <c r="N19" i="197"/>
  <c r="K35" i="197"/>
  <c r="N51" i="197"/>
  <c r="N46" i="195"/>
  <c r="I13" i="195"/>
  <c r="K13" i="195" s="1"/>
  <c r="N12" i="197"/>
  <c r="N10" i="197"/>
  <c r="K48" i="197"/>
  <c r="N40" i="197"/>
  <c r="K33" i="197"/>
  <c r="K11" i="197"/>
  <c r="N43" i="197"/>
  <c r="K45" i="197"/>
  <c r="K39" i="197"/>
  <c r="K20" i="197"/>
  <c r="N32" i="197"/>
  <c r="N16" i="197"/>
  <c r="I22" i="195"/>
  <c r="K22" i="195" s="1"/>
  <c r="I10" i="195"/>
  <c r="K10" i="195" s="1"/>
  <c r="I43" i="195"/>
  <c r="K43" i="195" s="1"/>
  <c r="I39" i="195"/>
  <c r="K39" i="195" s="1"/>
  <c r="I9" i="195"/>
  <c r="K9" i="195" s="1"/>
  <c r="I16" i="195"/>
  <c r="K16" i="195" s="1"/>
  <c r="N11" i="195"/>
  <c r="I12" i="195"/>
  <c r="K12" i="195" s="1"/>
  <c r="I14" i="195"/>
  <c r="K14" i="195" s="1"/>
  <c r="N29" i="195"/>
  <c r="I53" i="195"/>
  <c r="I47" i="195"/>
  <c r="I36" i="195"/>
  <c r="K36" i="195" s="1"/>
  <c r="I23" i="195"/>
  <c r="K23" i="195" s="1"/>
  <c r="I20" i="195"/>
  <c r="K20" i="195" s="1"/>
  <c r="I51" i="195"/>
  <c r="I42" i="195"/>
  <c r="K42" i="195" s="1"/>
  <c r="I33" i="195"/>
  <c r="K33" i="195" s="1"/>
  <c r="N19" i="195"/>
  <c r="I30" i="195"/>
  <c r="K30" i="195" s="1"/>
  <c r="K41" i="197"/>
  <c r="N15" i="195"/>
  <c r="N55" i="197"/>
  <c r="I18" i="195"/>
  <c r="K18" i="195" s="1"/>
  <c r="N25" i="197"/>
  <c r="N44" i="197"/>
  <c r="N23" i="197"/>
  <c r="N34" i="197"/>
  <c r="K26" i="197"/>
  <c r="I31" i="195"/>
  <c r="K31" i="195" s="1"/>
  <c r="I34" i="195"/>
  <c r="K34" i="195" s="1"/>
  <c r="N31" i="197"/>
  <c r="N24" i="197"/>
  <c r="K52" i="197"/>
  <c r="I38" i="195"/>
  <c r="K38" i="195" s="1"/>
  <c r="K15" i="197"/>
  <c r="I28" i="195"/>
  <c r="K28" i="195" s="1"/>
  <c r="K49" i="197"/>
  <c r="N18" i="197"/>
  <c r="I25" i="195"/>
  <c r="K25" i="195" s="1"/>
  <c r="N29" i="197"/>
  <c r="N36" i="197"/>
  <c r="K54" i="197"/>
  <c r="N45" i="195"/>
  <c r="I27" i="195"/>
  <c r="K27" i="195" s="1"/>
  <c r="N41" i="195"/>
  <c r="I8" i="195"/>
  <c r="K8" i="195" s="1"/>
  <c r="N46" i="197"/>
  <c r="I26" i="195"/>
  <c r="K26" i="195" s="1"/>
  <c r="I49" i="195"/>
  <c r="K38" i="197"/>
  <c r="N30" i="197"/>
  <c r="N37" i="197"/>
  <c r="K9" i="197"/>
  <c r="K22" i="197"/>
  <c r="G60" i="195"/>
  <c r="I35" i="195"/>
  <c r="K35" i="195" s="1"/>
  <c r="N48" i="195"/>
  <c r="I50" i="195"/>
  <c r="N50" i="195"/>
  <c r="G55" i="195"/>
  <c r="N52" i="195"/>
  <c r="I54" i="195"/>
  <c r="N54" i="195"/>
  <c r="I40" i="195"/>
  <c r="K40" i="195" s="1"/>
  <c r="N40" i="195"/>
  <c r="N44" i="195"/>
  <c r="I44" i="195"/>
  <c r="I32" i="195"/>
  <c r="K32" i="195" s="1"/>
  <c r="N8" i="197"/>
  <c r="K8" i="197"/>
  <c r="I56" i="197"/>
  <c r="I24" i="195"/>
  <c r="K24" i="195" s="1"/>
  <c r="O65" i="193"/>
  <c r="N64" i="193"/>
  <c r="K64" i="193"/>
  <c r="K63" i="193"/>
  <c r="F62" i="193"/>
  <c r="H54" i="193"/>
  <c r="G54" i="193"/>
  <c r="F54" i="193"/>
  <c r="E54" i="193"/>
  <c r="D54" i="193"/>
  <c r="H53" i="193"/>
  <c r="G53" i="193"/>
  <c r="F53" i="193"/>
  <c r="E53" i="193"/>
  <c r="D53" i="193"/>
  <c r="H52" i="193"/>
  <c r="G52" i="193"/>
  <c r="F52" i="193"/>
  <c r="E52" i="193"/>
  <c r="D52" i="193"/>
  <c r="H51" i="193"/>
  <c r="G51" i="193"/>
  <c r="F51" i="193"/>
  <c r="E51" i="193"/>
  <c r="D51" i="193"/>
  <c r="H50" i="193"/>
  <c r="G50" i="193"/>
  <c r="F50" i="193"/>
  <c r="E50" i="193"/>
  <c r="D50" i="193"/>
  <c r="H49" i="193"/>
  <c r="G49" i="193"/>
  <c r="F49" i="193"/>
  <c r="E49" i="193"/>
  <c r="D49" i="193"/>
  <c r="H48" i="193"/>
  <c r="G48" i="193"/>
  <c r="F48" i="193"/>
  <c r="E48" i="193"/>
  <c r="D48" i="193"/>
  <c r="H47" i="193"/>
  <c r="G47" i="193"/>
  <c r="F47" i="193"/>
  <c r="E47" i="193"/>
  <c r="D47" i="193"/>
  <c r="H46" i="193"/>
  <c r="G46" i="193"/>
  <c r="F46" i="193"/>
  <c r="E46" i="193"/>
  <c r="D46" i="193"/>
  <c r="H45" i="193"/>
  <c r="G45" i="193"/>
  <c r="F45" i="193"/>
  <c r="E45" i="193"/>
  <c r="D45" i="193"/>
  <c r="H44" i="193"/>
  <c r="G44" i="193"/>
  <c r="F44" i="193"/>
  <c r="E44" i="193"/>
  <c r="D44" i="193"/>
  <c r="L44" i="193" s="1"/>
  <c r="H43" i="193"/>
  <c r="G43" i="193"/>
  <c r="F43" i="193"/>
  <c r="E43" i="193"/>
  <c r="D43" i="193"/>
  <c r="H42" i="193"/>
  <c r="G42" i="193"/>
  <c r="F42" i="193"/>
  <c r="E42" i="193"/>
  <c r="D42" i="193"/>
  <c r="M41" i="193"/>
  <c r="H41" i="193"/>
  <c r="G41" i="193"/>
  <c r="F41" i="193"/>
  <c r="E41" i="193"/>
  <c r="D41" i="193"/>
  <c r="H40" i="193"/>
  <c r="G40" i="193"/>
  <c r="F40" i="193"/>
  <c r="E40" i="193"/>
  <c r="D40" i="193"/>
  <c r="H39" i="193"/>
  <c r="G39" i="193"/>
  <c r="F39" i="193"/>
  <c r="E39" i="193"/>
  <c r="D39" i="193"/>
  <c r="H38" i="193"/>
  <c r="G38" i="193"/>
  <c r="F38" i="193"/>
  <c r="E38" i="193"/>
  <c r="D38" i="193"/>
  <c r="H37" i="193"/>
  <c r="G37" i="193"/>
  <c r="F37" i="193"/>
  <c r="E37" i="193"/>
  <c r="D37" i="193"/>
  <c r="L37" i="193" s="1"/>
  <c r="H36" i="193"/>
  <c r="G36" i="193"/>
  <c r="F36" i="193"/>
  <c r="E36" i="193"/>
  <c r="D36" i="193"/>
  <c r="H35" i="193"/>
  <c r="G35" i="193"/>
  <c r="F35" i="193"/>
  <c r="E35" i="193"/>
  <c r="D35" i="193"/>
  <c r="H34" i="193"/>
  <c r="G34" i="193"/>
  <c r="F34" i="193"/>
  <c r="E34" i="193"/>
  <c r="D34" i="193"/>
  <c r="H33" i="193"/>
  <c r="G33" i="193"/>
  <c r="F33" i="193"/>
  <c r="E33" i="193"/>
  <c r="D33" i="193"/>
  <c r="H32" i="193"/>
  <c r="G32" i="193"/>
  <c r="F32" i="193"/>
  <c r="E32" i="193"/>
  <c r="D32" i="193"/>
  <c r="H31" i="193"/>
  <c r="G31" i="193"/>
  <c r="F31" i="193"/>
  <c r="E31" i="193"/>
  <c r="D31" i="193"/>
  <c r="H30" i="193"/>
  <c r="G30" i="193"/>
  <c r="F30" i="193"/>
  <c r="E30" i="193"/>
  <c r="D30" i="193"/>
  <c r="H29" i="193"/>
  <c r="G29" i="193"/>
  <c r="F29" i="193"/>
  <c r="E29" i="193"/>
  <c r="D29" i="193"/>
  <c r="H28" i="193"/>
  <c r="G28" i="193"/>
  <c r="F28" i="193"/>
  <c r="E28" i="193"/>
  <c r="D28" i="193"/>
  <c r="H27" i="193"/>
  <c r="G27" i="193"/>
  <c r="F27" i="193"/>
  <c r="E27" i="193"/>
  <c r="D27" i="193"/>
  <c r="H26" i="193"/>
  <c r="G26" i="193"/>
  <c r="F26" i="193"/>
  <c r="E26" i="193"/>
  <c r="D26" i="193"/>
  <c r="H25" i="193"/>
  <c r="G25" i="193"/>
  <c r="F25" i="193"/>
  <c r="E25" i="193"/>
  <c r="D25" i="193"/>
  <c r="H24" i="193"/>
  <c r="G24" i="193"/>
  <c r="F24" i="193"/>
  <c r="E24" i="193"/>
  <c r="D24" i="193"/>
  <c r="H23" i="193"/>
  <c r="G23" i="193"/>
  <c r="F23" i="193"/>
  <c r="E23" i="193"/>
  <c r="D23" i="193"/>
  <c r="M22" i="193"/>
  <c r="H22" i="193"/>
  <c r="G22" i="193"/>
  <c r="F22" i="193"/>
  <c r="E22" i="193"/>
  <c r="D22" i="193"/>
  <c r="H21" i="193"/>
  <c r="G21" i="193"/>
  <c r="F21" i="193"/>
  <c r="E21" i="193"/>
  <c r="D21" i="193"/>
  <c r="H20" i="193"/>
  <c r="G20" i="193"/>
  <c r="F20" i="193"/>
  <c r="E20" i="193"/>
  <c r="D20" i="193"/>
  <c r="H19" i="193"/>
  <c r="G19" i="193"/>
  <c r="F19" i="193"/>
  <c r="E19" i="193"/>
  <c r="D19" i="193"/>
  <c r="H18" i="193"/>
  <c r="G18" i="193"/>
  <c r="F18" i="193"/>
  <c r="E18" i="193"/>
  <c r="D18" i="193"/>
  <c r="H17" i="193"/>
  <c r="G17" i="193"/>
  <c r="F17" i="193"/>
  <c r="E17" i="193"/>
  <c r="D17" i="193"/>
  <c r="H16" i="193"/>
  <c r="G16" i="193"/>
  <c r="F16" i="193"/>
  <c r="E16" i="193"/>
  <c r="D16" i="193"/>
  <c r="H15" i="193"/>
  <c r="G15" i="193"/>
  <c r="F15" i="193"/>
  <c r="E15" i="193"/>
  <c r="D15" i="193"/>
  <c r="H14" i="193"/>
  <c r="G14" i="193"/>
  <c r="F14" i="193"/>
  <c r="E14" i="193"/>
  <c r="D14" i="193"/>
  <c r="H13" i="193"/>
  <c r="G13" i="193"/>
  <c r="F13" i="193"/>
  <c r="E13" i="193"/>
  <c r="D13" i="193"/>
  <c r="H12" i="193"/>
  <c r="G12" i="193"/>
  <c r="F12" i="193"/>
  <c r="E12" i="193"/>
  <c r="D12" i="193"/>
  <c r="H11" i="193"/>
  <c r="G11" i="193"/>
  <c r="F11" i="193"/>
  <c r="E11" i="193"/>
  <c r="D11" i="193"/>
  <c r="H10" i="193"/>
  <c r="G10" i="193"/>
  <c r="F10" i="193"/>
  <c r="E10" i="193"/>
  <c r="D10" i="193"/>
  <c r="H9" i="193"/>
  <c r="G9" i="193"/>
  <c r="F9" i="193"/>
  <c r="E9" i="193"/>
  <c r="D9" i="193"/>
  <c r="H8" i="193"/>
  <c r="G8" i="193"/>
  <c r="F8" i="193"/>
  <c r="E8" i="193"/>
  <c r="D8" i="193"/>
  <c r="O62" i="191"/>
  <c r="H66" i="193"/>
  <c r="O61" i="191"/>
  <c r="N61" i="191"/>
  <c r="I61" i="191"/>
  <c r="F54" i="191"/>
  <c r="E54" i="191"/>
  <c r="D54" i="191"/>
  <c r="F53" i="191"/>
  <c r="E53" i="191"/>
  <c r="D53" i="191"/>
  <c r="F52" i="191"/>
  <c r="E52" i="191"/>
  <c r="D52" i="191"/>
  <c r="F51" i="191"/>
  <c r="E51" i="191"/>
  <c r="D51" i="191"/>
  <c r="F50" i="191"/>
  <c r="E50" i="191"/>
  <c r="D50" i="191"/>
  <c r="F49" i="191"/>
  <c r="E49" i="191"/>
  <c r="D49" i="191"/>
  <c r="F48" i="191"/>
  <c r="E48" i="191"/>
  <c r="D48" i="191"/>
  <c r="F47" i="191"/>
  <c r="E47" i="191"/>
  <c r="D47" i="191"/>
  <c r="M46" i="191"/>
  <c r="F46" i="191"/>
  <c r="E46" i="191"/>
  <c r="D46" i="191"/>
  <c r="M45" i="191"/>
  <c r="F45" i="191"/>
  <c r="E45" i="191"/>
  <c r="D45" i="191"/>
  <c r="M44" i="191"/>
  <c r="H44" i="191"/>
  <c r="F44" i="191"/>
  <c r="E44" i="191"/>
  <c r="D44" i="191"/>
  <c r="F43" i="191"/>
  <c r="E43" i="191"/>
  <c r="D43" i="191"/>
  <c r="F42" i="191"/>
  <c r="E42" i="191"/>
  <c r="D42" i="191"/>
  <c r="F41" i="191"/>
  <c r="E41" i="191"/>
  <c r="D41" i="191"/>
  <c r="F40" i="191"/>
  <c r="E40" i="191"/>
  <c r="D40" i="191"/>
  <c r="F39" i="191"/>
  <c r="E39" i="191"/>
  <c r="D39" i="191"/>
  <c r="F38" i="191"/>
  <c r="E38" i="191"/>
  <c r="D38" i="191"/>
  <c r="F37" i="191"/>
  <c r="E37" i="191"/>
  <c r="D37" i="191"/>
  <c r="F36" i="191"/>
  <c r="E36" i="191"/>
  <c r="D36" i="191"/>
  <c r="F35" i="191"/>
  <c r="E35" i="191"/>
  <c r="D35" i="191"/>
  <c r="F34" i="191"/>
  <c r="E34" i="191"/>
  <c r="D34" i="191"/>
  <c r="F33" i="191"/>
  <c r="E33" i="191"/>
  <c r="D33" i="191"/>
  <c r="F32" i="191"/>
  <c r="E32" i="191"/>
  <c r="D32" i="191"/>
  <c r="F31" i="191"/>
  <c r="E31" i="191"/>
  <c r="D31" i="191"/>
  <c r="F30" i="191"/>
  <c r="E30" i="191"/>
  <c r="D30" i="191"/>
  <c r="F29" i="191"/>
  <c r="E29" i="191"/>
  <c r="D29" i="191"/>
  <c r="F28" i="191"/>
  <c r="E28" i="191"/>
  <c r="D28" i="191"/>
  <c r="F27" i="191"/>
  <c r="E27" i="191"/>
  <c r="D27" i="191"/>
  <c r="F26" i="191"/>
  <c r="E26" i="191"/>
  <c r="D26" i="191"/>
  <c r="F25" i="191"/>
  <c r="E25" i="191"/>
  <c r="D25" i="191"/>
  <c r="F24" i="191"/>
  <c r="E24" i="191"/>
  <c r="D24" i="191"/>
  <c r="F23" i="191"/>
  <c r="E23" i="191"/>
  <c r="D23" i="191"/>
  <c r="F22" i="191"/>
  <c r="E22" i="191"/>
  <c r="D22" i="191"/>
  <c r="F21" i="191"/>
  <c r="E21" i="191"/>
  <c r="D21" i="191"/>
  <c r="F20" i="191"/>
  <c r="E20" i="191"/>
  <c r="D20" i="191"/>
  <c r="F19" i="191"/>
  <c r="E19" i="191"/>
  <c r="D19" i="191"/>
  <c r="F18" i="191"/>
  <c r="E18" i="191"/>
  <c r="D18" i="191"/>
  <c r="F17" i="191"/>
  <c r="E17" i="191"/>
  <c r="D17" i="191"/>
  <c r="F16" i="191"/>
  <c r="E16" i="191"/>
  <c r="D16" i="191"/>
  <c r="F15" i="191"/>
  <c r="E15" i="191"/>
  <c r="D15" i="191"/>
  <c r="F14" i="191"/>
  <c r="E14" i="191"/>
  <c r="D14" i="191"/>
  <c r="F13" i="191"/>
  <c r="E13" i="191"/>
  <c r="D13" i="191"/>
  <c r="F12" i="191"/>
  <c r="E12" i="191"/>
  <c r="D12" i="191"/>
  <c r="F11" i="191"/>
  <c r="E11" i="191"/>
  <c r="D11" i="191"/>
  <c r="F10" i="191"/>
  <c r="E10" i="191"/>
  <c r="D10" i="191"/>
  <c r="F9" i="191"/>
  <c r="E9" i="191"/>
  <c r="D9" i="191"/>
  <c r="F8" i="191"/>
  <c r="E8" i="191"/>
  <c r="D8" i="191"/>
  <c r="L2" i="191"/>
  <c r="M2" i="191" s="1"/>
  <c r="G54" i="191" l="1"/>
  <c r="N54" i="191" s="1"/>
  <c r="G52" i="191"/>
  <c r="N52" i="191" s="1"/>
  <c r="G53" i="191"/>
  <c r="N53" i="191" s="1"/>
  <c r="K56" i="197"/>
  <c r="K58" i="197" s="1"/>
  <c r="I69" i="197" s="1"/>
  <c r="I21" i="193"/>
  <c r="N21" i="193" s="1"/>
  <c r="I24" i="193"/>
  <c r="K24" i="193" s="1"/>
  <c r="I32" i="193"/>
  <c r="K32" i="193" s="1"/>
  <c r="I40" i="193"/>
  <c r="N40" i="193" s="1"/>
  <c r="I13" i="193"/>
  <c r="K13" i="193" s="1"/>
  <c r="G27" i="191"/>
  <c r="N27" i="191" s="1"/>
  <c r="I55" i="195"/>
  <c r="I57" i="195" s="1"/>
  <c r="I43" i="193"/>
  <c r="K43" i="193" s="1"/>
  <c r="I51" i="193"/>
  <c r="N51" i="193" s="1"/>
  <c r="I9" i="193"/>
  <c r="N9" i="193" s="1"/>
  <c r="I17" i="193"/>
  <c r="N17" i="193" s="1"/>
  <c r="I28" i="193"/>
  <c r="K28" i="193" s="1"/>
  <c r="I36" i="193"/>
  <c r="K36" i="193" s="1"/>
  <c r="I47" i="193"/>
  <c r="K47" i="193" s="1"/>
  <c r="G36" i="191"/>
  <c r="N36" i="191" s="1"/>
  <c r="G44" i="191"/>
  <c r="N44" i="191" s="1"/>
  <c r="G48" i="191"/>
  <c r="N48" i="191" s="1"/>
  <c r="G25" i="191"/>
  <c r="N25" i="191" s="1"/>
  <c r="G30" i="191"/>
  <c r="N30" i="191" s="1"/>
  <c r="G50" i="191"/>
  <c r="N50" i="191" s="1"/>
  <c r="G40" i="191"/>
  <c r="N40" i="191" s="1"/>
  <c r="G16" i="191"/>
  <c r="N16" i="191" s="1"/>
  <c r="G20" i="191"/>
  <c r="N20" i="191" s="1"/>
  <c r="G24" i="191"/>
  <c r="N24" i="191" s="1"/>
  <c r="G29" i="191"/>
  <c r="N29" i="191" s="1"/>
  <c r="G37" i="191"/>
  <c r="N37" i="191" s="1"/>
  <c r="G49" i="191"/>
  <c r="N49" i="191" s="1"/>
  <c r="G10" i="191"/>
  <c r="N10" i="191" s="1"/>
  <c r="G14" i="191"/>
  <c r="N14" i="191" s="1"/>
  <c r="G15" i="191"/>
  <c r="N15" i="191" s="1"/>
  <c r="G9" i="191"/>
  <c r="N9" i="191" s="1"/>
  <c r="G13" i="191"/>
  <c r="N13" i="191" s="1"/>
  <c r="G18" i="191"/>
  <c r="N18" i="191" s="1"/>
  <c r="G22" i="191"/>
  <c r="N22" i="191" s="1"/>
  <c r="I30" i="191"/>
  <c r="K30" i="191" s="1"/>
  <c r="G31" i="191"/>
  <c r="N31" i="191" s="1"/>
  <c r="G45" i="191"/>
  <c r="N45" i="191" s="1"/>
  <c r="G46" i="191"/>
  <c r="N46" i="191" s="1"/>
  <c r="K59" i="193"/>
  <c r="G55" i="193"/>
  <c r="I10" i="193"/>
  <c r="N10" i="193" s="1"/>
  <c r="I14" i="193"/>
  <c r="K14" i="193" s="1"/>
  <c r="I18" i="193"/>
  <c r="N18" i="193" s="1"/>
  <c r="I22" i="193"/>
  <c r="K22" i="193" s="1"/>
  <c r="I41" i="193"/>
  <c r="K41" i="193" s="1"/>
  <c r="I48" i="193"/>
  <c r="K48" i="193" s="1"/>
  <c r="I52" i="193"/>
  <c r="N52" i="193" s="1"/>
  <c r="I11" i="193"/>
  <c r="N11" i="193" s="1"/>
  <c r="I15" i="193"/>
  <c r="N15" i="193" s="1"/>
  <c r="I19" i="193"/>
  <c r="K19" i="193" s="1"/>
  <c r="I26" i="193"/>
  <c r="K26" i="193" s="1"/>
  <c r="I30" i="193"/>
  <c r="I34" i="193"/>
  <c r="K34" i="193" s="1"/>
  <c r="I38" i="193"/>
  <c r="N38" i="193" s="1"/>
  <c r="I45" i="193"/>
  <c r="N45" i="193" s="1"/>
  <c r="I49" i="193"/>
  <c r="N49" i="193" s="1"/>
  <c r="I53" i="193"/>
  <c r="N53" i="193" s="1"/>
  <c r="I12" i="193"/>
  <c r="N12" i="193" s="1"/>
  <c r="I16" i="193"/>
  <c r="N16" i="193" s="1"/>
  <c r="I20" i="193"/>
  <c r="N20" i="193" s="1"/>
  <c r="I39" i="193"/>
  <c r="N39" i="193" s="1"/>
  <c r="I46" i="193"/>
  <c r="K46" i="193" s="1"/>
  <c r="I50" i="193"/>
  <c r="N50" i="193" s="1"/>
  <c r="I54" i="193"/>
  <c r="K54" i="193" s="1"/>
  <c r="G19" i="191"/>
  <c r="N19" i="191" s="1"/>
  <c r="G32" i="191"/>
  <c r="N32" i="191" s="1"/>
  <c r="G39" i="191"/>
  <c r="N39" i="191" s="1"/>
  <c r="I54" i="191"/>
  <c r="I59" i="191"/>
  <c r="G17" i="191"/>
  <c r="N17" i="191" s="1"/>
  <c r="G23" i="191"/>
  <c r="N23" i="191" s="1"/>
  <c r="G11" i="191"/>
  <c r="N11" i="191" s="1"/>
  <c r="G12" i="191"/>
  <c r="N12" i="191" s="1"/>
  <c r="G21" i="191"/>
  <c r="N21" i="191" s="1"/>
  <c r="G26" i="191"/>
  <c r="N26" i="191" s="1"/>
  <c r="G28" i="191"/>
  <c r="N28" i="191" s="1"/>
  <c r="G33" i="191"/>
  <c r="G35" i="191"/>
  <c r="N35" i="191" s="1"/>
  <c r="G41" i="191"/>
  <c r="G43" i="191"/>
  <c r="N43" i="191" s="1"/>
  <c r="G51" i="191"/>
  <c r="N51" i="191" s="1"/>
  <c r="N13" i="193"/>
  <c r="K21" i="193"/>
  <c r="G8" i="191"/>
  <c r="E55" i="191"/>
  <c r="I58" i="191"/>
  <c r="F55" i="191"/>
  <c r="K61" i="193"/>
  <c r="H55" i="193"/>
  <c r="I42" i="193"/>
  <c r="I44" i="193"/>
  <c r="G34" i="191"/>
  <c r="N34" i="191" s="1"/>
  <c r="G38" i="191"/>
  <c r="N38" i="191" s="1"/>
  <c r="G42" i="191"/>
  <c r="N42" i="191" s="1"/>
  <c r="G47" i="191"/>
  <c r="N47" i="191" s="1"/>
  <c r="N62" i="191"/>
  <c r="I62" i="191"/>
  <c r="H65" i="191" s="1"/>
  <c r="K66" i="193"/>
  <c r="H65" i="193"/>
  <c r="K58" i="193"/>
  <c r="E55" i="193"/>
  <c r="I8" i="193"/>
  <c r="I23" i="193"/>
  <c r="I25" i="193"/>
  <c r="I27" i="193"/>
  <c r="I29" i="193"/>
  <c r="I31" i="193"/>
  <c r="I33" i="193"/>
  <c r="I35" i="193"/>
  <c r="I37" i="193"/>
  <c r="F55" i="193"/>
  <c r="K60" i="193"/>
  <c r="H9" i="189"/>
  <c r="H10" i="189"/>
  <c r="H11" i="189"/>
  <c r="H12" i="189"/>
  <c r="H13" i="189"/>
  <c r="H14" i="189"/>
  <c r="H15" i="189"/>
  <c r="H16" i="189"/>
  <c r="H17" i="189"/>
  <c r="H18" i="189"/>
  <c r="H19" i="189"/>
  <c r="H20" i="189"/>
  <c r="H21" i="189"/>
  <c r="H22" i="189"/>
  <c r="H23" i="189"/>
  <c r="H24" i="189"/>
  <c r="H25" i="189"/>
  <c r="H26" i="189"/>
  <c r="H27" i="189"/>
  <c r="H28" i="189"/>
  <c r="H29" i="189"/>
  <c r="H30" i="189"/>
  <c r="H31" i="189"/>
  <c r="H32" i="189"/>
  <c r="H33" i="189"/>
  <c r="H34" i="189"/>
  <c r="H35" i="189"/>
  <c r="H36" i="189"/>
  <c r="H37" i="189"/>
  <c r="H38" i="189"/>
  <c r="H39" i="189"/>
  <c r="H40" i="189"/>
  <c r="H41" i="189"/>
  <c r="H42" i="189"/>
  <c r="H43" i="189"/>
  <c r="H44" i="189"/>
  <c r="H45" i="189"/>
  <c r="H46" i="189"/>
  <c r="H47" i="189"/>
  <c r="H48" i="189"/>
  <c r="H49" i="189"/>
  <c r="H50" i="189"/>
  <c r="H51" i="189"/>
  <c r="H52" i="189"/>
  <c r="H53" i="189"/>
  <c r="H54" i="189"/>
  <c r="G9" i="189"/>
  <c r="G10" i="189"/>
  <c r="G11" i="189"/>
  <c r="G12" i="189"/>
  <c r="G13" i="189"/>
  <c r="G14" i="189"/>
  <c r="G15" i="189"/>
  <c r="G16" i="189"/>
  <c r="G17" i="189"/>
  <c r="G18" i="189"/>
  <c r="G19" i="189"/>
  <c r="G20" i="189"/>
  <c r="G21" i="189"/>
  <c r="G22" i="189"/>
  <c r="G23" i="189"/>
  <c r="G24" i="189"/>
  <c r="G25" i="189"/>
  <c r="G26" i="189"/>
  <c r="G27" i="189"/>
  <c r="G28" i="189"/>
  <c r="G29" i="189"/>
  <c r="G30" i="189"/>
  <c r="G31" i="189"/>
  <c r="G32" i="189"/>
  <c r="G33" i="189"/>
  <c r="G34" i="189"/>
  <c r="G35" i="189"/>
  <c r="G36" i="189"/>
  <c r="G37" i="189"/>
  <c r="G38" i="189"/>
  <c r="G39" i="189"/>
  <c r="G40" i="189"/>
  <c r="G41" i="189"/>
  <c r="G42" i="189"/>
  <c r="G43" i="189"/>
  <c r="G44" i="189"/>
  <c r="G45" i="189"/>
  <c r="G46" i="189"/>
  <c r="G47" i="189"/>
  <c r="G48" i="189"/>
  <c r="G49" i="189"/>
  <c r="G50" i="189"/>
  <c r="G51" i="189"/>
  <c r="G52" i="189"/>
  <c r="G53" i="189"/>
  <c r="G54" i="189"/>
  <c r="F9" i="189"/>
  <c r="F10" i="189"/>
  <c r="F11" i="189"/>
  <c r="F12" i="189"/>
  <c r="F13" i="189"/>
  <c r="F14" i="189"/>
  <c r="F15" i="189"/>
  <c r="F16" i="189"/>
  <c r="F17" i="189"/>
  <c r="F18" i="189"/>
  <c r="F19" i="189"/>
  <c r="F20" i="189"/>
  <c r="F21" i="189"/>
  <c r="F22" i="189"/>
  <c r="F23" i="189"/>
  <c r="F24" i="189"/>
  <c r="F25" i="189"/>
  <c r="F26" i="189"/>
  <c r="F27" i="189"/>
  <c r="F28" i="189"/>
  <c r="F29" i="189"/>
  <c r="F30" i="189"/>
  <c r="F31" i="189"/>
  <c r="F32" i="189"/>
  <c r="F33" i="189"/>
  <c r="F34" i="189"/>
  <c r="F35" i="189"/>
  <c r="F36" i="189"/>
  <c r="F37" i="189"/>
  <c r="F38" i="189"/>
  <c r="F39" i="189"/>
  <c r="F40" i="189"/>
  <c r="F41" i="189"/>
  <c r="F42" i="189"/>
  <c r="F43" i="189"/>
  <c r="F44" i="189"/>
  <c r="F45" i="189"/>
  <c r="F46" i="189"/>
  <c r="F47" i="189"/>
  <c r="F48" i="189"/>
  <c r="F49" i="189"/>
  <c r="F50" i="189"/>
  <c r="F51" i="189"/>
  <c r="F52" i="189"/>
  <c r="F53" i="189"/>
  <c r="F54" i="189"/>
  <c r="E9" i="189"/>
  <c r="E10" i="189"/>
  <c r="E11" i="189"/>
  <c r="E12" i="189"/>
  <c r="E13" i="189"/>
  <c r="E14" i="189"/>
  <c r="E15" i="189"/>
  <c r="E16" i="189"/>
  <c r="E17" i="189"/>
  <c r="E18" i="189"/>
  <c r="E19" i="189"/>
  <c r="E20" i="189"/>
  <c r="E21" i="189"/>
  <c r="E22" i="189"/>
  <c r="E23" i="189"/>
  <c r="E24" i="189"/>
  <c r="E25" i="189"/>
  <c r="E26" i="189"/>
  <c r="E27" i="189"/>
  <c r="E28" i="189"/>
  <c r="E29" i="189"/>
  <c r="E30" i="189"/>
  <c r="E31" i="189"/>
  <c r="E32" i="189"/>
  <c r="E33" i="189"/>
  <c r="E34" i="189"/>
  <c r="E35" i="189"/>
  <c r="E36" i="189"/>
  <c r="E37" i="189"/>
  <c r="E38" i="189"/>
  <c r="E39" i="189"/>
  <c r="E40" i="189"/>
  <c r="E41" i="189"/>
  <c r="E42" i="189"/>
  <c r="E43" i="189"/>
  <c r="E44" i="189"/>
  <c r="E45" i="189"/>
  <c r="E46" i="189"/>
  <c r="E47" i="189"/>
  <c r="E48" i="189"/>
  <c r="E49" i="189"/>
  <c r="E50" i="189"/>
  <c r="E51" i="189"/>
  <c r="E52" i="189"/>
  <c r="E53" i="189"/>
  <c r="E54" i="189"/>
  <c r="D10" i="189"/>
  <c r="D11" i="189"/>
  <c r="D12" i="189"/>
  <c r="D13" i="189"/>
  <c r="D14" i="189"/>
  <c r="D15" i="189"/>
  <c r="D16" i="189"/>
  <c r="D17" i="189"/>
  <c r="D18" i="189"/>
  <c r="D19" i="189"/>
  <c r="D20" i="189"/>
  <c r="D21" i="189"/>
  <c r="D22" i="189"/>
  <c r="D23" i="189"/>
  <c r="D24" i="189"/>
  <c r="D25" i="189"/>
  <c r="D26" i="189"/>
  <c r="D27" i="189"/>
  <c r="D28" i="189"/>
  <c r="D29" i="189"/>
  <c r="D30" i="189"/>
  <c r="D31" i="189"/>
  <c r="D32" i="189"/>
  <c r="D33" i="189"/>
  <c r="D34" i="189"/>
  <c r="D35" i="189"/>
  <c r="D36" i="189"/>
  <c r="D37" i="189"/>
  <c r="D38" i="189"/>
  <c r="D39" i="189"/>
  <c r="D40" i="189"/>
  <c r="D41" i="189"/>
  <c r="D42" i="189"/>
  <c r="D43" i="189"/>
  <c r="D44" i="189"/>
  <c r="D45" i="189"/>
  <c r="D46" i="189"/>
  <c r="D47" i="189"/>
  <c r="D48" i="189"/>
  <c r="D49" i="189"/>
  <c r="D50" i="189"/>
  <c r="D51" i="189"/>
  <c r="D52" i="189"/>
  <c r="D53" i="189"/>
  <c r="D54" i="189"/>
  <c r="D9" i="189"/>
  <c r="D8" i="189"/>
  <c r="F9" i="187"/>
  <c r="F10" i="187"/>
  <c r="F11" i="187"/>
  <c r="F12" i="187"/>
  <c r="F13" i="187"/>
  <c r="F14" i="187"/>
  <c r="F15" i="187"/>
  <c r="F16" i="187"/>
  <c r="F17" i="187"/>
  <c r="F18" i="187"/>
  <c r="F19" i="187"/>
  <c r="F20" i="187"/>
  <c r="F21" i="187"/>
  <c r="F22" i="187"/>
  <c r="F23" i="187"/>
  <c r="F24" i="187"/>
  <c r="F25" i="187"/>
  <c r="F26" i="187"/>
  <c r="F27" i="187"/>
  <c r="F28" i="187"/>
  <c r="F29" i="187"/>
  <c r="F30" i="187"/>
  <c r="F31" i="187"/>
  <c r="F32" i="187"/>
  <c r="F33" i="187"/>
  <c r="F34" i="187"/>
  <c r="F35" i="187"/>
  <c r="F36" i="187"/>
  <c r="F37" i="187"/>
  <c r="F38" i="187"/>
  <c r="F39" i="187"/>
  <c r="F40" i="187"/>
  <c r="F41" i="187"/>
  <c r="F42" i="187"/>
  <c r="F43" i="187"/>
  <c r="F44" i="187"/>
  <c r="F45" i="187"/>
  <c r="F46" i="187"/>
  <c r="F47" i="187"/>
  <c r="F48" i="187"/>
  <c r="F49" i="187"/>
  <c r="F50" i="187"/>
  <c r="F51" i="187"/>
  <c r="F52" i="187"/>
  <c r="F53" i="187"/>
  <c r="F54" i="187"/>
  <c r="E9" i="187"/>
  <c r="E10" i="187"/>
  <c r="E11" i="187"/>
  <c r="E12" i="187"/>
  <c r="E13" i="187"/>
  <c r="E14" i="187"/>
  <c r="E15" i="187"/>
  <c r="E16" i="187"/>
  <c r="E17" i="187"/>
  <c r="E18" i="187"/>
  <c r="E19" i="187"/>
  <c r="E20" i="187"/>
  <c r="E21" i="187"/>
  <c r="E22" i="187"/>
  <c r="E23" i="187"/>
  <c r="E24" i="187"/>
  <c r="E25" i="187"/>
  <c r="E26" i="187"/>
  <c r="E27" i="187"/>
  <c r="E28" i="187"/>
  <c r="E29" i="187"/>
  <c r="E30" i="187"/>
  <c r="E31" i="187"/>
  <c r="E32" i="187"/>
  <c r="E33" i="187"/>
  <c r="E34" i="187"/>
  <c r="E35" i="187"/>
  <c r="E36" i="187"/>
  <c r="E37" i="187"/>
  <c r="E38" i="187"/>
  <c r="E39" i="187"/>
  <c r="E40" i="187"/>
  <c r="E41" i="187"/>
  <c r="E42" i="187"/>
  <c r="E43" i="187"/>
  <c r="E44" i="187"/>
  <c r="E45" i="187"/>
  <c r="E46" i="187"/>
  <c r="E47" i="187"/>
  <c r="E48" i="187"/>
  <c r="E49" i="187"/>
  <c r="E50" i="187"/>
  <c r="E51" i="187"/>
  <c r="E52" i="187"/>
  <c r="E53" i="187"/>
  <c r="E54" i="187"/>
  <c r="I36" i="191" l="1"/>
  <c r="K36" i="191" s="1"/>
  <c r="I27" i="191"/>
  <c r="K27" i="191" s="1"/>
  <c r="I52" i="191"/>
  <c r="I48" i="191"/>
  <c r="N19" i="193"/>
  <c r="N47" i="193"/>
  <c r="N24" i="193"/>
  <c r="N14" i="193"/>
  <c r="I25" i="191"/>
  <c r="K25" i="191" s="1"/>
  <c r="N34" i="193"/>
  <c r="I40" i="191"/>
  <c r="K40" i="191" s="1"/>
  <c r="N28" i="193"/>
  <c r="I50" i="191"/>
  <c r="J58" i="197"/>
  <c r="J60" i="197"/>
  <c r="J61" i="197"/>
  <c r="I17" i="191"/>
  <c r="K17" i="191" s="1"/>
  <c r="J62" i="197"/>
  <c r="N32" i="193"/>
  <c r="N43" i="193"/>
  <c r="I49" i="191"/>
  <c r="I24" i="191"/>
  <c r="K24" i="191" s="1"/>
  <c r="I44" i="191"/>
  <c r="I53" i="191"/>
  <c r="J59" i="197"/>
  <c r="N22" i="193"/>
  <c r="I13" i="191"/>
  <c r="K13" i="191" s="1"/>
  <c r="I11" i="191"/>
  <c r="K11" i="191" s="1"/>
  <c r="I22" i="191"/>
  <c r="K22" i="191" s="1"/>
  <c r="K40" i="193"/>
  <c r="K38" i="193"/>
  <c r="H64" i="195"/>
  <c r="H57" i="195"/>
  <c r="H58" i="195"/>
  <c r="H59" i="195"/>
  <c r="K51" i="193"/>
  <c r="K15" i="193"/>
  <c r="K12" i="193"/>
  <c r="K9" i="193"/>
  <c r="K53" i="193"/>
  <c r="K18" i="193"/>
  <c r="N26" i="193"/>
  <c r="K44" i="193"/>
  <c r="N44" i="193"/>
  <c r="N46" i="193"/>
  <c r="K30" i="193"/>
  <c r="N30" i="193"/>
  <c r="N54" i="193"/>
  <c r="N48" i="193"/>
  <c r="K17" i="193"/>
  <c r="K16" i="193"/>
  <c r="N36" i="193"/>
  <c r="K37" i="193"/>
  <c r="N37" i="193"/>
  <c r="N41" i="193"/>
  <c r="K11" i="193"/>
  <c r="K49" i="193"/>
  <c r="K50" i="193"/>
  <c r="K45" i="193"/>
  <c r="K52" i="193"/>
  <c r="I16" i="191"/>
  <c r="K16" i="191" s="1"/>
  <c r="I9" i="191"/>
  <c r="K9" i="191" s="1"/>
  <c r="I20" i="191"/>
  <c r="K20" i="191" s="1"/>
  <c r="I43" i="191"/>
  <c r="K43" i="191" s="1"/>
  <c r="I21" i="191"/>
  <c r="K21" i="191" s="1"/>
  <c r="K20" i="193"/>
  <c r="I10" i="191"/>
  <c r="K10" i="191" s="1"/>
  <c r="I39" i="191"/>
  <c r="K39" i="191" s="1"/>
  <c r="I31" i="191"/>
  <c r="K31" i="191" s="1"/>
  <c r="I12" i="191"/>
  <c r="K12" i="191" s="1"/>
  <c r="I37" i="191"/>
  <c r="K37" i="191" s="1"/>
  <c r="I19" i="191"/>
  <c r="K19" i="191" s="1"/>
  <c r="I46" i="191"/>
  <c r="I29" i="191"/>
  <c r="K29" i="191" s="1"/>
  <c r="I28" i="191"/>
  <c r="K28" i="191" s="1"/>
  <c r="I14" i="191"/>
  <c r="K14" i="191" s="1"/>
  <c r="I15" i="191"/>
  <c r="K15" i="191" s="1"/>
  <c r="I45" i="191"/>
  <c r="I18" i="191"/>
  <c r="K18" i="191" s="1"/>
  <c r="I34" i="191"/>
  <c r="K34" i="191" s="1"/>
  <c r="K39" i="193"/>
  <c r="K10" i="193"/>
  <c r="I26" i="191"/>
  <c r="K26" i="191" s="1"/>
  <c r="I35" i="191"/>
  <c r="K35" i="191" s="1"/>
  <c r="N33" i="191"/>
  <c r="I33" i="191"/>
  <c r="K33" i="191" s="1"/>
  <c r="N41" i="191"/>
  <c r="I41" i="191"/>
  <c r="K41" i="191" s="1"/>
  <c r="I32" i="191"/>
  <c r="K32" i="191" s="1"/>
  <c r="I51" i="191"/>
  <c r="I23" i="191"/>
  <c r="K23" i="191" s="1"/>
  <c r="K29" i="193"/>
  <c r="N29" i="193"/>
  <c r="N8" i="191"/>
  <c r="G55" i="191"/>
  <c r="I8" i="191"/>
  <c r="K35" i="193"/>
  <c r="N35" i="193"/>
  <c r="K27" i="193"/>
  <c r="N27" i="193"/>
  <c r="K42" i="193"/>
  <c r="N42" i="193"/>
  <c r="I47" i="191"/>
  <c r="G60" i="191"/>
  <c r="N8" i="193"/>
  <c r="K8" i="193"/>
  <c r="I55" i="193"/>
  <c r="K33" i="193"/>
  <c r="N33" i="193"/>
  <c r="K25" i="193"/>
  <c r="N25" i="193"/>
  <c r="I42" i="191"/>
  <c r="K42" i="191" s="1"/>
  <c r="K31" i="193"/>
  <c r="N31" i="193"/>
  <c r="K23" i="193"/>
  <c r="N23" i="193"/>
  <c r="N65" i="193"/>
  <c r="K65" i="193"/>
  <c r="I69" i="193" s="1"/>
  <c r="I38" i="191"/>
  <c r="K38" i="191" s="1"/>
  <c r="I44" i="189"/>
  <c r="I43" i="189"/>
  <c r="K43" i="189" s="1"/>
  <c r="I46" i="189"/>
  <c r="N46" i="189" s="1"/>
  <c r="I48" i="189"/>
  <c r="N48" i="189" s="1"/>
  <c r="I45" i="189"/>
  <c r="N45" i="189" s="1"/>
  <c r="I47" i="189"/>
  <c r="K47" i="189" s="1"/>
  <c r="K55" i="193" l="1"/>
  <c r="K57" i="193" s="1"/>
  <c r="I55" i="191"/>
  <c r="I57" i="191" s="1"/>
  <c r="K8" i="191"/>
  <c r="K44" i="189"/>
  <c r="K48" i="189"/>
  <c r="N43" i="189"/>
  <c r="K46" i="189"/>
  <c r="N47" i="189"/>
  <c r="K45" i="189"/>
  <c r="H57" i="191" l="1"/>
  <c r="H64" i="191"/>
  <c r="H59" i="191"/>
  <c r="H58" i="191"/>
  <c r="J57" i="193"/>
  <c r="I68" i="193"/>
  <c r="J59" i="193"/>
  <c r="J60" i="193"/>
  <c r="J58" i="193"/>
  <c r="J61" i="193"/>
  <c r="D9" i="187"/>
  <c r="D10" i="187"/>
  <c r="D11" i="187"/>
  <c r="D12" i="187"/>
  <c r="D13" i="187"/>
  <c r="D14" i="187"/>
  <c r="D15" i="187"/>
  <c r="D16" i="187"/>
  <c r="D17" i="187"/>
  <c r="D18" i="187"/>
  <c r="D19" i="187"/>
  <c r="D20" i="187"/>
  <c r="D21" i="187"/>
  <c r="D22" i="187"/>
  <c r="D23" i="187"/>
  <c r="D24" i="187"/>
  <c r="D25" i="187"/>
  <c r="D26" i="187"/>
  <c r="D27" i="187"/>
  <c r="D28" i="187"/>
  <c r="D29" i="187"/>
  <c r="D30" i="187"/>
  <c r="D31" i="187"/>
  <c r="D32" i="187"/>
  <c r="D33" i="187"/>
  <c r="D34" i="187"/>
  <c r="D35" i="187"/>
  <c r="D36" i="187"/>
  <c r="D37" i="187"/>
  <c r="D38" i="187"/>
  <c r="D39" i="187"/>
  <c r="D40" i="187"/>
  <c r="D41" i="187"/>
  <c r="D42" i="187"/>
  <c r="D43" i="187"/>
  <c r="D44" i="187"/>
  <c r="D45" i="187"/>
  <c r="D46" i="187"/>
  <c r="D47" i="187"/>
  <c r="D48" i="187"/>
  <c r="D49" i="187"/>
  <c r="D50" i="187"/>
  <c r="D51" i="187"/>
  <c r="D52" i="187"/>
  <c r="D53" i="187"/>
  <c r="D54" i="187"/>
  <c r="D8" i="187"/>
  <c r="G52" i="187" l="1"/>
  <c r="N52" i="187" s="1"/>
  <c r="G50" i="187"/>
  <c r="N50" i="187" s="1"/>
  <c r="G49" i="187"/>
  <c r="N49" i="187" s="1"/>
  <c r="G51" i="187"/>
  <c r="N51" i="187" s="1"/>
  <c r="I52" i="187" l="1"/>
  <c r="I50" i="187"/>
  <c r="I49" i="187"/>
  <c r="I51" i="187"/>
  <c r="O65" i="189" l="1"/>
  <c r="N64" i="189"/>
  <c r="K64" i="189"/>
  <c r="K63" i="189"/>
  <c r="F62" i="189"/>
  <c r="M41" i="189"/>
  <c r="M22" i="189"/>
  <c r="H8" i="189"/>
  <c r="K61" i="189" s="1"/>
  <c r="G8" i="189"/>
  <c r="K60" i="189" s="1"/>
  <c r="F8" i="189"/>
  <c r="K59" i="189" s="1"/>
  <c r="E8" i="189"/>
  <c r="K58" i="189" s="1"/>
  <c r="O62" i="187"/>
  <c r="F62" i="187"/>
  <c r="H66" i="189" s="1"/>
  <c r="K66" i="189" s="1"/>
  <c r="O61" i="187"/>
  <c r="N61" i="187"/>
  <c r="I61" i="187"/>
  <c r="M46" i="187"/>
  <c r="M45" i="187"/>
  <c r="M44" i="187"/>
  <c r="H44" i="187"/>
  <c r="F8" i="187"/>
  <c r="E8" i="187"/>
  <c r="E55" i="187" s="1"/>
  <c r="L2" i="187"/>
  <c r="M2" i="187" s="1"/>
  <c r="I58" i="187" l="1"/>
  <c r="I59" i="187"/>
  <c r="I62" i="187"/>
  <c r="H65" i="187" s="1"/>
  <c r="G12" i="187"/>
  <c r="N12" i="187" s="1"/>
  <c r="G47" i="187"/>
  <c r="N47" i="187" s="1"/>
  <c r="I9" i="189"/>
  <c r="N9" i="189" s="1"/>
  <c r="I13" i="189"/>
  <c r="K13" i="189" s="1"/>
  <c r="I17" i="189"/>
  <c r="N17" i="189" s="1"/>
  <c r="I21" i="189"/>
  <c r="N21" i="189" s="1"/>
  <c r="I24" i="189"/>
  <c r="K24" i="189" s="1"/>
  <c r="I28" i="189"/>
  <c r="K28" i="189" s="1"/>
  <c r="I32" i="189"/>
  <c r="K32" i="189" s="1"/>
  <c r="I36" i="189"/>
  <c r="K36" i="189" s="1"/>
  <c r="G55" i="189"/>
  <c r="I10" i="189"/>
  <c r="K10" i="189" s="1"/>
  <c r="I22" i="189"/>
  <c r="K22" i="189" s="1"/>
  <c r="I29" i="189"/>
  <c r="K29" i="189" s="1"/>
  <c r="I50" i="189"/>
  <c r="K50" i="189" s="1"/>
  <c r="I11" i="189"/>
  <c r="N11" i="189" s="1"/>
  <c r="I15" i="189"/>
  <c r="N15" i="189" s="1"/>
  <c r="I19" i="189"/>
  <c r="N19" i="189" s="1"/>
  <c r="I14" i="189"/>
  <c r="N14" i="189" s="1"/>
  <c r="I18" i="189"/>
  <c r="K18" i="189" s="1"/>
  <c r="I33" i="189"/>
  <c r="K33" i="189" s="1"/>
  <c r="I37" i="189"/>
  <c r="K37" i="189" s="1"/>
  <c r="I40" i="189"/>
  <c r="N40" i="189" s="1"/>
  <c r="I42" i="189"/>
  <c r="K42" i="189" s="1"/>
  <c r="E55" i="189"/>
  <c r="I12" i="189"/>
  <c r="N12" i="189" s="1"/>
  <c r="I16" i="189"/>
  <c r="K16" i="189" s="1"/>
  <c r="I20" i="189"/>
  <c r="N20" i="189" s="1"/>
  <c r="G10" i="187"/>
  <c r="N10" i="187" s="1"/>
  <c r="G31" i="187"/>
  <c r="N31" i="187" s="1"/>
  <c r="G35" i="187"/>
  <c r="N35" i="187" s="1"/>
  <c r="G39" i="187"/>
  <c r="N39" i="187" s="1"/>
  <c r="G42" i="187"/>
  <c r="N42" i="187" s="1"/>
  <c r="G14" i="187"/>
  <c r="N14" i="187" s="1"/>
  <c r="G18" i="187"/>
  <c r="N18" i="187" s="1"/>
  <c r="G22" i="187"/>
  <c r="N22" i="187" s="1"/>
  <c r="G23" i="187"/>
  <c r="N23" i="187" s="1"/>
  <c r="G26" i="187"/>
  <c r="N26" i="187" s="1"/>
  <c r="G27" i="187"/>
  <c r="N27" i="187" s="1"/>
  <c r="G13" i="187"/>
  <c r="N13" i="187" s="1"/>
  <c r="G34" i="187"/>
  <c r="N34" i="187" s="1"/>
  <c r="G46" i="187"/>
  <c r="N46" i="187" s="1"/>
  <c r="G9" i="187"/>
  <c r="N9" i="187" s="1"/>
  <c r="G11" i="187"/>
  <c r="N11" i="187" s="1"/>
  <c r="G16" i="187"/>
  <c r="N16" i="187" s="1"/>
  <c r="G41" i="187"/>
  <c r="N41" i="187" s="1"/>
  <c r="G53" i="187"/>
  <c r="N53" i="187" s="1"/>
  <c r="G17" i="187"/>
  <c r="N17" i="187" s="1"/>
  <c r="G30" i="187"/>
  <c r="N30" i="187" s="1"/>
  <c r="G36" i="187"/>
  <c r="G37" i="187"/>
  <c r="N37" i="187" s="1"/>
  <c r="G38" i="187"/>
  <c r="N38" i="187" s="1"/>
  <c r="G43" i="187"/>
  <c r="G44" i="187"/>
  <c r="N44" i="187" s="1"/>
  <c r="G15" i="187"/>
  <c r="N15" i="187" s="1"/>
  <c r="G20" i="187"/>
  <c r="N20" i="187" s="1"/>
  <c r="G24" i="187"/>
  <c r="N24" i="187" s="1"/>
  <c r="G28" i="187"/>
  <c r="N28" i="187" s="1"/>
  <c r="G45" i="187"/>
  <c r="N45" i="187" s="1"/>
  <c r="G19" i="187"/>
  <c r="N19" i="187" s="1"/>
  <c r="G32" i="187"/>
  <c r="G33" i="187"/>
  <c r="N33" i="187" s="1"/>
  <c r="G40" i="187"/>
  <c r="G48" i="187"/>
  <c r="N48" i="187" s="1"/>
  <c r="G8" i="187"/>
  <c r="I8" i="187" s="1"/>
  <c r="K19" i="189"/>
  <c r="I26" i="189"/>
  <c r="I30" i="189"/>
  <c r="I34" i="189"/>
  <c r="I38" i="189"/>
  <c r="I49" i="189"/>
  <c r="G21" i="187"/>
  <c r="G25" i="187"/>
  <c r="G29" i="187"/>
  <c r="G54" i="187"/>
  <c r="N54" i="187" s="1"/>
  <c r="H55" i="189"/>
  <c r="I23" i="189"/>
  <c r="I27" i="189"/>
  <c r="I31" i="189"/>
  <c r="I35" i="189"/>
  <c r="I39" i="189"/>
  <c r="I51" i="189"/>
  <c r="I53" i="189"/>
  <c r="I41" i="189"/>
  <c r="I8" i="189"/>
  <c r="F55" i="187"/>
  <c r="I25" i="189"/>
  <c r="I52" i="189"/>
  <c r="I54" i="189"/>
  <c r="F55" i="189"/>
  <c r="N62" i="187"/>
  <c r="H65" i="189"/>
  <c r="N32" i="189" l="1"/>
  <c r="N28" i="189"/>
  <c r="N10" i="189"/>
  <c r="K15" i="189"/>
  <c r="K11" i="189"/>
  <c r="N13" i="189"/>
  <c r="K20" i="189"/>
  <c r="I47" i="187"/>
  <c r="N18" i="189"/>
  <c r="N29" i="189"/>
  <c r="I12" i="187"/>
  <c r="K12" i="187" s="1"/>
  <c r="N22" i="189"/>
  <c r="K17" i="189"/>
  <c r="N33" i="189"/>
  <c r="K21" i="189"/>
  <c r="N42" i="189"/>
  <c r="N24" i="189"/>
  <c r="N50" i="189"/>
  <c r="K14" i="189"/>
  <c r="K9" i="189"/>
  <c r="I35" i="187"/>
  <c r="K35" i="187" s="1"/>
  <c r="N36" i="189"/>
  <c r="I10" i="187"/>
  <c r="K10" i="187" s="1"/>
  <c r="K40" i="189"/>
  <c r="N16" i="189"/>
  <c r="K12" i="189"/>
  <c r="I31" i="187"/>
  <c r="K31" i="187" s="1"/>
  <c r="I26" i="187"/>
  <c r="K26" i="187" s="1"/>
  <c r="I41" i="187"/>
  <c r="K41" i="187" s="1"/>
  <c r="I39" i="187"/>
  <c r="K39" i="187" s="1"/>
  <c r="I42" i="187"/>
  <c r="K42" i="187" s="1"/>
  <c r="I34" i="187"/>
  <c r="K34" i="187" s="1"/>
  <c r="I11" i="187"/>
  <c r="K11" i="187" s="1"/>
  <c r="I27" i="187"/>
  <c r="K27" i="187" s="1"/>
  <c r="I14" i="187"/>
  <c r="K14" i="187" s="1"/>
  <c r="I9" i="187"/>
  <c r="K9" i="187" s="1"/>
  <c r="I17" i="187"/>
  <c r="K17" i="187" s="1"/>
  <c r="I38" i="187"/>
  <c r="K38" i="187" s="1"/>
  <c r="I13" i="187"/>
  <c r="K13" i="187" s="1"/>
  <c r="I37" i="187"/>
  <c r="K37" i="187" s="1"/>
  <c r="I33" i="187"/>
  <c r="K33" i="187" s="1"/>
  <c r="I22" i="187"/>
  <c r="K22" i="187" s="1"/>
  <c r="I44" i="187"/>
  <c r="I54" i="187"/>
  <c r="I16" i="187"/>
  <c r="K16" i="187" s="1"/>
  <c r="I53" i="187"/>
  <c r="I18" i="187"/>
  <c r="K18" i="187" s="1"/>
  <c r="I23" i="187"/>
  <c r="K23" i="187" s="1"/>
  <c r="I20" i="187"/>
  <c r="K20" i="187" s="1"/>
  <c r="I46" i="187"/>
  <c r="N32" i="187"/>
  <c r="I32" i="187"/>
  <c r="K32" i="187" s="1"/>
  <c r="I28" i="187"/>
  <c r="K28" i="187" s="1"/>
  <c r="I15" i="187"/>
  <c r="K15" i="187" s="1"/>
  <c r="I30" i="187"/>
  <c r="K30" i="187" s="1"/>
  <c r="N40" i="187"/>
  <c r="I40" i="187"/>
  <c r="K40" i="187" s="1"/>
  <c r="I45" i="187"/>
  <c r="I24" i="187"/>
  <c r="K24" i="187" s="1"/>
  <c r="N43" i="187"/>
  <c r="I43" i="187"/>
  <c r="K43" i="187" s="1"/>
  <c r="I48" i="187"/>
  <c r="I19" i="187"/>
  <c r="K19" i="187" s="1"/>
  <c r="N36" i="187"/>
  <c r="I36" i="187"/>
  <c r="K36" i="187" s="1"/>
  <c r="N21" i="187"/>
  <c r="I21" i="187"/>
  <c r="K21" i="187" s="1"/>
  <c r="K49" i="189"/>
  <c r="N49" i="189"/>
  <c r="K34" i="189"/>
  <c r="N34" i="189"/>
  <c r="K8" i="187"/>
  <c r="K65" i="189"/>
  <c r="N65" i="189"/>
  <c r="N52" i="189"/>
  <c r="K52" i="189"/>
  <c r="K25" i="189"/>
  <c r="N25" i="189"/>
  <c r="N41" i="189"/>
  <c r="K41" i="189"/>
  <c r="N51" i="189"/>
  <c r="K51" i="189"/>
  <c r="K27" i="189"/>
  <c r="N27" i="189"/>
  <c r="K30" i="189"/>
  <c r="N30" i="189"/>
  <c r="G55" i="187"/>
  <c r="N8" i="187"/>
  <c r="N54" i="189"/>
  <c r="K54" i="189"/>
  <c r="I55" i="189"/>
  <c r="N8" i="189"/>
  <c r="K8" i="189"/>
  <c r="K39" i="189"/>
  <c r="N39" i="189"/>
  <c r="K23" i="189"/>
  <c r="N23" i="189"/>
  <c r="N29" i="187"/>
  <c r="I29" i="187"/>
  <c r="K29" i="187" s="1"/>
  <c r="K26" i="189"/>
  <c r="N26" i="189"/>
  <c r="G60" i="187"/>
  <c r="N53" i="189"/>
  <c r="K53" i="189"/>
  <c r="K31" i="189"/>
  <c r="N31" i="189"/>
  <c r="K35" i="189"/>
  <c r="N35" i="189"/>
  <c r="N25" i="187"/>
  <c r="I25" i="187"/>
  <c r="K25" i="187" s="1"/>
  <c r="K38" i="189"/>
  <c r="N38" i="189"/>
  <c r="E59" i="183"/>
  <c r="I55" i="187" l="1"/>
  <c r="I57" i="187" s="1"/>
  <c r="K55" i="189"/>
  <c r="K57" i="189" s="1"/>
  <c r="I69" i="189"/>
  <c r="C135" i="185"/>
  <c r="C121" i="185"/>
  <c r="O59" i="185"/>
  <c r="N58" i="185"/>
  <c r="J58" i="185"/>
  <c r="K58" i="185" s="1"/>
  <c r="J57" i="185"/>
  <c r="K57" i="185" s="1"/>
  <c r="F56" i="185"/>
  <c r="H48" i="185"/>
  <c r="G48" i="185"/>
  <c r="F48" i="185"/>
  <c r="E48" i="185"/>
  <c r="D48" i="185"/>
  <c r="H47" i="185"/>
  <c r="G47" i="185"/>
  <c r="F47" i="185"/>
  <c r="E47" i="185"/>
  <c r="D47" i="185"/>
  <c r="H46" i="185"/>
  <c r="G46" i="185"/>
  <c r="F46" i="185"/>
  <c r="E46" i="185"/>
  <c r="D46" i="185"/>
  <c r="H45" i="185"/>
  <c r="G45" i="185"/>
  <c r="F45" i="185"/>
  <c r="E45" i="185"/>
  <c r="D45" i="185"/>
  <c r="L45" i="185" s="1"/>
  <c r="H44" i="185"/>
  <c r="G44" i="185"/>
  <c r="F44" i="185"/>
  <c r="E44" i="185"/>
  <c r="D44" i="185"/>
  <c r="M43" i="185"/>
  <c r="H43" i="185"/>
  <c r="G43" i="185"/>
  <c r="F43" i="185"/>
  <c r="E43" i="185"/>
  <c r="D43" i="185"/>
  <c r="M42" i="185"/>
  <c r="H42" i="185"/>
  <c r="G42" i="185"/>
  <c r="F42" i="185"/>
  <c r="E42" i="185"/>
  <c r="D42" i="185"/>
  <c r="M41" i="185"/>
  <c r="H41" i="185"/>
  <c r="G41" i="185"/>
  <c r="F41" i="185"/>
  <c r="E41" i="185"/>
  <c r="D41" i="185"/>
  <c r="M40" i="185"/>
  <c r="H40" i="185"/>
  <c r="G40" i="185"/>
  <c r="F40" i="185"/>
  <c r="E40" i="185"/>
  <c r="D40" i="185"/>
  <c r="M39" i="185"/>
  <c r="H39" i="185"/>
  <c r="G39" i="185"/>
  <c r="F39" i="185"/>
  <c r="E39" i="185"/>
  <c r="D39" i="185"/>
  <c r="H38" i="185"/>
  <c r="G38" i="185"/>
  <c r="F38" i="185"/>
  <c r="E38" i="185"/>
  <c r="D38" i="185"/>
  <c r="H37" i="185"/>
  <c r="G37" i="185"/>
  <c r="F37" i="185"/>
  <c r="E37" i="185"/>
  <c r="D37" i="185"/>
  <c r="H36" i="185"/>
  <c r="G36" i="185"/>
  <c r="F36" i="185"/>
  <c r="E36" i="185"/>
  <c r="D36" i="185"/>
  <c r="H35" i="185"/>
  <c r="G35" i="185"/>
  <c r="F35" i="185"/>
  <c r="E35" i="185"/>
  <c r="D35" i="185"/>
  <c r="H34" i="185"/>
  <c r="G34" i="185"/>
  <c r="F34" i="185"/>
  <c r="E34" i="185"/>
  <c r="D34" i="185"/>
  <c r="H33" i="185"/>
  <c r="G33" i="185"/>
  <c r="F33" i="185"/>
  <c r="E33" i="185"/>
  <c r="D33" i="185"/>
  <c r="H32" i="185"/>
  <c r="G32" i="185"/>
  <c r="F32" i="185"/>
  <c r="E32" i="185"/>
  <c r="D32" i="185"/>
  <c r="H31" i="185"/>
  <c r="G31" i="185"/>
  <c r="F31" i="185"/>
  <c r="E31" i="185"/>
  <c r="D31" i="185"/>
  <c r="H30" i="185"/>
  <c r="G30" i="185"/>
  <c r="F30" i="185"/>
  <c r="E30" i="185"/>
  <c r="D30" i="185"/>
  <c r="H29" i="185"/>
  <c r="G29" i="185"/>
  <c r="F29" i="185"/>
  <c r="E29" i="185"/>
  <c r="D29" i="185"/>
  <c r="H28" i="185"/>
  <c r="G28" i="185"/>
  <c r="F28" i="185"/>
  <c r="E28" i="185"/>
  <c r="D28" i="185"/>
  <c r="H27" i="185"/>
  <c r="G27" i="185"/>
  <c r="F27" i="185"/>
  <c r="E27" i="185"/>
  <c r="D27" i="185"/>
  <c r="H26" i="185"/>
  <c r="G26" i="185"/>
  <c r="F26" i="185"/>
  <c r="E26" i="185"/>
  <c r="D26" i="185"/>
  <c r="H25" i="185"/>
  <c r="G25" i="185"/>
  <c r="F25" i="185"/>
  <c r="E25" i="185"/>
  <c r="D25" i="185"/>
  <c r="H24" i="185"/>
  <c r="G24" i="185"/>
  <c r="F24" i="185"/>
  <c r="E24" i="185"/>
  <c r="D24" i="185"/>
  <c r="H23" i="185"/>
  <c r="G23" i="185"/>
  <c r="F23" i="185"/>
  <c r="E23" i="185"/>
  <c r="D23" i="185"/>
  <c r="M22" i="185"/>
  <c r="H22" i="185"/>
  <c r="G22" i="185"/>
  <c r="F22" i="185"/>
  <c r="E22" i="185"/>
  <c r="D22" i="185"/>
  <c r="H21" i="185"/>
  <c r="G21" i="185"/>
  <c r="F21" i="185"/>
  <c r="E21" i="185"/>
  <c r="D21" i="185"/>
  <c r="H20" i="185"/>
  <c r="G20" i="185"/>
  <c r="F20" i="185"/>
  <c r="E20" i="185"/>
  <c r="D20" i="185"/>
  <c r="H19" i="185"/>
  <c r="G19" i="185"/>
  <c r="F19" i="185"/>
  <c r="E19" i="185"/>
  <c r="D19" i="185"/>
  <c r="H18" i="185"/>
  <c r="G18" i="185"/>
  <c r="F18" i="185"/>
  <c r="E18" i="185"/>
  <c r="D18" i="185"/>
  <c r="H17" i="185"/>
  <c r="G17" i="185"/>
  <c r="F17" i="185"/>
  <c r="E17" i="185"/>
  <c r="D17" i="185"/>
  <c r="H16" i="185"/>
  <c r="G16" i="185"/>
  <c r="F16" i="185"/>
  <c r="E16" i="185"/>
  <c r="D16" i="185"/>
  <c r="H15" i="185"/>
  <c r="G15" i="185"/>
  <c r="F15" i="185"/>
  <c r="E15" i="185"/>
  <c r="D15" i="185"/>
  <c r="H14" i="185"/>
  <c r="G14" i="185"/>
  <c r="F14" i="185"/>
  <c r="E14" i="185"/>
  <c r="D14" i="185"/>
  <c r="H13" i="185"/>
  <c r="G13" i="185"/>
  <c r="F13" i="185"/>
  <c r="E13" i="185"/>
  <c r="D13" i="185"/>
  <c r="H12" i="185"/>
  <c r="G12" i="185"/>
  <c r="F12" i="185"/>
  <c r="E12" i="185"/>
  <c r="D12" i="185"/>
  <c r="H11" i="185"/>
  <c r="G11" i="185"/>
  <c r="F11" i="185"/>
  <c r="E11" i="185"/>
  <c r="D11" i="185"/>
  <c r="H10" i="185"/>
  <c r="G10" i="185"/>
  <c r="F10" i="185"/>
  <c r="E10" i="185"/>
  <c r="D10" i="185"/>
  <c r="H9" i="185"/>
  <c r="G9" i="185"/>
  <c r="F9" i="185"/>
  <c r="E9" i="185"/>
  <c r="D9" i="185"/>
  <c r="H8" i="185"/>
  <c r="G8" i="185"/>
  <c r="F8" i="185"/>
  <c r="E8" i="185"/>
  <c r="D8" i="185"/>
  <c r="O59" i="183"/>
  <c r="G59" i="185"/>
  <c r="O58" i="183"/>
  <c r="N58" i="183"/>
  <c r="H58" i="183"/>
  <c r="F51" i="183"/>
  <c r="E51" i="183"/>
  <c r="D51" i="183"/>
  <c r="F50" i="183"/>
  <c r="E50" i="183"/>
  <c r="D50" i="183"/>
  <c r="F49" i="183"/>
  <c r="E49" i="183"/>
  <c r="D49" i="183"/>
  <c r="F48" i="183"/>
  <c r="E48" i="183"/>
  <c r="D48" i="183"/>
  <c r="M47" i="183"/>
  <c r="F47" i="183"/>
  <c r="E47" i="183"/>
  <c r="D47" i="183"/>
  <c r="M46" i="183"/>
  <c r="F46" i="183"/>
  <c r="E46" i="183"/>
  <c r="D46" i="183"/>
  <c r="M45" i="183"/>
  <c r="H45" i="183"/>
  <c r="F45" i="183"/>
  <c r="E45" i="183"/>
  <c r="D45" i="183"/>
  <c r="F44" i="183"/>
  <c r="E44" i="183"/>
  <c r="D44" i="183"/>
  <c r="F43" i="183"/>
  <c r="E43" i="183"/>
  <c r="D43" i="183"/>
  <c r="F42" i="183"/>
  <c r="E42" i="183"/>
  <c r="D42" i="183"/>
  <c r="F41" i="183"/>
  <c r="E41" i="183"/>
  <c r="D41" i="183"/>
  <c r="F40" i="183"/>
  <c r="E40" i="183"/>
  <c r="D40" i="183"/>
  <c r="F39" i="183"/>
  <c r="E39" i="183"/>
  <c r="D39" i="183"/>
  <c r="F38" i="183"/>
  <c r="E38" i="183"/>
  <c r="D38" i="183"/>
  <c r="F37" i="183"/>
  <c r="E37" i="183"/>
  <c r="D37" i="183"/>
  <c r="F36" i="183"/>
  <c r="E36" i="183"/>
  <c r="D36" i="183"/>
  <c r="F35" i="183"/>
  <c r="E35" i="183"/>
  <c r="D35" i="183"/>
  <c r="F34" i="183"/>
  <c r="E34" i="183"/>
  <c r="D34" i="183"/>
  <c r="F33" i="183"/>
  <c r="E33" i="183"/>
  <c r="D33" i="183"/>
  <c r="F32" i="183"/>
  <c r="E32" i="183"/>
  <c r="D32" i="183"/>
  <c r="F31" i="183"/>
  <c r="E31" i="183"/>
  <c r="D31" i="183"/>
  <c r="F30" i="183"/>
  <c r="E30" i="183"/>
  <c r="D30" i="183"/>
  <c r="F29" i="183"/>
  <c r="E29" i="183"/>
  <c r="D29" i="183"/>
  <c r="F28" i="183"/>
  <c r="E28" i="183"/>
  <c r="D28" i="183"/>
  <c r="F27" i="183"/>
  <c r="E27" i="183"/>
  <c r="D27" i="183"/>
  <c r="F26" i="183"/>
  <c r="E26" i="183"/>
  <c r="D26" i="183"/>
  <c r="F25" i="183"/>
  <c r="E25" i="183"/>
  <c r="D25" i="183"/>
  <c r="F24" i="183"/>
  <c r="E24" i="183"/>
  <c r="D24" i="183"/>
  <c r="F23" i="183"/>
  <c r="E23" i="183"/>
  <c r="D23" i="183"/>
  <c r="F22" i="183"/>
  <c r="E22" i="183"/>
  <c r="D22" i="183"/>
  <c r="F21" i="183"/>
  <c r="E21" i="183"/>
  <c r="D21" i="183"/>
  <c r="F20" i="183"/>
  <c r="E20" i="183"/>
  <c r="D20" i="183"/>
  <c r="F19" i="183"/>
  <c r="E19" i="183"/>
  <c r="D19" i="183"/>
  <c r="F18" i="183"/>
  <c r="E18" i="183"/>
  <c r="D18" i="183"/>
  <c r="F17" i="183"/>
  <c r="E17" i="183"/>
  <c r="D17" i="183"/>
  <c r="F16" i="183"/>
  <c r="E16" i="183"/>
  <c r="D16" i="183"/>
  <c r="F15" i="183"/>
  <c r="E15" i="183"/>
  <c r="D15" i="183"/>
  <c r="F14" i="183"/>
  <c r="E14" i="183"/>
  <c r="D14" i="183"/>
  <c r="F13" i="183"/>
  <c r="E13" i="183"/>
  <c r="D13" i="183"/>
  <c r="F12" i="183"/>
  <c r="E12" i="183"/>
  <c r="D12" i="183"/>
  <c r="F11" i="183"/>
  <c r="E11" i="183"/>
  <c r="D11" i="183"/>
  <c r="F10" i="183"/>
  <c r="E10" i="183"/>
  <c r="D10" i="183"/>
  <c r="F9" i="183"/>
  <c r="E9" i="183"/>
  <c r="D9" i="183"/>
  <c r="F8" i="183"/>
  <c r="E8" i="183"/>
  <c r="D8" i="183"/>
  <c r="L2" i="183"/>
  <c r="M2" i="183" s="1"/>
  <c r="C135" i="181"/>
  <c r="C121" i="181"/>
  <c r="O59" i="181"/>
  <c r="N58" i="181"/>
  <c r="J58" i="181"/>
  <c r="K58" i="181" s="1"/>
  <c r="J57" i="181"/>
  <c r="K57" i="181" s="1"/>
  <c r="F56" i="181"/>
  <c r="H48" i="181"/>
  <c r="G48" i="181"/>
  <c r="F48" i="181"/>
  <c r="E48" i="181"/>
  <c r="D48" i="181"/>
  <c r="H47" i="181"/>
  <c r="G47" i="181"/>
  <c r="F47" i="181"/>
  <c r="E47" i="181"/>
  <c r="D47" i="181"/>
  <c r="H46" i="181"/>
  <c r="G46" i="181"/>
  <c r="F46" i="181"/>
  <c r="E46" i="181"/>
  <c r="D46" i="181"/>
  <c r="H45" i="181"/>
  <c r="G45" i="181"/>
  <c r="F45" i="181"/>
  <c r="E45" i="181"/>
  <c r="D45" i="181"/>
  <c r="L45" i="181" s="1"/>
  <c r="H44" i="181"/>
  <c r="G44" i="181"/>
  <c r="F44" i="181"/>
  <c r="E44" i="181"/>
  <c r="D44" i="181"/>
  <c r="M43" i="181"/>
  <c r="H43" i="181"/>
  <c r="G43" i="181"/>
  <c r="F43" i="181"/>
  <c r="E43" i="181"/>
  <c r="D43" i="181"/>
  <c r="M42" i="181"/>
  <c r="H42" i="181"/>
  <c r="G42" i="181"/>
  <c r="F42" i="181"/>
  <c r="E42" i="181"/>
  <c r="D42" i="181"/>
  <c r="M41" i="181"/>
  <c r="H41" i="181"/>
  <c r="G41" i="181"/>
  <c r="F41" i="181"/>
  <c r="E41" i="181"/>
  <c r="D41" i="181"/>
  <c r="M40" i="181"/>
  <c r="H40" i="181"/>
  <c r="G40" i="181"/>
  <c r="F40" i="181"/>
  <c r="E40" i="181"/>
  <c r="D40" i="181"/>
  <c r="M39" i="181"/>
  <c r="H39" i="181"/>
  <c r="G39" i="181"/>
  <c r="F39" i="181"/>
  <c r="E39" i="181"/>
  <c r="D39" i="181"/>
  <c r="H38" i="181"/>
  <c r="G38" i="181"/>
  <c r="F38" i="181"/>
  <c r="E38" i="181"/>
  <c r="D38" i="181"/>
  <c r="H37" i="181"/>
  <c r="G37" i="181"/>
  <c r="F37" i="181"/>
  <c r="E37" i="181"/>
  <c r="D37" i="181"/>
  <c r="H36" i="181"/>
  <c r="G36" i="181"/>
  <c r="F36" i="181"/>
  <c r="E36" i="181"/>
  <c r="D36" i="181"/>
  <c r="H35" i="181"/>
  <c r="G35" i="181"/>
  <c r="F35" i="181"/>
  <c r="E35" i="181"/>
  <c r="D35" i="181"/>
  <c r="H34" i="181"/>
  <c r="G34" i="181"/>
  <c r="F34" i="181"/>
  <c r="E34" i="181"/>
  <c r="D34" i="181"/>
  <c r="H33" i="181"/>
  <c r="G33" i="181"/>
  <c r="F33" i="181"/>
  <c r="E33" i="181"/>
  <c r="D33" i="181"/>
  <c r="H32" i="181"/>
  <c r="G32" i="181"/>
  <c r="F32" i="181"/>
  <c r="E32" i="181"/>
  <c r="D32" i="181"/>
  <c r="H31" i="181"/>
  <c r="G31" i="181"/>
  <c r="F31" i="181"/>
  <c r="E31" i="181"/>
  <c r="D31" i="181"/>
  <c r="H30" i="181"/>
  <c r="G30" i="181"/>
  <c r="F30" i="181"/>
  <c r="E30" i="181"/>
  <c r="D30" i="181"/>
  <c r="H29" i="181"/>
  <c r="G29" i="181"/>
  <c r="F29" i="181"/>
  <c r="E29" i="181"/>
  <c r="D29" i="181"/>
  <c r="H28" i="181"/>
  <c r="G28" i="181"/>
  <c r="F28" i="181"/>
  <c r="E28" i="181"/>
  <c r="D28" i="181"/>
  <c r="H27" i="181"/>
  <c r="G27" i="181"/>
  <c r="F27" i="181"/>
  <c r="E27" i="181"/>
  <c r="D27" i="181"/>
  <c r="H26" i="181"/>
  <c r="G26" i="181"/>
  <c r="F26" i="181"/>
  <c r="E26" i="181"/>
  <c r="D26" i="181"/>
  <c r="H25" i="181"/>
  <c r="G25" i="181"/>
  <c r="F25" i="181"/>
  <c r="E25" i="181"/>
  <c r="D25" i="181"/>
  <c r="H24" i="181"/>
  <c r="G24" i="181"/>
  <c r="F24" i="181"/>
  <c r="E24" i="181"/>
  <c r="D24" i="181"/>
  <c r="H23" i="181"/>
  <c r="G23" i="181"/>
  <c r="F23" i="181"/>
  <c r="E23" i="181"/>
  <c r="D23" i="181"/>
  <c r="M22" i="181"/>
  <c r="H22" i="181"/>
  <c r="G22" i="181"/>
  <c r="F22" i="181"/>
  <c r="E22" i="181"/>
  <c r="D22" i="181"/>
  <c r="H21" i="181"/>
  <c r="G21" i="181"/>
  <c r="F21" i="181"/>
  <c r="E21" i="181"/>
  <c r="D21" i="181"/>
  <c r="H20" i="181"/>
  <c r="G20" i="181"/>
  <c r="F20" i="181"/>
  <c r="E20" i="181"/>
  <c r="D20" i="181"/>
  <c r="H19" i="181"/>
  <c r="G19" i="181"/>
  <c r="F19" i="181"/>
  <c r="E19" i="181"/>
  <c r="D19" i="181"/>
  <c r="H18" i="181"/>
  <c r="G18" i="181"/>
  <c r="F18" i="181"/>
  <c r="E18" i="181"/>
  <c r="D18" i="181"/>
  <c r="H17" i="181"/>
  <c r="G17" i="181"/>
  <c r="F17" i="181"/>
  <c r="E17" i="181"/>
  <c r="D17" i="181"/>
  <c r="H16" i="181"/>
  <c r="G16" i="181"/>
  <c r="F16" i="181"/>
  <c r="E16" i="181"/>
  <c r="D16" i="181"/>
  <c r="H15" i="181"/>
  <c r="G15" i="181"/>
  <c r="F15" i="181"/>
  <c r="E15" i="181"/>
  <c r="D15" i="181"/>
  <c r="H14" i="181"/>
  <c r="G14" i="181"/>
  <c r="F14" i="181"/>
  <c r="E14" i="181"/>
  <c r="D14" i="181"/>
  <c r="H13" i="181"/>
  <c r="G13" i="181"/>
  <c r="F13" i="181"/>
  <c r="E13" i="181"/>
  <c r="D13" i="181"/>
  <c r="H12" i="181"/>
  <c r="G12" i="181"/>
  <c r="F12" i="181"/>
  <c r="E12" i="181"/>
  <c r="D12" i="181"/>
  <c r="H11" i="181"/>
  <c r="G11" i="181"/>
  <c r="F11" i="181"/>
  <c r="E11" i="181"/>
  <c r="D11" i="181"/>
  <c r="H10" i="181"/>
  <c r="G10" i="181"/>
  <c r="F10" i="181"/>
  <c r="E10" i="181"/>
  <c r="D10" i="181"/>
  <c r="H9" i="181"/>
  <c r="G9" i="181"/>
  <c r="F9" i="181"/>
  <c r="E9" i="181"/>
  <c r="D9" i="181"/>
  <c r="H8" i="181"/>
  <c r="G8" i="181"/>
  <c r="F8" i="181"/>
  <c r="E8" i="181"/>
  <c r="D8" i="181"/>
  <c r="O59" i="179"/>
  <c r="G60" i="181"/>
  <c r="J60" i="181" s="1"/>
  <c r="K60" i="181" s="1"/>
  <c r="O58" i="179"/>
  <c r="N58" i="179"/>
  <c r="H58" i="179"/>
  <c r="F51" i="179"/>
  <c r="E51" i="179"/>
  <c r="D51" i="179"/>
  <c r="F50" i="179"/>
  <c r="E50" i="179"/>
  <c r="D50" i="179"/>
  <c r="F49" i="179"/>
  <c r="E49" i="179"/>
  <c r="D49" i="179"/>
  <c r="F48" i="179"/>
  <c r="E48" i="179"/>
  <c r="D48" i="179"/>
  <c r="M47" i="179"/>
  <c r="F47" i="179"/>
  <c r="E47" i="179"/>
  <c r="D47" i="179"/>
  <c r="M46" i="179"/>
  <c r="F46" i="179"/>
  <c r="E46" i="179"/>
  <c r="D46" i="179"/>
  <c r="M45" i="179"/>
  <c r="H45" i="179"/>
  <c r="F45" i="179"/>
  <c r="E45" i="179"/>
  <c r="D45" i="179"/>
  <c r="F44" i="179"/>
  <c r="E44" i="179"/>
  <c r="D44" i="179"/>
  <c r="F43" i="179"/>
  <c r="E43" i="179"/>
  <c r="D43" i="179"/>
  <c r="F42" i="179"/>
  <c r="E42" i="179"/>
  <c r="D42" i="179"/>
  <c r="F41" i="179"/>
  <c r="E41" i="179"/>
  <c r="D41" i="179"/>
  <c r="F40" i="179"/>
  <c r="E40" i="179"/>
  <c r="D40" i="179"/>
  <c r="F39" i="179"/>
  <c r="E39" i="179"/>
  <c r="D39" i="179"/>
  <c r="F38" i="179"/>
  <c r="E38" i="179"/>
  <c r="D38" i="179"/>
  <c r="F37" i="179"/>
  <c r="E37" i="179"/>
  <c r="D37" i="179"/>
  <c r="F36" i="179"/>
  <c r="E36" i="179"/>
  <c r="D36" i="179"/>
  <c r="F35" i="179"/>
  <c r="E35" i="179"/>
  <c r="D35" i="179"/>
  <c r="F34" i="179"/>
  <c r="E34" i="179"/>
  <c r="D34" i="179"/>
  <c r="F33" i="179"/>
  <c r="E33" i="179"/>
  <c r="D33" i="179"/>
  <c r="F32" i="179"/>
  <c r="E32" i="179"/>
  <c r="D32" i="179"/>
  <c r="F31" i="179"/>
  <c r="E31" i="179"/>
  <c r="D31" i="179"/>
  <c r="F30" i="179"/>
  <c r="E30" i="179"/>
  <c r="D30" i="179"/>
  <c r="F29" i="179"/>
  <c r="E29" i="179"/>
  <c r="D29" i="179"/>
  <c r="F28" i="179"/>
  <c r="E28" i="179"/>
  <c r="D28" i="179"/>
  <c r="F27" i="179"/>
  <c r="E27" i="179"/>
  <c r="D27" i="179"/>
  <c r="F26" i="179"/>
  <c r="E26" i="179"/>
  <c r="D26" i="179"/>
  <c r="F25" i="179"/>
  <c r="E25" i="179"/>
  <c r="D25" i="179"/>
  <c r="F24" i="179"/>
  <c r="E24" i="179"/>
  <c r="D24" i="179"/>
  <c r="F23" i="179"/>
  <c r="E23" i="179"/>
  <c r="D23" i="179"/>
  <c r="F22" i="179"/>
  <c r="E22" i="179"/>
  <c r="D22" i="179"/>
  <c r="F21" i="179"/>
  <c r="E21" i="179"/>
  <c r="D21" i="179"/>
  <c r="F20" i="179"/>
  <c r="E20" i="179"/>
  <c r="D20" i="179"/>
  <c r="F19" i="179"/>
  <c r="E19" i="179"/>
  <c r="D19" i="179"/>
  <c r="F18" i="179"/>
  <c r="E18" i="179"/>
  <c r="D18" i="179"/>
  <c r="F17" i="179"/>
  <c r="E17" i="179"/>
  <c r="D17" i="179"/>
  <c r="F16" i="179"/>
  <c r="E16" i="179"/>
  <c r="D16" i="179"/>
  <c r="F15" i="179"/>
  <c r="E15" i="179"/>
  <c r="D15" i="179"/>
  <c r="F14" i="179"/>
  <c r="E14" i="179"/>
  <c r="D14" i="179"/>
  <c r="F13" i="179"/>
  <c r="E13" i="179"/>
  <c r="D13" i="179"/>
  <c r="F12" i="179"/>
  <c r="E12" i="179"/>
  <c r="D12" i="179"/>
  <c r="F11" i="179"/>
  <c r="E11" i="179"/>
  <c r="D11" i="179"/>
  <c r="F10" i="179"/>
  <c r="E10" i="179"/>
  <c r="D10" i="179"/>
  <c r="F9" i="179"/>
  <c r="E9" i="179"/>
  <c r="D9" i="179"/>
  <c r="F8" i="179"/>
  <c r="E8" i="179"/>
  <c r="D8" i="179"/>
  <c r="L2" i="179"/>
  <c r="M2" i="179" s="1"/>
  <c r="G15" i="183" l="1"/>
  <c r="N15" i="183" s="1"/>
  <c r="G23" i="183"/>
  <c r="N23" i="183" s="1"/>
  <c r="G31" i="183"/>
  <c r="N31" i="183" s="1"/>
  <c r="G39" i="183"/>
  <c r="N39" i="183" s="1"/>
  <c r="G51" i="183"/>
  <c r="N51" i="183" s="1"/>
  <c r="G36" i="183"/>
  <c r="N36" i="183" s="1"/>
  <c r="G44" i="183"/>
  <c r="N44" i="183" s="1"/>
  <c r="G18" i="183"/>
  <c r="N18" i="183" s="1"/>
  <c r="G34" i="183"/>
  <c r="N34" i="183" s="1"/>
  <c r="G16" i="183"/>
  <c r="N16" i="183" s="1"/>
  <c r="G32" i="183"/>
  <c r="N32" i="183" s="1"/>
  <c r="G40" i="183"/>
  <c r="N40" i="183" s="1"/>
  <c r="G47" i="183"/>
  <c r="N47" i="183" s="1"/>
  <c r="G25" i="183"/>
  <c r="N25" i="183" s="1"/>
  <c r="G29" i="183"/>
  <c r="N29" i="183" s="1"/>
  <c r="G37" i="183"/>
  <c r="I37" i="183" s="1"/>
  <c r="K37" i="183" s="1"/>
  <c r="G49" i="183"/>
  <c r="N49" i="183" s="1"/>
  <c r="G8" i="183"/>
  <c r="N8" i="183" s="1"/>
  <c r="H56" i="183"/>
  <c r="I56" i="183" s="1"/>
  <c r="J57" i="189"/>
  <c r="I68" i="189"/>
  <c r="J61" i="189"/>
  <c r="J58" i="189"/>
  <c r="J60" i="189"/>
  <c r="J59" i="189"/>
  <c r="H64" i="187"/>
  <c r="J64" i="187" s="1"/>
  <c r="H57" i="187"/>
  <c r="H58" i="187"/>
  <c r="H59" i="187"/>
  <c r="I31" i="185"/>
  <c r="N31" i="185" s="1"/>
  <c r="I28" i="185"/>
  <c r="K28" i="185" s="1"/>
  <c r="I48" i="185"/>
  <c r="N48" i="185" s="1"/>
  <c r="I8" i="185"/>
  <c r="K8" i="185" s="1"/>
  <c r="I16" i="185"/>
  <c r="K16" i="185" s="1"/>
  <c r="I41" i="185"/>
  <c r="N41" i="185" s="1"/>
  <c r="H49" i="185"/>
  <c r="I44" i="185"/>
  <c r="K44" i="185" s="1"/>
  <c r="I36" i="185"/>
  <c r="I39" i="185"/>
  <c r="N39" i="185" s="1"/>
  <c r="F49" i="185"/>
  <c r="J54" i="185"/>
  <c r="K54" i="185" s="1"/>
  <c r="I45" i="185"/>
  <c r="N45" i="185" s="1"/>
  <c r="J55" i="185"/>
  <c r="K55" i="185" s="1"/>
  <c r="I26" i="185"/>
  <c r="K26" i="185" s="1"/>
  <c r="I42" i="185"/>
  <c r="K42" i="185" s="1"/>
  <c r="I43" i="185"/>
  <c r="K43" i="185" s="1"/>
  <c r="I12" i="185"/>
  <c r="K12" i="185" s="1"/>
  <c r="I20" i="185"/>
  <c r="K20" i="185" s="1"/>
  <c r="I23" i="185"/>
  <c r="N23" i="185" s="1"/>
  <c r="I34" i="185"/>
  <c r="K34" i="185" s="1"/>
  <c r="I40" i="185"/>
  <c r="N40" i="185" s="1"/>
  <c r="I47" i="185"/>
  <c r="K47" i="185" s="1"/>
  <c r="G21" i="183"/>
  <c r="N21" i="183" s="1"/>
  <c r="G41" i="183"/>
  <c r="N41" i="183" s="1"/>
  <c r="G11" i="183"/>
  <c r="N11" i="183" s="1"/>
  <c r="G14" i="183"/>
  <c r="N14" i="183" s="1"/>
  <c r="G48" i="183"/>
  <c r="I48" i="183" s="1"/>
  <c r="G24" i="183"/>
  <c r="N24" i="183" s="1"/>
  <c r="G12" i="183"/>
  <c r="N12" i="183" s="1"/>
  <c r="G17" i="183"/>
  <c r="N17" i="183" s="1"/>
  <c r="G30" i="183"/>
  <c r="N30" i="183" s="1"/>
  <c r="G45" i="183"/>
  <c r="N45" i="183" s="1"/>
  <c r="G20" i="183"/>
  <c r="N20" i="183" s="1"/>
  <c r="G28" i="183"/>
  <c r="N28" i="183" s="1"/>
  <c r="G33" i="183"/>
  <c r="N33" i="183" s="1"/>
  <c r="G38" i="183"/>
  <c r="N38" i="183" s="1"/>
  <c r="N59" i="183"/>
  <c r="H59" i="183"/>
  <c r="H62" i="183" s="1"/>
  <c r="G9" i="183"/>
  <c r="G13" i="183"/>
  <c r="N13" i="183" s="1"/>
  <c r="G26" i="183"/>
  <c r="N26" i="183" s="1"/>
  <c r="G50" i="183"/>
  <c r="N50" i="183" s="1"/>
  <c r="G42" i="183"/>
  <c r="N42" i="183" s="1"/>
  <c r="G46" i="183"/>
  <c r="N46" i="183" s="1"/>
  <c r="I51" i="183"/>
  <c r="G10" i="183"/>
  <c r="N10" i="183" s="1"/>
  <c r="G22" i="183"/>
  <c r="N22" i="183" s="1"/>
  <c r="N59" i="185"/>
  <c r="J59" i="185"/>
  <c r="F52" i="183"/>
  <c r="G19" i="183"/>
  <c r="N19" i="183" s="1"/>
  <c r="G35" i="183"/>
  <c r="N35" i="183" s="1"/>
  <c r="I29" i="185"/>
  <c r="I37" i="185"/>
  <c r="I58" i="183"/>
  <c r="I9" i="185"/>
  <c r="I13" i="185"/>
  <c r="I17" i="185"/>
  <c r="I21" i="185"/>
  <c r="J52" i="185"/>
  <c r="G60" i="185"/>
  <c r="J60" i="185" s="1"/>
  <c r="K60" i="185" s="1"/>
  <c r="I15" i="183"/>
  <c r="K15" i="183" s="1"/>
  <c r="I34" i="183"/>
  <c r="K34" i="183" s="1"/>
  <c r="I27" i="185"/>
  <c r="I35" i="185"/>
  <c r="E49" i="185"/>
  <c r="G27" i="183"/>
  <c r="N27" i="183" s="1"/>
  <c r="G43" i="183"/>
  <c r="N43" i="183" s="1"/>
  <c r="J53" i="185"/>
  <c r="I25" i="185"/>
  <c r="I33" i="185"/>
  <c r="I46" i="185"/>
  <c r="G49" i="185"/>
  <c r="I11" i="185"/>
  <c r="I15" i="185"/>
  <c r="I19" i="185"/>
  <c r="I24" i="185"/>
  <c r="I32" i="185"/>
  <c r="H55" i="183"/>
  <c r="N8" i="185"/>
  <c r="I10" i="185"/>
  <c r="I14" i="185"/>
  <c r="I18" i="185"/>
  <c r="I22" i="185"/>
  <c r="I30" i="185"/>
  <c r="I38" i="185"/>
  <c r="E52" i="183"/>
  <c r="G16" i="179"/>
  <c r="N16" i="179" s="1"/>
  <c r="G24" i="179"/>
  <c r="N24" i="179" s="1"/>
  <c r="G32" i="179"/>
  <c r="N32" i="179" s="1"/>
  <c r="G14" i="179"/>
  <c r="N14" i="179" s="1"/>
  <c r="G17" i="179"/>
  <c r="N17" i="179" s="1"/>
  <c r="G20" i="179"/>
  <c r="N20" i="179" s="1"/>
  <c r="G28" i="179"/>
  <c r="N28" i="179" s="1"/>
  <c r="G38" i="179"/>
  <c r="N38" i="179" s="1"/>
  <c r="G50" i="179"/>
  <c r="N50" i="179" s="1"/>
  <c r="G9" i="179"/>
  <c r="N9" i="179" s="1"/>
  <c r="G13" i="179"/>
  <c r="N13" i="179" s="1"/>
  <c r="G19" i="179"/>
  <c r="N19" i="179" s="1"/>
  <c r="G46" i="179"/>
  <c r="N46" i="179" s="1"/>
  <c r="G33" i="179"/>
  <c r="N33" i="179" s="1"/>
  <c r="G49" i="179"/>
  <c r="N49" i="179" s="1"/>
  <c r="G25" i="179"/>
  <c r="N25" i="179" s="1"/>
  <c r="G29" i="179"/>
  <c r="N29" i="179" s="1"/>
  <c r="G35" i="179"/>
  <c r="N35" i="179" s="1"/>
  <c r="G51" i="179"/>
  <c r="N51" i="179" s="1"/>
  <c r="G41" i="179"/>
  <c r="N41" i="179" s="1"/>
  <c r="G45" i="179"/>
  <c r="N45" i="179" s="1"/>
  <c r="G22" i="179"/>
  <c r="N22" i="179" s="1"/>
  <c r="G40" i="179"/>
  <c r="N40" i="179" s="1"/>
  <c r="G44" i="179"/>
  <c r="N44" i="179" s="1"/>
  <c r="I11" i="181"/>
  <c r="N11" i="181" s="1"/>
  <c r="I15" i="181"/>
  <c r="N15" i="181" s="1"/>
  <c r="I19" i="181"/>
  <c r="N19" i="181" s="1"/>
  <c r="I27" i="181"/>
  <c r="N27" i="181" s="1"/>
  <c r="I31" i="181"/>
  <c r="K31" i="181" s="1"/>
  <c r="I35" i="181"/>
  <c r="K35" i="181" s="1"/>
  <c r="I39" i="181"/>
  <c r="K39" i="181" s="1"/>
  <c r="I41" i="181"/>
  <c r="K41" i="181" s="1"/>
  <c r="I43" i="181"/>
  <c r="K43" i="181" s="1"/>
  <c r="I48" i="181"/>
  <c r="N48" i="181" s="1"/>
  <c r="E49" i="181"/>
  <c r="I16" i="181"/>
  <c r="K16" i="181" s="1"/>
  <c r="I20" i="181"/>
  <c r="K20" i="181" s="1"/>
  <c r="I24" i="181"/>
  <c r="N24" i="181" s="1"/>
  <c r="I28" i="181"/>
  <c r="K28" i="181" s="1"/>
  <c r="I32" i="181"/>
  <c r="K32" i="181" s="1"/>
  <c r="I36" i="181"/>
  <c r="N36" i="181" s="1"/>
  <c r="I8" i="181"/>
  <c r="K8" i="181" s="1"/>
  <c r="I12" i="181"/>
  <c r="K12" i="181" s="1"/>
  <c r="G21" i="179"/>
  <c r="N21" i="179" s="1"/>
  <c r="G27" i="179"/>
  <c r="N27" i="179" s="1"/>
  <c r="G37" i="179"/>
  <c r="N37" i="179" s="1"/>
  <c r="G43" i="179"/>
  <c r="I43" i="179" s="1"/>
  <c r="K43" i="179" s="1"/>
  <c r="J54" i="181"/>
  <c r="K54" i="181" s="1"/>
  <c r="I9" i="181"/>
  <c r="N9" i="181" s="1"/>
  <c r="I13" i="181"/>
  <c r="N13" i="181" s="1"/>
  <c r="I17" i="181"/>
  <c r="N17" i="181" s="1"/>
  <c r="I21" i="181"/>
  <c r="N21" i="181" s="1"/>
  <c r="I25" i="181"/>
  <c r="K25" i="181" s="1"/>
  <c r="I29" i="181"/>
  <c r="K29" i="181" s="1"/>
  <c r="I33" i="181"/>
  <c r="K33" i="181" s="1"/>
  <c r="I37" i="181"/>
  <c r="N37" i="181" s="1"/>
  <c r="I40" i="181"/>
  <c r="K40" i="181" s="1"/>
  <c r="I44" i="181"/>
  <c r="N44" i="181" s="1"/>
  <c r="I46" i="181"/>
  <c r="N46" i="181" s="1"/>
  <c r="G30" i="179"/>
  <c r="N30" i="179" s="1"/>
  <c r="G36" i="179"/>
  <c r="N36" i="179" s="1"/>
  <c r="J52" i="181"/>
  <c r="K52" i="181" s="1"/>
  <c r="J55" i="181"/>
  <c r="K55" i="181" s="1"/>
  <c r="I10" i="181"/>
  <c r="K10" i="181" s="1"/>
  <c r="I14" i="181"/>
  <c r="N14" i="181" s="1"/>
  <c r="I18" i="181"/>
  <c r="N18" i="181" s="1"/>
  <c r="I22" i="181"/>
  <c r="K22" i="181" s="1"/>
  <c r="I26" i="181"/>
  <c r="K26" i="181" s="1"/>
  <c r="I30" i="181"/>
  <c r="K30" i="181" s="1"/>
  <c r="I34" i="181"/>
  <c r="K34" i="181" s="1"/>
  <c r="I38" i="181"/>
  <c r="N38" i="181" s="1"/>
  <c r="I42" i="181"/>
  <c r="K42" i="181" s="1"/>
  <c r="I45" i="181"/>
  <c r="N45" i="181" s="1"/>
  <c r="I47" i="181"/>
  <c r="N47" i="181" s="1"/>
  <c r="G11" i="179"/>
  <c r="I11" i="179" s="1"/>
  <c r="K11" i="179" s="1"/>
  <c r="G12" i="179"/>
  <c r="N12" i="179" s="1"/>
  <c r="G18" i="179"/>
  <c r="N18" i="179" s="1"/>
  <c r="G26" i="179"/>
  <c r="N26" i="179" s="1"/>
  <c r="G34" i="179"/>
  <c r="N34" i="179" s="1"/>
  <c r="G42" i="179"/>
  <c r="N42" i="179" s="1"/>
  <c r="H55" i="179"/>
  <c r="I55" i="179" s="1"/>
  <c r="E52" i="179"/>
  <c r="G10" i="179"/>
  <c r="N10" i="179" s="1"/>
  <c r="G15" i="179"/>
  <c r="N15" i="179" s="1"/>
  <c r="G23" i="179"/>
  <c r="I23" i="179" s="1"/>
  <c r="K23" i="179" s="1"/>
  <c r="G31" i="179"/>
  <c r="I31" i="179" s="1"/>
  <c r="K31" i="179" s="1"/>
  <c r="G39" i="179"/>
  <c r="N39" i="179" s="1"/>
  <c r="G47" i="179"/>
  <c r="N47" i="179" s="1"/>
  <c r="G48" i="179"/>
  <c r="N48" i="179" s="1"/>
  <c r="F52" i="179"/>
  <c r="H56" i="179"/>
  <c r="G8" i="179"/>
  <c r="I8" i="179" s="1"/>
  <c r="I58" i="179"/>
  <c r="H59" i="179"/>
  <c r="F49" i="181"/>
  <c r="J53" i="181"/>
  <c r="G49" i="181"/>
  <c r="N59" i="179"/>
  <c r="I23" i="181"/>
  <c r="H49" i="181"/>
  <c r="G59" i="181"/>
  <c r="G9" i="177"/>
  <c r="G10" i="177"/>
  <c r="G11" i="177"/>
  <c r="G12" i="177"/>
  <c r="G13" i="177"/>
  <c r="G14" i="177"/>
  <c r="G15" i="177"/>
  <c r="G16" i="177"/>
  <c r="G17" i="177"/>
  <c r="G18" i="177"/>
  <c r="G19" i="177"/>
  <c r="G20" i="177"/>
  <c r="G21" i="177"/>
  <c r="G22" i="177"/>
  <c r="G23" i="177"/>
  <c r="G24" i="177"/>
  <c r="G25" i="177"/>
  <c r="G26" i="177"/>
  <c r="G27" i="177"/>
  <c r="G28" i="177"/>
  <c r="G29" i="177"/>
  <c r="G30" i="177"/>
  <c r="G31" i="177"/>
  <c r="G32" i="177"/>
  <c r="G33" i="177"/>
  <c r="G34" i="177"/>
  <c r="G35" i="177"/>
  <c r="G36" i="177"/>
  <c r="G37" i="177"/>
  <c r="G38" i="177"/>
  <c r="G39" i="177"/>
  <c r="G40" i="177"/>
  <c r="G41" i="177"/>
  <c r="G42" i="177"/>
  <c r="G43" i="177"/>
  <c r="G44" i="177"/>
  <c r="G45" i="177"/>
  <c r="G46" i="177"/>
  <c r="G47" i="177"/>
  <c r="G48" i="177"/>
  <c r="G8" i="177"/>
  <c r="F49" i="175"/>
  <c r="E49" i="175"/>
  <c r="D49" i="175"/>
  <c r="E59" i="175"/>
  <c r="G60" i="173"/>
  <c r="I31" i="183" l="1"/>
  <c r="K31" i="183" s="1"/>
  <c r="I16" i="183"/>
  <c r="K16" i="183" s="1"/>
  <c r="I23" i="183"/>
  <c r="K23" i="183" s="1"/>
  <c r="I32" i="183"/>
  <c r="K32" i="183" s="1"/>
  <c r="N16" i="185"/>
  <c r="K41" i="185"/>
  <c r="I9" i="179"/>
  <c r="K9" i="179" s="1"/>
  <c r="K31" i="185"/>
  <c r="N37" i="183"/>
  <c r="I29" i="183"/>
  <c r="K29" i="183" s="1"/>
  <c r="I25" i="183"/>
  <c r="K25" i="183" s="1"/>
  <c r="I30" i="183"/>
  <c r="K30" i="183" s="1"/>
  <c r="K15" i="181"/>
  <c r="I44" i="183"/>
  <c r="K44" i="183" s="1"/>
  <c r="I21" i="179"/>
  <c r="K21" i="179" s="1"/>
  <c r="I19" i="183"/>
  <c r="K19" i="183" s="1"/>
  <c r="I36" i="183"/>
  <c r="K36" i="183" s="1"/>
  <c r="K39" i="185"/>
  <c r="I40" i="183"/>
  <c r="K40" i="183" s="1"/>
  <c r="I18" i="183"/>
  <c r="K18" i="183" s="1"/>
  <c r="N47" i="185"/>
  <c r="N26" i="185"/>
  <c r="I39" i="183"/>
  <c r="K39" i="183" s="1"/>
  <c r="I50" i="183"/>
  <c r="I38" i="183"/>
  <c r="K38" i="183" s="1"/>
  <c r="I17" i="183"/>
  <c r="K17" i="183" s="1"/>
  <c r="I21" i="183"/>
  <c r="K21" i="183" s="1"/>
  <c r="K11" i="181"/>
  <c r="I17" i="179"/>
  <c r="K17" i="179" s="1"/>
  <c r="N43" i="181"/>
  <c r="I16" i="179"/>
  <c r="K16" i="179" s="1"/>
  <c r="I33" i="179"/>
  <c r="K33" i="179" s="1"/>
  <c r="I28" i="183"/>
  <c r="K28" i="183" s="1"/>
  <c r="I33" i="183"/>
  <c r="K33" i="183" s="1"/>
  <c r="N20" i="185"/>
  <c r="I14" i="183"/>
  <c r="K14" i="183" s="1"/>
  <c r="I12" i="183"/>
  <c r="K12" i="183" s="1"/>
  <c r="N11" i="179"/>
  <c r="I28" i="179"/>
  <c r="K28" i="179" s="1"/>
  <c r="I47" i="183"/>
  <c r="I22" i="183"/>
  <c r="K22" i="183" s="1"/>
  <c r="I20" i="183"/>
  <c r="K20" i="183" s="1"/>
  <c r="I26" i="183"/>
  <c r="K26" i="183" s="1"/>
  <c r="N48" i="183"/>
  <c r="I41" i="179"/>
  <c r="K41" i="179" s="1"/>
  <c r="I24" i="179"/>
  <c r="K24" i="179" s="1"/>
  <c r="N28" i="185"/>
  <c r="K48" i="185"/>
  <c r="N12" i="185"/>
  <c r="I11" i="183"/>
  <c r="K11" i="183" s="1"/>
  <c r="I8" i="183"/>
  <c r="K8" i="183" s="1"/>
  <c r="I49" i="183"/>
  <c r="I32" i="179"/>
  <c r="K32" i="179" s="1"/>
  <c r="I30" i="179"/>
  <c r="K30" i="179" s="1"/>
  <c r="K27" i="181"/>
  <c r="N10" i="181"/>
  <c r="I14" i="179"/>
  <c r="K14" i="179" s="1"/>
  <c r="I19" i="179"/>
  <c r="K19" i="179" s="1"/>
  <c r="N44" i="185"/>
  <c r="N34" i="185"/>
  <c r="K40" i="185"/>
  <c r="K45" i="185"/>
  <c r="N42" i="185"/>
  <c r="N43" i="185"/>
  <c r="K23" i="185"/>
  <c r="K36" i="185"/>
  <c r="N36" i="185"/>
  <c r="I49" i="185"/>
  <c r="I43" i="183"/>
  <c r="K43" i="183" s="1"/>
  <c r="I13" i="183"/>
  <c r="K13" i="183" s="1"/>
  <c r="I42" i="183"/>
  <c r="K42" i="183" s="1"/>
  <c r="I35" i="183"/>
  <c r="K35" i="183" s="1"/>
  <c r="I45" i="183"/>
  <c r="I24" i="183"/>
  <c r="K24" i="183" s="1"/>
  <c r="I41" i="183"/>
  <c r="K41" i="183" s="1"/>
  <c r="I59" i="183"/>
  <c r="H64" i="183" s="1"/>
  <c r="I9" i="183"/>
  <c r="K9" i="183" s="1"/>
  <c r="N9" i="183"/>
  <c r="I27" i="183"/>
  <c r="K27" i="183" s="1"/>
  <c r="G52" i="183"/>
  <c r="I10" i="183"/>
  <c r="K10" i="183" s="1"/>
  <c r="I46" i="183"/>
  <c r="K22" i="185"/>
  <c r="N22" i="185"/>
  <c r="N32" i="185"/>
  <c r="K32" i="185"/>
  <c r="K21" i="185"/>
  <c r="N21" i="185"/>
  <c r="N24" i="185"/>
  <c r="K24" i="185"/>
  <c r="N33" i="185"/>
  <c r="K33" i="185"/>
  <c r="K17" i="185"/>
  <c r="N17" i="185"/>
  <c r="N29" i="185"/>
  <c r="K29" i="185"/>
  <c r="K18" i="185"/>
  <c r="N18" i="185"/>
  <c r="K19" i="185"/>
  <c r="N19" i="185"/>
  <c r="N25" i="185"/>
  <c r="K25" i="185"/>
  <c r="K13" i="185"/>
  <c r="N13" i="185"/>
  <c r="K53" i="185"/>
  <c r="K9" i="185"/>
  <c r="N9" i="185"/>
  <c r="K59" i="185"/>
  <c r="I65" i="185" s="1"/>
  <c r="I63" i="185"/>
  <c r="I55" i="183"/>
  <c r="G57" i="183"/>
  <c r="K11" i="185"/>
  <c r="N11" i="185"/>
  <c r="N35" i="185"/>
  <c r="K35" i="185"/>
  <c r="K15" i="185"/>
  <c r="N15" i="185"/>
  <c r="K52" i="185"/>
  <c r="N38" i="185"/>
  <c r="K38" i="185"/>
  <c r="K10" i="185"/>
  <c r="N10" i="185"/>
  <c r="N27" i="185"/>
  <c r="K27" i="185"/>
  <c r="K14" i="185"/>
  <c r="N14" i="185"/>
  <c r="N30" i="185"/>
  <c r="K30" i="185"/>
  <c r="N46" i="185"/>
  <c r="K46" i="185"/>
  <c r="N37" i="185"/>
  <c r="K37" i="185"/>
  <c r="K37" i="181"/>
  <c r="K21" i="181"/>
  <c r="N16" i="181"/>
  <c r="N32" i="181"/>
  <c r="N41" i="181"/>
  <c r="N42" i="181"/>
  <c r="N35" i="181"/>
  <c r="N26" i="181"/>
  <c r="N40" i="181"/>
  <c r="I38" i="179"/>
  <c r="K38" i="179" s="1"/>
  <c r="N31" i="179"/>
  <c r="I20" i="179"/>
  <c r="K20" i="179" s="1"/>
  <c r="I22" i="179"/>
  <c r="K22" i="179" s="1"/>
  <c r="I37" i="179"/>
  <c r="K37" i="179" s="1"/>
  <c r="I49" i="179"/>
  <c r="I50" i="179"/>
  <c r="N43" i="179"/>
  <c r="I44" i="179"/>
  <c r="K44" i="179" s="1"/>
  <c r="I25" i="179"/>
  <c r="K25" i="179" s="1"/>
  <c r="I48" i="179"/>
  <c r="I13" i="179"/>
  <c r="K13" i="179" s="1"/>
  <c r="I35" i="179"/>
  <c r="K35" i="179" s="1"/>
  <c r="N12" i="181"/>
  <c r="K48" i="181"/>
  <c r="K47" i="181"/>
  <c r="K19" i="181"/>
  <c r="I27" i="179"/>
  <c r="K27" i="179" s="1"/>
  <c r="K46" i="181"/>
  <c r="N33" i="181"/>
  <c r="K17" i="181"/>
  <c r="N28" i="181"/>
  <c r="N22" i="181"/>
  <c r="I40" i="179"/>
  <c r="K40" i="179" s="1"/>
  <c r="N23" i="179"/>
  <c r="N39" i="181"/>
  <c r="K38" i="181"/>
  <c r="I51" i="179"/>
  <c r="N25" i="181"/>
  <c r="K9" i="181"/>
  <c r="I39" i="179"/>
  <c r="K39" i="179" s="1"/>
  <c r="I45" i="179"/>
  <c r="I36" i="179"/>
  <c r="K36" i="179" s="1"/>
  <c r="N31" i="181"/>
  <c r="I46" i="179"/>
  <c r="N20" i="181"/>
  <c r="I29" i="179"/>
  <c r="K29" i="179" s="1"/>
  <c r="K18" i="181"/>
  <c r="K36" i="181"/>
  <c r="N34" i="181"/>
  <c r="I49" i="181"/>
  <c r="K44" i="181"/>
  <c r="N29" i="181"/>
  <c r="K13" i="181"/>
  <c r="K24" i="181"/>
  <c r="N8" i="181"/>
  <c r="K45" i="181"/>
  <c r="N30" i="181"/>
  <c r="K14" i="181"/>
  <c r="I47" i="179"/>
  <c r="G49" i="175"/>
  <c r="N49" i="175" s="1"/>
  <c r="I42" i="179"/>
  <c r="K42" i="179" s="1"/>
  <c r="G57" i="179"/>
  <c r="I12" i="179"/>
  <c r="K12" i="179" s="1"/>
  <c r="I18" i="179"/>
  <c r="K18" i="179" s="1"/>
  <c r="I15" i="179"/>
  <c r="K15" i="179" s="1"/>
  <c r="I26" i="179"/>
  <c r="K26" i="179" s="1"/>
  <c r="I10" i="179"/>
  <c r="K10" i="179" s="1"/>
  <c r="I34" i="179"/>
  <c r="K34" i="179" s="1"/>
  <c r="H62" i="179"/>
  <c r="I59" i="179"/>
  <c r="H64" i="179" s="1"/>
  <c r="J59" i="181"/>
  <c r="N59" i="181"/>
  <c r="K53" i="181"/>
  <c r="K8" i="179"/>
  <c r="G52" i="179"/>
  <c r="N8" i="179"/>
  <c r="K23" i="181"/>
  <c r="N23" i="181"/>
  <c r="I56" i="179"/>
  <c r="I52" i="183" l="1"/>
  <c r="H54" i="183" s="1"/>
  <c r="G55" i="183" s="1"/>
  <c r="K49" i="185"/>
  <c r="J51" i="185" s="1"/>
  <c r="I49" i="175"/>
  <c r="K49" i="181"/>
  <c r="J51" i="181" s="1"/>
  <c r="I62" i="181" s="1"/>
  <c r="I52" i="179"/>
  <c r="H54" i="179" s="1"/>
  <c r="G56" i="179" s="1"/>
  <c r="I63" i="181"/>
  <c r="K59" i="181"/>
  <c r="I65" i="181" s="1"/>
  <c r="C135" i="177"/>
  <c r="C121" i="177"/>
  <c r="G60" i="177"/>
  <c r="J60" i="177" s="1"/>
  <c r="K60" i="177" s="1"/>
  <c r="O59" i="177"/>
  <c r="G59" i="177"/>
  <c r="J59" i="177" s="1"/>
  <c r="N58" i="177"/>
  <c r="J58" i="177"/>
  <c r="K58" i="177" s="1"/>
  <c r="J57" i="177"/>
  <c r="K57" i="177" s="1"/>
  <c r="F56" i="177"/>
  <c r="H48" i="177"/>
  <c r="F48" i="177"/>
  <c r="E48" i="177"/>
  <c r="D48" i="177"/>
  <c r="H47" i="177"/>
  <c r="F47" i="177"/>
  <c r="E47" i="177"/>
  <c r="D47" i="177"/>
  <c r="H46" i="177"/>
  <c r="F46" i="177"/>
  <c r="E46" i="177"/>
  <c r="D46" i="177"/>
  <c r="H45" i="177"/>
  <c r="F45" i="177"/>
  <c r="E45" i="177"/>
  <c r="D45" i="177"/>
  <c r="L45" i="177" s="1"/>
  <c r="H44" i="177"/>
  <c r="F44" i="177"/>
  <c r="E44" i="177"/>
  <c r="D44" i="177"/>
  <c r="M43" i="177"/>
  <c r="H43" i="177"/>
  <c r="F43" i="177"/>
  <c r="E43" i="177"/>
  <c r="D43" i="177"/>
  <c r="M42" i="177"/>
  <c r="H42" i="177"/>
  <c r="F42" i="177"/>
  <c r="E42" i="177"/>
  <c r="D42" i="177"/>
  <c r="M41" i="177"/>
  <c r="H41" i="177"/>
  <c r="F41" i="177"/>
  <c r="E41" i="177"/>
  <c r="D41" i="177"/>
  <c r="M40" i="177"/>
  <c r="H40" i="177"/>
  <c r="F40" i="177"/>
  <c r="E40" i="177"/>
  <c r="D40" i="177"/>
  <c r="M39" i="177"/>
  <c r="H39" i="177"/>
  <c r="F39" i="177"/>
  <c r="E39" i="177"/>
  <c r="D39" i="177"/>
  <c r="H38" i="177"/>
  <c r="F38" i="177"/>
  <c r="E38" i="177"/>
  <c r="D38" i="177"/>
  <c r="H37" i="177"/>
  <c r="F37" i="177"/>
  <c r="E37" i="177"/>
  <c r="D37" i="177"/>
  <c r="H36" i="177"/>
  <c r="F36" i="177"/>
  <c r="E36" i="177"/>
  <c r="D36" i="177"/>
  <c r="H35" i="177"/>
  <c r="F35" i="177"/>
  <c r="E35" i="177"/>
  <c r="D35" i="177"/>
  <c r="H34" i="177"/>
  <c r="F34" i="177"/>
  <c r="E34" i="177"/>
  <c r="D34" i="177"/>
  <c r="H33" i="177"/>
  <c r="F33" i="177"/>
  <c r="E33" i="177"/>
  <c r="D33" i="177"/>
  <c r="H32" i="177"/>
  <c r="F32" i="177"/>
  <c r="E32" i="177"/>
  <c r="D32" i="177"/>
  <c r="H31" i="177"/>
  <c r="F31" i="177"/>
  <c r="E31" i="177"/>
  <c r="D31" i="177"/>
  <c r="H30" i="177"/>
  <c r="F30" i="177"/>
  <c r="E30" i="177"/>
  <c r="D30" i="177"/>
  <c r="H29" i="177"/>
  <c r="F29" i="177"/>
  <c r="E29" i="177"/>
  <c r="D29" i="177"/>
  <c r="H28" i="177"/>
  <c r="F28" i="177"/>
  <c r="E28" i="177"/>
  <c r="D28" i="177"/>
  <c r="H27" i="177"/>
  <c r="F27" i="177"/>
  <c r="E27" i="177"/>
  <c r="D27" i="177"/>
  <c r="H26" i="177"/>
  <c r="F26" i="177"/>
  <c r="E26" i="177"/>
  <c r="D26" i="177"/>
  <c r="H25" i="177"/>
  <c r="F25" i="177"/>
  <c r="E25" i="177"/>
  <c r="D25" i="177"/>
  <c r="H24" i="177"/>
  <c r="F24" i="177"/>
  <c r="E24" i="177"/>
  <c r="D24" i="177"/>
  <c r="H23" i="177"/>
  <c r="F23" i="177"/>
  <c r="E23" i="177"/>
  <c r="D23" i="177"/>
  <c r="M22" i="177"/>
  <c r="H22" i="177"/>
  <c r="F22" i="177"/>
  <c r="E22" i="177"/>
  <c r="D22" i="177"/>
  <c r="H21" i="177"/>
  <c r="F21" i="177"/>
  <c r="E21" i="177"/>
  <c r="D21" i="177"/>
  <c r="H20" i="177"/>
  <c r="F20" i="177"/>
  <c r="E20" i="177"/>
  <c r="D20" i="177"/>
  <c r="H19" i="177"/>
  <c r="F19" i="177"/>
  <c r="E19" i="177"/>
  <c r="D19" i="177"/>
  <c r="H18" i="177"/>
  <c r="F18" i="177"/>
  <c r="E18" i="177"/>
  <c r="D18" i="177"/>
  <c r="H17" i="177"/>
  <c r="F17" i="177"/>
  <c r="E17" i="177"/>
  <c r="D17" i="177"/>
  <c r="H16" i="177"/>
  <c r="F16" i="177"/>
  <c r="E16" i="177"/>
  <c r="D16" i="177"/>
  <c r="H15" i="177"/>
  <c r="F15" i="177"/>
  <c r="E15" i="177"/>
  <c r="D15" i="177"/>
  <c r="H14" i="177"/>
  <c r="F14" i="177"/>
  <c r="E14" i="177"/>
  <c r="D14" i="177"/>
  <c r="H13" i="177"/>
  <c r="F13" i="177"/>
  <c r="E13" i="177"/>
  <c r="D13" i="177"/>
  <c r="H12" i="177"/>
  <c r="F12" i="177"/>
  <c r="E12" i="177"/>
  <c r="D12" i="177"/>
  <c r="H11" i="177"/>
  <c r="F11" i="177"/>
  <c r="E11" i="177"/>
  <c r="D11" i="177"/>
  <c r="H10" i="177"/>
  <c r="F10" i="177"/>
  <c r="E10" i="177"/>
  <c r="D10" i="177"/>
  <c r="H9" i="177"/>
  <c r="F9" i="177"/>
  <c r="E9" i="177"/>
  <c r="D9" i="177"/>
  <c r="H8" i="177"/>
  <c r="F8" i="177"/>
  <c r="E8" i="177"/>
  <c r="D8" i="177"/>
  <c r="O59" i="175"/>
  <c r="N59" i="175"/>
  <c r="H59" i="175"/>
  <c r="H62" i="175" s="1"/>
  <c r="O58" i="175"/>
  <c r="N58" i="175"/>
  <c r="H58" i="175"/>
  <c r="I58" i="175" s="1"/>
  <c r="F51" i="175"/>
  <c r="E51" i="175"/>
  <c r="D51" i="175"/>
  <c r="F50" i="175"/>
  <c r="E50" i="175"/>
  <c r="D50" i="175"/>
  <c r="F48" i="175"/>
  <c r="E48" i="175"/>
  <c r="D48" i="175"/>
  <c r="M47" i="175"/>
  <c r="F47" i="175"/>
  <c r="E47" i="175"/>
  <c r="D47" i="175"/>
  <c r="M46" i="175"/>
  <c r="F46" i="175"/>
  <c r="E46" i="175"/>
  <c r="D46" i="175"/>
  <c r="M45" i="175"/>
  <c r="H45" i="175"/>
  <c r="F45" i="175"/>
  <c r="E45" i="175"/>
  <c r="D45" i="175"/>
  <c r="F44" i="175"/>
  <c r="E44" i="175"/>
  <c r="D44" i="175"/>
  <c r="F43" i="175"/>
  <c r="E43" i="175"/>
  <c r="D43" i="175"/>
  <c r="F42" i="175"/>
  <c r="E42" i="175"/>
  <c r="D42" i="175"/>
  <c r="F41" i="175"/>
  <c r="E41" i="175"/>
  <c r="D41" i="175"/>
  <c r="F40" i="175"/>
  <c r="E40" i="175"/>
  <c r="D40" i="175"/>
  <c r="F39" i="175"/>
  <c r="E39" i="175"/>
  <c r="D39" i="175"/>
  <c r="F38" i="175"/>
  <c r="E38" i="175"/>
  <c r="D38" i="175"/>
  <c r="F37" i="175"/>
  <c r="E37" i="175"/>
  <c r="D37" i="175"/>
  <c r="F36" i="175"/>
  <c r="E36" i="175"/>
  <c r="D36" i="175"/>
  <c r="F35" i="175"/>
  <c r="E35" i="175"/>
  <c r="D35" i="175"/>
  <c r="F34" i="175"/>
  <c r="E34" i="175"/>
  <c r="D34" i="175"/>
  <c r="F33" i="175"/>
  <c r="E33" i="175"/>
  <c r="D33" i="175"/>
  <c r="F32" i="175"/>
  <c r="E32" i="175"/>
  <c r="D32" i="175"/>
  <c r="F31" i="175"/>
  <c r="E31" i="175"/>
  <c r="D31" i="175"/>
  <c r="F30" i="175"/>
  <c r="E30" i="175"/>
  <c r="D30" i="175"/>
  <c r="F29" i="175"/>
  <c r="E29" i="175"/>
  <c r="D29" i="175"/>
  <c r="F28" i="175"/>
  <c r="E28" i="175"/>
  <c r="D28" i="175"/>
  <c r="F27" i="175"/>
  <c r="E27" i="175"/>
  <c r="D27" i="175"/>
  <c r="F26" i="175"/>
  <c r="E26" i="175"/>
  <c r="D26" i="175"/>
  <c r="F25" i="175"/>
  <c r="E25" i="175"/>
  <c r="D25" i="175"/>
  <c r="F24" i="175"/>
  <c r="E24" i="175"/>
  <c r="D24" i="175"/>
  <c r="F23" i="175"/>
  <c r="E23" i="175"/>
  <c r="D23" i="175"/>
  <c r="F22" i="175"/>
  <c r="E22" i="175"/>
  <c r="D22" i="175"/>
  <c r="F21" i="175"/>
  <c r="E21" i="175"/>
  <c r="D21" i="175"/>
  <c r="F20" i="175"/>
  <c r="E20" i="175"/>
  <c r="D20" i="175"/>
  <c r="F19" i="175"/>
  <c r="E19" i="175"/>
  <c r="D19" i="175"/>
  <c r="F18" i="175"/>
  <c r="E18" i="175"/>
  <c r="D18" i="175"/>
  <c r="F17" i="175"/>
  <c r="E17" i="175"/>
  <c r="D17" i="175"/>
  <c r="F16" i="175"/>
  <c r="E16" i="175"/>
  <c r="D16" i="175"/>
  <c r="F15" i="175"/>
  <c r="E15" i="175"/>
  <c r="D15" i="175"/>
  <c r="F14" i="175"/>
  <c r="E14" i="175"/>
  <c r="D14" i="175"/>
  <c r="F13" i="175"/>
  <c r="E13" i="175"/>
  <c r="D13" i="175"/>
  <c r="F12" i="175"/>
  <c r="E12" i="175"/>
  <c r="D12" i="175"/>
  <c r="F11" i="175"/>
  <c r="E11" i="175"/>
  <c r="D11" i="175"/>
  <c r="F10" i="175"/>
  <c r="E10" i="175"/>
  <c r="D10" i="175"/>
  <c r="F9" i="175"/>
  <c r="E9" i="175"/>
  <c r="D9" i="175"/>
  <c r="F8" i="175"/>
  <c r="E8" i="175"/>
  <c r="D8" i="175"/>
  <c r="L2" i="175"/>
  <c r="M2" i="175" s="1"/>
  <c r="G56" i="183" l="1"/>
  <c r="H61" i="183"/>
  <c r="G54" i="183"/>
  <c r="I54" i="183"/>
  <c r="H63" i="183" s="1"/>
  <c r="G54" i="179"/>
  <c r="I51" i="185"/>
  <c r="K51" i="185"/>
  <c r="I64" i="185" s="1"/>
  <c r="I62" i="185"/>
  <c r="I55" i="185"/>
  <c r="I54" i="185"/>
  <c r="I52" i="185"/>
  <c r="I53" i="185"/>
  <c r="G55" i="179"/>
  <c r="I54" i="181"/>
  <c r="I55" i="181"/>
  <c r="G30" i="175"/>
  <c r="N30" i="175" s="1"/>
  <c r="G32" i="175"/>
  <c r="I32" i="175" s="1"/>
  <c r="K32" i="175" s="1"/>
  <c r="I54" i="179"/>
  <c r="H63" i="179" s="1"/>
  <c r="I51" i="181"/>
  <c r="H61" i="179"/>
  <c r="I53" i="181"/>
  <c r="K51" i="181"/>
  <c r="I64" i="181" s="1"/>
  <c r="I52" i="181"/>
  <c r="H55" i="175"/>
  <c r="G40" i="175"/>
  <c r="I40" i="175" s="1"/>
  <c r="K40" i="175" s="1"/>
  <c r="G47" i="175"/>
  <c r="N47" i="175" s="1"/>
  <c r="G26" i="175"/>
  <c r="N26" i="175" s="1"/>
  <c r="G14" i="175"/>
  <c r="N14" i="175" s="1"/>
  <c r="G9" i="175"/>
  <c r="N9" i="175" s="1"/>
  <c r="G17" i="175"/>
  <c r="N17" i="175" s="1"/>
  <c r="G25" i="175"/>
  <c r="N25" i="175" s="1"/>
  <c r="G42" i="175"/>
  <c r="N42" i="175" s="1"/>
  <c r="G51" i="175"/>
  <c r="N51" i="175" s="1"/>
  <c r="J54" i="177"/>
  <c r="K54" i="177" s="1"/>
  <c r="I11" i="177"/>
  <c r="K11" i="177" s="1"/>
  <c r="I19" i="177"/>
  <c r="N19" i="177" s="1"/>
  <c r="I30" i="177"/>
  <c r="K30" i="177" s="1"/>
  <c r="I38" i="177"/>
  <c r="K38" i="177" s="1"/>
  <c r="I48" i="177"/>
  <c r="N48" i="177" s="1"/>
  <c r="G48" i="175"/>
  <c r="N48" i="175" s="1"/>
  <c r="J55" i="177"/>
  <c r="K55" i="177" s="1"/>
  <c r="I15" i="177"/>
  <c r="N15" i="177" s="1"/>
  <c r="I26" i="177"/>
  <c r="K26" i="177" s="1"/>
  <c r="I34" i="177"/>
  <c r="K34" i="177" s="1"/>
  <c r="I40" i="177"/>
  <c r="N40" i="177" s="1"/>
  <c r="I44" i="177"/>
  <c r="N44" i="177" s="1"/>
  <c r="G22" i="175"/>
  <c r="N22" i="175" s="1"/>
  <c r="G27" i="175"/>
  <c r="N27" i="175" s="1"/>
  <c r="G35" i="175"/>
  <c r="N35" i="175" s="1"/>
  <c r="E49" i="177"/>
  <c r="G33" i="175"/>
  <c r="N33" i="175" s="1"/>
  <c r="G41" i="175"/>
  <c r="N41" i="175" s="1"/>
  <c r="G10" i="175"/>
  <c r="N10" i="175" s="1"/>
  <c r="G13" i="175"/>
  <c r="N13" i="175" s="1"/>
  <c r="G18" i="175"/>
  <c r="N18" i="175" s="1"/>
  <c r="G21" i="175"/>
  <c r="N21" i="175" s="1"/>
  <c r="G34" i="175"/>
  <c r="N34" i="175" s="1"/>
  <c r="G38" i="175"/>
  <c r="N38" i="175" s="1"/>
  <c r="G43" i="175"/>
  <c r="N43" i="175" s="1"/>
  <c r="G46" i="175"/>
  <c r="N46" i="175" s="1"/>
  <c r="I12" i="177"/>
  <c r="N12" i="177" s="1"/>
  <c r="I16" i="177"/>
  <c r="N16" i="177" s="1"/>
  <c r="I20" i="177"/>
  <c r="K20" i="177" s="1"/>
  <c r="I23" i="177"/>
  <c r="K23" i="177" s="1"/>
  <c r="I27" i="177"/>
  <c r="K27" i="177" s="1"/>
  <c r="I31" i="177"/>
  <c r="K31" i="177" s="1"/>
  <c r="I35" i="177"/>
  <c r="K35" i="177" s="1"/>
  <c r="I39" i="177"/>
  <c r="K39" i="177" s="1"/>
  <c r="I41" i="177"/>
  <c r="N41" i="177" s="1"/>
  <c r="I43" i="177"/>
  <c r="N43" i="177" s="1"/>
  <c r="I45" i="177"/>
  <c r="K45" i="177" s="1"/>
  <c r="I9" i="177"/>
  <c r="N9" i="177" s="1"/>
  <c r="I13" i="177"/>
  <c r="N13" i="177" s="1"/>
  <c r="I17" i="177"/>
  <c r="N17" i="177" s="1"/>
  <c r="I21" i="177"/>
  <c r="K21" i="177" s="1"/>
  <c r="I24" i="177"/>
  <c r="K24" i="177" s="1"/>
  <c r="I28" i="177"/>
  <c r="K28" i="177" s="1"/>
  <c r="I32" i="177"/>
  <c r="K32" i="177" s="1"/>
  <c r="I36" i="177"/>
  <c r="N36" i="177" s="1"/>
  <c r="I46" i="177"/>
  <c r="N46" i="177" s="1"/>
  <c r="I10" i="177"/>
  <c r="N10" i="177" s="1"/>
  <c r="I14" i="177"/>
  <c r="N14" i="177" s="1"/>
  <c r="I18" i="177"/>
  <c r="K18" i="177" s="1"/>
  <c r="I22" i="177"/>
  <c r="K22" i="177" s="1"/>
  <c r="G49" i="177"/>
  <c r="I25" i="177"/>
  <c r="K25" i="177" s="1"/>
  <c r="I29" i="177"/>
  <c r="K29" i="177" s="1"/>
  <c r="I33" i="177"/>
  <c r="K33" i="177" s="1"/>
  <c r="I37" i="177"/>
  <c r="N37" i="177" s="1"/>
  <c r="I42" i="177"/>
  <c r="N42" i="177" s="1"/>
  <c r="I47" i="177"/>
  <c r="N47" i="177" s="1"/>
  <c r="I14" i="175"/>
  <c r="K14" i="175" s="1"/>
  <c r="G15" i="175"/>
  <c r="N15" i="175" s="1"/>
  <c r="G23" i="175"/>
  <c r="N23" i="175" s="1"/>
  <c r="G28" i="175"/>
  <c r="I28" i="175" s="1"/>
  <c r="K28" i="175" s="1"/>
  <c r="G29" i="175"/>
  <c r="N29" i="175" s="1"/>
  <c r="G39" i="175"/>
  <c r="N39" i="175" s="1"/>
  <c r="G44" i="175"/>
  <c r="N44" i="175" s="1"/>
  <c r="G45" i="175"/>
  <c r="N45" i="175" s="1"/>
  <c r="G50" i="175"/>
  <c r="N50" i="175" s="1"/>
  <c r="G11" i="175"/>
  <c r="N11" i="175" s="1"/>
  <c r="G19" i="175"/>
  <c r="N19" i="175" s="1"/>
  <c r="G31" i="175"/>
  <c r="N31" i="175" s="1"/>
  <c r="G36" i="175"/>
  <c r="N36" i="175" s="1"/>
  <c r="G37" i="175"/>
  <c r="N37" i="175" s="1"/>
  <c r="F52" i="175"/>
  <c r="H56" i="175"/>
  <c r="I63" i="177"/>
  <c r="K59" i="177"/>
  <c r="I65" i="177" s="1"/>
  <c r="E52" i="175"/>
  <c r="G8" i="175"/>
  <c r="G12" i="175"/>
  <c r="N12" i="175" s="1"/>
  <c r="G16" i="175"/>
  <c r="G20" i="175"/>
  <c r="G24" i="175"/>
  <c r="F49" i="177"/>
  <c r="J53" i="177"/>
  <c r="J52" i="177"/>
  <c r="N59" i="177"/>
  <c r="H49" i="177"/>
  <c r="I59" i="175"/>
  <c r="H64" i="175" s="1"/>
  <c r="I8" i="177"/>
  <c r="G47" i="173"/>
  <c r="G46" i="173"/>
  <c r="G45" i="173"/>
  <c r="G42" i="173"/>
  <c r="G38" i="173"/>
  <c r="G37" i="173"/>
  <c r="G36" i="173"/>
  <c r="G35" i="173"/>
  <c r="G30" i="173"/>
  <c r="G27" i="173"/>
  <c r="G18" i="173"/>
  <c r="G15" i="173"/>
  <c r="G12" i="173"/>
  <c r="G10" i="173"/>
  <c r="G8" i="173"/>
  <c r="C135" i="173"/>
  <c r="C121" i="173"/>
  <c r="J60" i="173"/>
  <c r="K60" i="173" s="1"/>
  <c r="O59" i="173"/>
  <c r="N58" i="173"/>
  <c r="J58" i="173"/>
  <c r="K58" i="173" s="1"/>
  <c r="J57" i="173"/>
  <c r="K57" i="173" s="1"/>
  <c r="F56" i="173"/>
  <c r="H48" i="173"/>
  <c r="G48" i="173"/>
  <c r="F48" i="173"/>
  <c r="E48" i="173"/>
  <c r="D48" i="173"/>
  <c r="H47" i="173"/>
  <c r="F47" i="173"/>
  <c r="E47" i="173"/>
  <c r="D47" i="173"/>
  <c r="H46" i="173"/>
  <c r="F46" i="173"/>
  <c r="E46" i="173"/>
  <c r="D46" i="173"/>
  <c r="H45" i="173"/>
  <c r="F45" i="173"/>
  <c r="E45" i="173"/>
  <c r="D45" i="173"/>
  <c r="L45" i="173" s="1"/>
  <c r="H44" i="173"/>
  <c r="G44" i="173"/>
  <c r="F44" i="173"/>
  <c r="E44" i="173"/>
  <c r="D44" i="173"/>
  <c r="M43" i="173"/>
  <c r="H43" i="173"/>
  <c r="G43" i="173"/>
  <c r="F43" i="173"/>
  <c r="E43" i="173"/>
  <c r="D43" i="173"/>
  <c r="M42" i="173"/>
  <c r="H42" i="173"/>
  <c r="F42" i="173"/>
  <c r="E42" i="173"/>
  <c r="D42" i="173"/>
  <c r="M41" i="173"/>
  <c r="H41" i="173"/>
  <c r="G41" i="173"/>
  <c r="F41" i="173"/>
  <c r="E41" i="173"/>
  <c r="D41" i="173"/>
  <c r="M40" i="173"/>
  <c r="H40" i="173"/>
  <c r="G40" i="173"/>
  <c r="F40" i="173"/>
  <c r="E40" i="173"/>
  <c r="D40" i="173"/>
  <c r="M39" i="173"/>
  <c r="H39" i="173"/>
  <c r="G39" i="173"/>
  <c r="F39" i="173"/>
  <c r="E39" i="173"/>
  <c r="D39" i="173"/>
  <c r="H38" i="173"/>
  <c r="F38" i="173"/>
  <c r="E38" i="173"/>
  <c r="D38" i="173"/>
  <c r="H37" i="173"/>
  <c r="F37" i="173"/>
  <c r="E37" i="173"/>
  <c r="D37" i="173"/>
  <c r="H36" i="173"/>
  <c r="F36" i="173"/>
  <c r="E36" i="173"/>
  <c r="D36" i="173"/>
  <c r="H35" i="173"/>
  <c r="F35" i="173"/>
  <c r="E35" i="173"/>
  <c r="D35" i="173"/>
  <c r="H34" i="173"/>
  <c r="G34" i="173"/>
  <c r="F34" i="173"/>
  <c r="E34" i="173"/>
  <c r="D34" i="173"/>
  <c r="H33" i="173"/>
  <c r="G33" i="173"/>
  <c r="F33" i="173"/>
  <c r="E33" i="173"/>
  <c r="D33" i="173"/>
  <c r="H32" i="173"/>
  <c r="G32" i="173"/>
  <c r="F32" i="173"/>
  <c r="E32" i="173"/>
  <c r="D32" i="173"/>
  <c r="H31" i="173"/>
  <c r="G31" i="173"/>
  <c r="F31" i="173"/>
  <c r="E31" i="173"/>
  <c r="D31" i="173"/>
  <c r="H30" i="173"/>
  <c r="F30" i="173"/>
  <c r="E30" i="173"/>
  <c r="D30" i="173"/>
  <c r="H29" i="173"/>
  <c r="G29" i="173"/>
  <c r="F29" i="173"/>
  <c r="E29" i="173"/>
  <c r="D29" i="173"/>
  <c r="H28" i="173"/>
  <c r="G28" i="173"/>
  <c r="F28" i="173"/>
  <c r="E28" i="173"/>
  <c r="D28" i="173"/>
  <c r="H27" i="173"/>
  <c r="F27" i="173"/>
  <c r="E27" i="173"/>
  <c r="D27" i="173"/>
  <c r="H26" i="173"/>
  <c r="G26" i="173"/>
  <c r="F26" i="173"/>
  <c r="E26" i="173"/>
  <c r="D26" i="173"/>
  <c r="H25" i="173"/>
  <c r="G25" i="173"/>
  <c r="F25" i="173"/>
  <c r="E25" i="173"/>
  <c r="D25" i="173"/>
  <c r="H24" i="173"/>
  <c r="G24" i="173"/>
  <c r="F24" i="173"/>
  <c r="E24" i="173"/>
  <c r="D24" i="173"/>
  <c r="H23" i="173"/>
  <c r="G23" i="173"/>
  <c r="F23" i="173"/>
  <c r="E23" i="173"/>
  <c r="D23" i="173"/>
  <c r="M22" i="173"/>
  <c r="H22" i="173"/>
  <c r="G22" i="173"/>
  <c r="F22" i="173"/>
  <c r="E22" i="173"/>
  <c r="D22" i="173"/>
  <c r="H21" i="173"/>
  <c r="G21" i="173"/>
  <c r="F21" i="173"/>
  <c r="E21" i="173"/>
  <c r="D21" i="173"/>
  <c r="H20" i="173"/>
  <c r="G20" i="173"/>
  <c r="F20" i="173"/>
  <c r="E20" i="173"/>
  <c r="D20" i="173"/>
  <c r="H19" i="173"/>
  <c r="G19" i="173"/>
  <c r="F19" i="173"/>
  <c r="E19" i="173"/>
  <c r="D19" i="173"/>
  <c r="H18" i="173"/>
  <c r="F18" i="173"/>
  <c r="E18" i="173"/>
  <c r="D18" i="173"/>
  <c r="H17" i="173"/>
  <c r="G17" i="173"/>
  <c r="F17" i="173"/>
  <c r="E17" i="173"/>
  <c r="D17" i="173"/>
  <c r="H16" i="173"/>
  <c r="G16" i="173"/>
  <c r="F16" i="173"/>
  <c r="E16" i="173"/>
  <c r="D16" i="173"/>
  <c r="H15" i="173"/>
  <c r="F15" i="173"/>
  <c r="E15" i="173"/>
  <c r="D15" i="173"/>
  <c r="H14" i="173"/>
  <c r="G14" i="173"/>
  <c r="F14" i="173"/>
  <c r="E14" i="173"/>
  <c r="D14" i="173"/>
  <c r="H13" i="173"/>
  <c r="G13" i="173"/>
  <c r="F13" i="173"/>
  <c r="E13" i="173"/>
  <c r="D13" i="173"/>
  <c r="H12" i="173"/>
  <c r="F12" i="173"/>
  <c r="E12" i="173"/>
  <c r="D12" i="173"/>
  <c r="H11" i="173"/>
  <c r="G11" i="173"/>
  <c r="F11" i="173"/>
  <c r="E11" i="173"/>
  <c r="D11" i="173"/>
  <c r="H10" i="173"/>
  <c r="F10" i="173"/>
  <c r="E10" i="173"/>
  <c r="D10" i="173"/>
  <c r="H9" i="173"/>
  <c r="G9" i="173"/>
  <c r="F9" i="173"/>
  <c r="E9" i="173"/>
  <c r="D9" i="173"/>
  <c r="H8" i="173"/>
  <c r="F8" i="173"/>
  <c r="E8" i="173"/>
  <c r="D8" i="173"/>
  <c r="O58" i="171"/>
  <c r="N58" i="171"/>
  <c r="H58" i="171"/>
  <c r="I58" i="171" s="1"/>
  <c r="H63" i="171" s="1"/>
  <c r="O57" i="171"/>
  <c r="N57" i="171"/>
  <c r="H57" i="171"/>
  <c r="I57" i="171" s="1"/>
  <c r="F50" i="171"/>
  <c r="E50" i="171"/>
  <c r="D50" i="171"/>
  <c r="F49" i="171"/>
  <c r="E49" i="171"/>
  <c r="D49" i="171"/>
  <c r="F48" i="171"/>
  <c r="E48" i="171"/>
  <c r="D48" i="171"/>
  <c r="M47" i="171"/>
  <c r="F47" i="171"/>
  <c r="E47" i="171"/>
  <c r="D47" i="171"/>
  <c r="M46" i="171"/>
  <c r="F46" i="171"/>
  <c r="E46" i="171"/>
  <c r="D46" i="171"/>
  <c r="M45" i="171"/>
  <c r="H45" i="171"/>
  <c r="F45" i="171"/>
  <c r="E45" i="171"/>
  <c r="D45" i="171"/>
  <c r="F44" i="171"/>
  <c r="E44" i="171"/>
  <c r="D44" i="171"/>
  <c r="F43" i="171"/>
  <c r="E43" i="171"/>
  <c r="D43" i="171"/>
  <c r="F42" i="171"/>
  <c r="E42" i="171"/>
  <c r="D42" i="171"/>
  <c r="F41" i="171"/>
  <c r="E41" i="171"/>
  <c r="D41" i="171"/>
  <c r="F40" i="171"/>
  <c r="E40" i="171"/>
  <c r="D40" i="171"/>
  <c r="F39" i="171"/>
  <c r="E39" i="171"/>
  <c r="D39" i="171"/>
  <c r="F38" i="171"/>
  <c r="E38" i="171"/>
  <c r="D38" i="171"/>
  <c r="F37" i="171"/>
  <c r="E37" i="171"/>
  <c r="D37" i="171"/>
  <c r="F36" i="171"/>
  <c r="E36" i="171"/>
  <c r="D36" i="171"/>
  <c r="F35" i="171"/>
  <c r="E35" i="171"/>
  <c r="D35" i="171"/>
  <c r="F34" i="171"/>
  <c r="E34" i="171"/>
  <c r="D34" i="171"/>
  <c r="F33" i="171"/>
  <c r="E33" i="171"/>
  <c r="D33" i="171"/>
  <c r="F32" i="171"/>
  <c r="E32" i="171"/>
  <c r="D32" i="171"/>
  <c r="F31" i="171"/>
  <c r="E31" i="171"/>
  <c r="D31" i="171"/>
  <c r="F30" i="171"/>
  <c r="E30" i="171"/>
  <c r="D30" i="171"/>
  <c r="F29" i="171"/>
  <c r="E29" i="171"/>
  <c r="D29" i="171"/>
  <c r="F28" i="171"/>
  <c r="E28" i="171"/>
  <c r="D28" i="171"/>
  <c r="F27" i="171"/>
  <c r="E27" i="171"/>
  <c r="D27" i="171"/>
  <c r="F26" i="171"/>
  <c r="E26" i="171"/>
  <c r="D26" i="171"/>
  <c r="F25" i="171"/>
  <c r="E25" i="171"/>
  <c r="D25" i="171"/>
  <c r="F24" i="171"/>
  <c r="E24" i="171"/>
  <c r="D24" i="171"/>
  <c r="F23" i="171"/>
  <c r="E23" i="171"/>
  <c r="D23" i="171"/>
  <c r="F22" i="171"/>
  <c r="E22" i="171"/>
  <c r="D22" i="171"/>
  <c r="F21" i="171"/>
  <c r="E21" i="171"/>
  <c r="D21" i="171"/>
  <c r="F20" i="171"/>
  <c r="E20" i="171"/>
  <c r="D20" i="171"/>
  <c r="F19" i="171"/>
  <c r="E19" i="171"/>
  <c r="D19" i="171"/>
  <c r="F18" i="171"/>
  <c r="E18" i="171"/>
  <c r="D18" i="171"/>
  <c r="F17" i="171"/>
  <c r="E17" i="171"/>
  <c r="D17" i="171"/>
  <c r="F16" i="171"/>
  <c r="E16" i="171"/>
  <c r="D16" i="171"/>
  <c r="F15" i="171"/>
  <c r="E15" i="171"/>
  <c r="D15" i="171"/>
  <c r="F14" i="171"/>
  <c r="E14" i="171"/>
  <c r="D14" i="171"/>
  <c r="F13" i="171"/>
  <c r="E13" i="171"/>
  <c r="D13" i="171"/>
  <c r="F12" i="171"/>
  <c r="E12" i="171"/>
  <c r="D12" i="171"/>
  <c r="F11" i="171"/>
  <c r="E11" i="171"/>
  <c r="D11" i="171"/>
  <c r="F10" i="171"/>
  <c r="E10" i="171"/>
  <c r="D10" i="171"/>
  <c r="F9" i="171"/>
  <c r="E9" i="171"/>
  <c r="D9" i="171"/>
  <c r="F8" i="171"/>
  <c r="E8" i="171"/>
  <c r="D8" i="171"/>
  <c r="L2" i="171"/>
  <c r="M2" i="171" s="1"/>
  <c r="I26" i="175" l="1"/>
  <c r="K26" i="175" s="1"/>
  <c r="I30" i="175"/>
  <c r="K30" i="175" s="1"/>
  <c r="N35" i="177"/>
  <c r="N32" i="175"/>
  <c r="K40" i="177"/>
  <c r="N34" i="177"/>
  <c r="I51" i="175"/>
  <c r="N40" i="175"/>
  <c r="I9" i="175"/>
  <c r="K9" i="175" s="1"/>
  <c r="I35" i="175"/>
  <c r="K35" i="175" s="1"/>
  <c r="K43" i="177"/>
  <c r="I47" i="175"/>
  <c r="N21" i="177"/>
  <c r="N20" i="177"/>
  <c r="N26" i="177"/>
  <c r="G12" i="171"/>
  <c r="N12" i="171" s="1"/>
  <c r="N18" i="177"/>
  <c r="N11" i="177"/>
  <c r="N33" i="177"/>
  <c r="N45" i="177"/>
  <c r="K41" i="177"/>
  <c r="N30" i="177"/>
  <c r="K48" i="177"/>
  <c r="K36" i="177"/>
  <c r="K17" i="177"/>
  <c r="K42" i="177"/>
  <c r="K37" i="177"/>
  <c r="K13" i="177"/>
  <c r="N27" i="177"/>
  <c r="K14" i="177"/>
  <c r="K10" i="177"/>
  <c r="K15" i="177"/>
  <c r="I17" i="175"/>
  <c r="K17" i="175" s="1"/>
  <c r="I25" i="175"/>
  <c r="K25" i="175" s="1"/>
  <c r="I36" i="175"/>
  <c r="K36" i="175" s="1"/>
  <c r="I48" i="175"/>
  <c r="N28" i="175"/>
  <c r="I34" i="175"/>
  <c r="K34" i="175" s="1"/>
  <c r="I42" i="175"/>
  <c r="K42" i="175" s="1"/>
  <c r="I27" i="175"/>
  <c r="K27" i="175" s="1"/>
  <c r="I21" i="175"/>
  <c r="K21" i="175" s="1"/>
  <c r="K44" i="177"/>
  <c r="I38" i="175"/>
  <c r="K38" i="175" s="1"/>
  <c r="I13" i="175"/>
  <c r="K13" i="175" s="1"/>
  <c r="K16" i="177"/>
  <c r="N32" i="177"/>
  <c r="N25" i="177"/>
  <c r="N31" i="177"/>
  <c r="K12" i="177"/>
  <c r="I44" i="175"/>
  <c r="K44" i="175" s="1"/>
  <c r="N28" i="177"/>
  <c r="N38" i="177"/>
  <c r="K19" i="177"/>
  <c r="I23" i="175"/>
  <c r="K23" i="175" s="1"/>
  <c r="I18" i="175"/>
  <c r="K18" i="175" s="1"/>
  <c r="I33" i="175"/>
  <c r="K33" i="175" s="1"/>
  <c r="G28" i="171"/>
  <c r="N28" i="171" s="1"/>
  <c r="G36" i="171"/>
  <c r="N36" i="171" s="1"/>
  <c r="G44" i="171"/>
  <c r="N44" i="171" s="1"/>
  <c r="I15" i="175"/>
  <c r="K15" i="175" s="1"/>
  <c r="I22" i="175"/>
  <c r="K22" i="175" s="1"/>
  <c r="K46" i="177"/>
  <c r="N24" i="177"/>
  <c r="K9" i="177"/>
  <c r="K47" i="177"/>
  <c r="N29" i="177"/>
  <c r="N22" i="177"/>
  <c r="N39" i="177"/>
  <c r="N23" i="177"/>
  <c r="I10" i="175"/>
  <c r="K10" i="175" s="1"/>
  <c r="I41" i="175"/>
  <c r="K41" i="175" s="1"/>
  <c r="I46" i="175"/>
  <c r="I45" i="175"/>
  <c r="I11" i="175"/>
  <c r="K11" i="175" s="1"/>
  <c r="I29" i="175"/>
  <c r="K29" i="175" s="1"/>
  <c r="I31" i="175"/>
  <c r="K31" i="175" s="1"/>
  <c r="I50" i="175"/>
  <c r="I43" i="175"/>
  <c r="K43" i="175" s="1"/>
  <c r="I39" i="175"/>
  <c r="K39" i="175" s="1"/>
  <c r="I37" i="175"/>
  <c r="K37" i="175" s="1"/>
  <c r="I19" i="175"/>
  <c r="K19" i="175" s="1"/>
  <c r="I12" i="175"/>
  <c r="K12" i="175" s="1"/>
  <c r="G57" i="175"/>
  <c r="I55" i="175"/>
  <c r="I49" i="177"/>
  <c r="N8" i="177"/>
  <c r="K8" i="177"/>
  <c r="K52" i="177"/>
  <c r="I24" i="175"/>
  <c r="K24" i="175" s="1"/>
  <c r="N24" i="175"/>
  <c r="I16" i="175"/>
  <c r="K16" i="175" s="1"/>
  <c r="N16" i="175"/>
  <c r="G52" i="175"/>
  <c r="N8" i="175"/>
  <c r="I8" i="175"/>
  <c r="I20" i="175"/>
  <c r="K20" i="175" s="1"/>
  <c r="N20" i="175"/>
  <c r="K53" i="177"/>
  <c r="I56" i="175"/>
  <c r="G8" i="171"/>
  <c r="N8" i="171" s="1"/>
  <c r="G16" i="171"/>
  <c r="N16" i="171" s="1"/>
  <c r="G32" i="171"/>
  <c r="N32" i="171" s="1"/>
  <c r="G43" i="171"/>
  <c r="N43" i="171" s="1"/>
  <c r="G48" i="171"/>
  <c r="N48" i="171" s="1"/>
  <c r="G41" i="171"/>
  <c r="N41" i="171" s="1"/>
  <c r="H61" i="171"/>
  <c r="G49" i="171"/>
  <c r="N49" i="171" s="1"/>
  <c r="G35" i="171"/>
  <c r="N35" i="171" s="1"/>
  <c r="G9" i="171"/>
  <c r="N9" i="171" s="1"/>
  <c r="G13" i="171"/>
  <c r="N13" i="171" s="1"/>
  <c r="G17" i="171"/>
  <c r="N17" i="171" s="1"/>
  <c r="G29" i="171"/>
  <c r="N29" i="171" s="1"/>
  <c r="G33" i="171"/>
  <c r="N33" i="171" s="1"/>
  <c r="G39" i="171"/>
  <c r="N39" i="171" s="1"/>
  <c r="G15" i="171"/>
  <c r="N15" i="171" s="1"/>
  <c r="G20" i="171"/>
  <c r="N20" i="171" s="1"/>
  <c r="G24" i="171"/>
  <c r="N24" i="171" s="1"/>
  <c r="G40" i="171"/>
  <c r="N40" i="171" s="1"/>
  <c r="G50" i="171"/>
  <c r="N50" i="171" s="1"/>
  <c r="I26" i="173"/>
  <c r="N26" i="173" s="1"/>
  <c r="I30" i="173"/>
  <c r="K30" i="173" s="1"/>
  <c r="I34" i="173"/>
  <c r="N34" i="173" s="1"/>
  <c r="I38" i="173"/>
  <c r="K38" i="173" s="1"/>
  <c r="I45" i="173"/>
  <c r="N45" i="173" s="1"/>
  <c r="J52" i="173"/>
  <c r="K52" i="173" s="1"/>
  <c r="I12" i="173"/>
  <c r="K12" i="173" s="1"/>
  <c r="I20" i="173"/>
  <c r="K20" i="173" s="1"/>
  <c r="I27" i="173"/>
  <c r="N27" i="173" s="1"/>
  <c r="I35" i="173"/>
  <c r="N35" i="173" s="1"/>
  <c r="I39" i="173"/>
  <c r="N39" i="173" s="1"/>
  <c r="I24" i="173"/>
  <c r="K24" i="173" s="1"/>
  <c r="I28" i="173"/>
  <c r="N28" i="173" s="1"/>
  <c r="I32" i="173"/>
  <c r="K32" i="173" s="1"/>
  <c r="I36" i="173"/>
  <c r="N36" i="173" s="1"/>
  <c r="J55" i="173"/>
  <c r="K55" i="173" s="1"/>
  <c r="H49" i="173"/>
  <c r="I16" i="173"/>
  <c r="K16" i="173" s="1"/>
  <c r="I31" i="173"/>
  <c r="N31" i="173" s="1"/>
  <c r="I43" i="173"/>
  <c r="N43" i="173" s="1"/>
  <c r="I25" i="173"/>
  <c r="N25" i="173" s="1"/>
  <c r="I29" i="173"/>
  <c r="N29" i="173" s="1"/>
  <c r="I33" i="173"/>
  <c r="N33" i="173" s="1"/>
  <c r="I37" i="173"/>
  <c r="N37" i="173" s="1"/>
  <c r="I40" i="173"/>
  <c r="N40" i="173" s="1"/>
  <c r="I44" i="173"/>
  <c r="N44" i="173" s="1"/>
  <c r="F51" i="171"/>
  <c r="G19" i="171"/>
  <c r="N19" i="171" s="1"/>
  <c r="G23" i="171"/>
  <c r="N23" i="171" s="1"/>
  <c r="H54" i="171"/>
  <c r="I54" i="171" s="1"/>
  <c r="G11" i="171"/>
  <c r="N11" i="171" s="1"/>
  <c r="G21" i="171"/>
  <c r="N21" i="171" s="1"/>
  <c r="G27" i="171"/>
  <c r="N27" i="171" s="1"/>
  <c r="G37" i="171"/>
  <c r="N37" i="171" s="1"/>
  <c r="G45" i="171"/>
  <c r="N45" i="171" s="1"/>
  <c r="G25" i="171"/>
  <c r="N25" i="171" s="1"/>
  <c r="G31" i="171"/>
  <c r="N31" i="171" s="1"/>
  <c r="G46" i="171"/>
  <c r="G10" i="171"/>
  <c r="N10" i="171" s="1"/>
  <c r="G14" i="171"/>
  <c r="N14" i="171" s="1"/>
  <c r="G18" i="171"/>
  <c r="N18" i="171" s="1"/>
  <c r="G22" i="171"/>
  <c r="N22" i="171" s="1"/>
  <c r="G26" i="171"/>
  <c r="N26" i="171" s="1"/>
  <c r="G30" i="171"/>
  <c r="N30" i="171" s="1"/>
  <c r="G34" i="171"/>
  <c r="N34" i="171" s="1"/>
  <c r="G38" i="171"/>
  <c r="N38" i="171" s="1"/>
  <c r="G42" i="171"/>
  <c r="N42" i="171" s="1"/>
  <c r="J53" i="173"/>
  <c r="F49" i="173"/>
  <c r="I11" i="173"/>
  <c r="I15" i="173"/>
  <c r="I19" i="173"/>
  <c r="E49" i="173"/>
  <c r="I23" i="173"/>
  <c r="I41" i="173"/>
  <c r="G49" i="173"/>
  <c r="J54" i="173"/>
  <c r="I10" i="173"/>
  <c r="I14" i="173"/>
  <c r="I18" i="173"/>
  <c r="I22" i="173"/>
  <c r="I47" i="173"/>
  <c r="G47" i="171"/>
  <c r="N47" i="171" s="1"/>
  <c r="I9" i="173"/>
  <c r="I13" i="173"/>
  <c r="I17" i="173"/>
  <c r="I21" i="173"/>
  <c r="N59" i="173"/>
  <c r="J59" i="173"/>
  <c r="H55" i="171"/>
  <c r="E51" i="171"/>
  <c r="I42" i="173"/>
  <c r="I46" i="173"/>
  <c r="I48" i="173"/>
  <c r="I8" i="173"/>
  <c r="G60" i="169"/>
  <c r="G59" i="169"/>
  <c r="I16" i="171" l="1"/>
  <c r="K16" i="171" s="1"/>
  <c r="K33" i="173"/>
  <c r="I28" i="171"/>
  <c r="K28" i="171" s="1"/>
  <c r="I32" i="171"/>
  <c r="K32" i="171" s="1"/>
  <c r="I44" i="171"/>
  <c r="K44" i="171" s="1"/>
  <c r="I36" i="171"/>
  <c r="K36" i="171" s="1"/>
  <c r="K36" i="173"/>
  <c r="I43" i="171"/>
  <c r="K43" i="171" s="1"/>
  <c r="I12" i="171"/>
  <c r="K12" i="171" s="1"/>
  <c r="I41" i="171"/>
  <c r="K41" i="171" s="1"/>
  <c r="K49" i="177"/>
  <c r="J51" i="177" s="1"/>
  <c r="I53" i="177" s="1"/>
  <c r="I52" i="175"/>
  <c r="H54" i="175" s="1"/>
  <c r="K8" i="175"/>
  <c r="N16" i="173"/>
  <c r="K35" i="173"/>
  <c r="N30" i="173"/>
  <c r="K31" i="173"/>
  <c r="K34" i="173"/>
  <c r="I8" i="171"/>
  <c r="K8" i="171" s="1"/>
  <c r="I11" i="171"/>
  <c r="K11" i="171" s="1"/>
  <c r="I35" i="171"/>
  <c r="K35" i="171" s="1"/>
  <c r="I49" i="171"/>
  <c r="I48" i="171"/>
  <c r="K45" i="173"/>
  <c r="I29" i="171"/>
  <c r="K29" i="171" s="1"/>
  <c r="I9" i="171"/>
  <c r="K9" i="171" s="1"/>
  <c r="N38" i="173"/>
  <c r="I10" i="171"/>
  <c r="K10" i="171" s="1"/>
  <c r="I27" i="171"/>
  <c r="K27" i="171" s="1"/>
  <c r="I19" i="171"/>
  <c r="K19" i="171" s="1"/>
  <c r="I50" i="171"/>
  <c r="I24" i="171"/>
  <c r="K24" i="171" s="1"/>
  <c r="I18" i="171"/>
  <c r="K18" i="171" s="1"/>
  <c r="I17" i="171"/>
  <c r="K17" i="171" s="1"/>
  <c r="I39" i="171"/>
  <c r="K39" i="171" s="1"/>
  <c r="I40" i="171"/>
  <c r="K40" i="171" s="1"/>
  <c r="G56" i="171"/>
  <c r="I25" i="171"/>
  <c r="K25" i="171" s="1"/>
  <c r="N12" i="173"/>
  <c r="K39" i="173"/>
  <c r="K29" i="173"/>
  <c r="N32" i="173"/>
  <c r="K27" i="173"/>
  <c r="K26" i="173"/>
  <c r="N24" i="173"/>
  <c r="I20" i="171"/>
  <c r="K20" i="171" s="1"/>
  <c r="I13" i="171"/>
  <c r="K13" i="171" s="1"/>
  <c r="I23" i="171"/>
  <c r="K23" i="171" s="1"/>
  <c r="I15" i="171"/>
  <c r="K15" i="171" s="1"/>
  <c r="I33" i="171"/>
  <c r="K33" i="171" s="1"/>
  <c r="I21" i="171"/>
  <c r="K21" i="171" s="1"/>
  <c r="K43" i="173"/>
  <c r="K44" i="173"/>
  <c r="K28" i="173"/>
  <c r="K40" i="173"/>
  <c r="N20" i="173"/>
  <c r="K37" i="173"/>
  <c r="K25" i="173"/>
  <c r="N46" i="171"/>
  <c r="I46" i="171"/>
  <c r="I31" i="171"/>
  <c r="K31" i="171" s="1"/>
  <c r="I42" i="171"/>
  <c r="K42" i="171" s="1"/>
  <c r="I45" i="171"/>
  <c r="I37" i="171"/>
  <c r="K37" i="171" s="1"/>
  <c r="K53" i="173"/>
  <c r="N17" i="173"/>
  <c r="K17" i="173"/>
  <c r="N10" i="173"/>
  <c r="K10" i="173"/>
  <c r="I49" i="173"/>
  <c r="K8" i="173"/>
  <c r="N8" i="173"/>
  <c r="K54" i="173"/>
  <c r="K41" i="173"/>
  <c r="N41" i="173"/>
  <c r="N19" i="173"/>
  <c r="K19" i="173"/>
  <c r="N11" i="173"/>
  <c r="K11" i="173"/>
  <c r="I34" i="171"/>
  <c r="K34" i="171" s="1"/>
  <c r="K48" i="173"/>
  <c r="N48" i="173"/>
  <c r="I22" i="171"/>
  <c r="K22" i="171" s="1"/>
  <c r="N9" i="173"/>
  <c r="K9" i="173"/>
  <c r="N18" i="173"/>
  <c r="K18" i="173"/>
  <c r="N23" i="173"/>
  <c r="K23" i="173"/>
  <c r="G51" i="171"/>
  <c r="I26" i="171"/>
  <c r="K26" i="171" s="1"/>
  <c r="K46" i="173"/>
  <c r="N46" i="173"/>
  <c r="N21" i="173"/>
  <c r="K21" i="173"/>
  <c r="N14" i="173"/>
  <c r="K14" i="173"/>
  <c r="I47" i="171"/>
  <c r="N15" i="173"/>
  <c r="K15" i="173"/>
  <c r="N42" i="173"/>
  <c r="K42" i="173"/>
  <c r="I38" i="171"/>
  <c r="K38" i="171" s="1"/>
  <c r="K47" i="173"/>
  <c r="N47" i="173"/>
  <c r="I14" i="171"/>
  <c r="K14" i="171" s="1"/>
  <c r="I55" i="171"/>
  <c r="I30" i="171"/>
  <c r="K30" i="171" s="1"/>
  <c r="I63" i="173"/>
  <c r="K59" i="173"/>
  <c r="I65" i="173" s="1"/>
  <c r="N13" i="173"/>
  <c r="K13" i="173"/>
  <c r="N22" i="173"/>
  <c r="K22" i="173"/>
  <c r="D9" i="167"/>
  <c r="D10" i="167"/>
  <c r="D11" i="167"/>
  <c r="D12" i="167"/>
  <c r="D13" i="167"/>
  <c r="D14" i="167"/>
  <c r="D15" i="167"/>
  <c r="D16" i="167"/>
  <c r="D17" i="167"/>
  <c r="D18" i="167"/>
  <c r="D19" i="167"/>
  <c r="D20" i="167"/>
  <c r="D21" i="167"/>
  <c r="D22" i="167"/>
  <c r="D23" i="167"/>
  <c r="D24" i="167"/>
  <c r="D25" i="167"/>
  <c r="D26" i="167"/>
  <c r="D27" i="167"/>
  <c r="D28" i="167"/>
  <c r="D29" i="167"/>
  <c r="D30" i="167"/>
  <c r="D31" i="167"/>
  <c r="D32" i="167"/>
  <c r="D33" i="167"/>
  <c r="D34" i="167"/>
  <c r="D35" i="167"/>
  <c r="D36" i="167"/>
  <c r="D37" i="167"/>
  <c r="D38" i="167"/>
  <c r="D39" i="167"/>
  <c r="D40" i="167"/>
  <c r="D41" i="167"/>
  <c r="D42" i="167"/>
  <c r="D43" i="167"/>
  <c r="D44" i="167"/>
  <c r="D45" i="167"/>
  <c r="D46" i="167"/>
  <c r="D47" i="167"/>
  <c r="D48" i="167"/>
  <c r="D49" i="167"/>
  <c r="D50" i="167"/>
  <c r="D8" i="167"/>
  <c r="F48" i="167"/>
  <c r="E48" i="167"/>
  <c r="H46" i="169"/>
  <c r="H47" i="169"/>
  <c r="H48" i="169"/>
  <c r="G46" i="169"/>
  <c r="G47" i="169"/>
  <c r="G48" i="169"/>
  <c r="F46" i="169"/>
  <c r="F47" i="169"/>
  <c r="F48" i="169"/>
  <c r="E46" i="169"/>
  <c r="E47" i="169"/>
  <c r="E48" i="169"/>
  <c r="D46" i="169"/>
  <c r="F44" i="167"/>
  <c r="F45" i="167"/>
  <c r="F46" i="167"/>
  <c r="F47" i="167"/>
  <c r="F49" i="167"/>
  <c r="F50" i="167"/>
  <c r="E45" i="167"/>
  <c r="E46" i="167"/>
  <c r="E47" i="167"/>
  <c r="E49" i="167"/>
  <c r="E50" i="167"/>
  <c r="M45" i="167"/>
  <c r="H45" i="167"/>
  <c r="F9" i="167"/>
  <c r="F10" i="167"/>
  <c r="F11" i="167"/>
  <c r="F12" i="167"/>
  <c r="F13" i="167"/>
  <c r="F14" i="167"/>
  <c r="F15" i="167"/>
  <c r="F16" i="167"/>
  <c r="F17" i="167"/>
  <c r="F18" i="167"/>
  <c r="F19" i="167"/>
  <c r="F20" i="167"/>
  <c r="F21" i="167"/>
  <c r="F22" i="167"/>
  <c r="F23" i="167"/>
  <c r="F24" i="167"/>
  <c r="F25" i="167"/>
  <c r="F26" i="167"/>
  <c r="F27" i="167"/>
  <c r="F28" i="167"/>
  <c r="F29" i="167"/>
  <c r="F30" i="167"/>
  <c r="F31" i="167"/>
  <c r="F32" i="167"/>
  <c r="F33" i="167"/>
  <c r="F34" i="167"/>
  <c r="F35" i="167"/>
  <c r="F36" i="167"/>
  <c r="F37" i="167"/>
  <c r="F38" i="167"/>
  <c r="F39" i="167"/>
  <c r="F40" i="167"/>
  <c r="F41" i="167"/>
  <c r="F42" i="167"/>
  <c r="F43" i="167"/>
  <c r="F8" i="167"/>
  <c r="E9" i="167"/>
  <c r="E10" i="167"/>
  <c r="E11" i="167"/>
  <c r="E12" i="167"/>
  <c r="E13" i="167"/>
  <c r="E14" i="167"/>
  <c r="E15" i="167"/>
  <c r="E16" i="167"/>
  <c r="E17" i="167"/>
  <c r="E18" i="167"/>
  <c r="E19" i="167"/>
  <c r="E20" i="167"/>
  <c r="E21" i="167"/>
  <c r="E22" i="167"/>
  <c r="E23" i="167"/>
  <c r="E24" i="167"/>
  <c r="E25" i="167"/>
  <c r="E26" i="167"/>
  <c r="E27" i="167"/>
  <c r="E28" i="167"/>
  <c r="E29" i="167"/>
  <c r="E30" i="167"/>
  <c r="E31" i="167"/>
  <c r="E32" i="167"/>
  <c r="E33" i="167"/>
  <c r="E34" i="167"/>
  <c r="E35" i="167"/>
  <c r="E36" i="167"/>
  <c r="E37" i="167"/>
  <c r="E38" i="167"/>
  <c r="E39" i="167"/>
  <c r="E40" i="167"/>
  <c r="E41" i="167"/>
  <c r="E42" i="167"/>
  <c r="E43" i="167"/>
  <c r="E44" i="167"/>
  <c r="E8" i="167"/>
  <c r="C135" i="169"/>
  <c r="C121" i="169"/>
  <c r="J60" i="169"/>
  <c r="K60" i="169" s="1"/>
  <c r="O59" i="169"/>
  <c r="N59" i="169"/>
  <c r="J59" i="169"/>
  <c r="N58" i="169"/>
  <c r="J58" i="169"/>
  <c r="K58" i="169" s="1"/>
  <c r="J57" i="169"/>
  <c r="K57" i="169" s="1"/>
  <c r="F56" i="169"/>
  <c r="D48" i="169"/>
  <c r="D47" i="169"/>
  <c r="H45" i="169"/>
  <c r="G45" i="169"/>
  <c r="F45" i="169"/>
  <c r="E45" i="169"/>
  <c r="D45" i="169"/>
  <c r="L45" i="169" s="1"/>
  <c r="H44" i="169"/>
  <c r="G44" i="169"/>
  <c r="F44" i="169"/>
  <c r="E44" i="169"/>
  <c r="D44" i="169"/>
  <c r="M43" i="169"/>
  <c r="H43" i="169"/>
  <c r="G43" i="169"/>
  <c r="F43" i="169"/>
  <c r="E43" i="169"/>
  <c r="D43" i="169"/>
  <c r="M42" i="169"/>
  <c r="H42" i="169"/>
  <c r="G42" i="169"/>
  <c r="F42" i="169"/>
  <c r="E42" i="169"/>
  <c r="D42" i="169"/>
  <c r="M41" i="169"/>
  <c r="H41" i="169"/>
  <c r="G41" i="169"/>
  <c r="F41" i="169"/>
  <c r="E41" i="169"/>
  <c r="D41" i="169"/>
  <c r="M40" i="169"/>
  <c r="H40" i="169"/>
  <c r="G40" i="169"/>
  <c r="F40" i="169"/>
  <c r="E40" i="169"/>
  <c r="D40" i="169"/>
  <c r="M39" i="169"/>
  <c r="H39" i="169"/>
  <c r="G39" i="169"/>
  <c r="F39" i="169"/>
  <c r="E39" i="169"/>
  <c r="D39" i="169"/>
  <c r="H38" i="169"/>
  <c r="G38" i="169"/>
  <c r="F38" i="169"/>
  <c r="E38" i="169"/>
  <c r="D38" i="169"/>
  <c r="H37" i="169"/>
  <c r="G37" i="169"/>
  <c r="F37" i="169"/>
  <c r="E37" i="169"/>
  <c r="D37" i="169"/>
  <c r="H36" i="169"/>
  <c r="G36" i="169"/>
  <c r="F36" i="169"/>
  <c r="E36" i="169"/>
  <c r="D36" i="169"/>
  <c r="H35" i="169"/>
  <c r="G35" i="169"/>
  <c r="F35" i="169"/>
  <c r="E35" i="169"/>
  <c r="D35" i="169"/>
  <c r="H34" i="169"/>
  <c r="G34" i="169"/>
  <c r="F34" i="169"/>
  <c r="E34" i="169"/>
  <c r="D34" i="169"/>
  <c r="H33" i="169"/>
  <c r="G33" i="169"/>
  <c r="F33" i="169"/>
  <c r="E33" i="169"/>
  <c r="D33" i="169"/>
  <c r="H32" i="169"/>
  <c r="G32" i="169"/>
  <c r="F32" i="169"/>
  <c r="E32" i="169"/>
  <c r="D32" i="169"/>
  <c r="H31" i="169"/>
  <c r="G31" i="169"/>
  <c r="F31" i="169"/>
  <c r="E31" i="169"/>
  <c r="D31" i="169"/>
  <c r="H30" i="169"/>
  <c r="G30" i="169"/>
  <c r="F30" i="169"/>
  <c r="E30" i="169"/>
  <c r="D30" i="169"/>
  <c r="H29" i="169"/>
  <c r="G29" i="169"/>
  <c r="F29" i="169"/>
  <c r="E29" i="169"/>
  <c r="D29" i="169"/>
  <c r="H28" i="169"/>
  <c r="G28" i="169"/>
  <c r="F28" i="169"/>
  <c r="E28" i="169"/>
  <c r="D28" i="169"/>
  <c r="H27" i="169"/>
  <c r="G27" i="169"/>
  <c r="F27" i="169"/>
  <c r="E27" i="169"/>
  <c r="D27" i="169"/>
  <c r="H26" i="169"/>
  <c r="G26" i="169"/>
  <c r="F26" i="169"/>
  <c r="E26" i="169"/>
  <c r="D26" i="169"/>
  <c r="H25" i="169"/>
  <c r="G25" i="169"/>
  <c r="F25" i="169"/>
  <c r="E25" i="169"/>
  <c r="D25" i="169"/>
  <c r="H24" i="169"/>
  <c r="G24" i="169"/>
  <c r="F24" i="169"/>
  <c r="E24" i="169"/>
  <c r="D24" i="169"/>
  <c r="H23" i="169"/>
  <c r="G23" i="169"/>
  <c r="F23" i="169"/>
  <c r="E23" i="169"/>
  <c r="D23" i="169"/>
  <c r="M22" i="169"/>
  <c r="H22" i="169"/>
  <c r="G22" i="169"/>
  <c r="F22" i="169"/>
  <c r="E22" i="169"/>
  <c r="D22" i="169"/>
  <c r="H21" i="169"/>
  <c r="G21" i="169"/>
  <c r="F21" i="169"/>
  <c r="E21" i="169"/>
  <c r="D21" i="169"/>
  <c r="H20" i="169"/>
  <c r="G20" i="169"/>
  <c r="F20" i="169"/>
  <c r="E20" i="169"/>
  <c r="D20" i="169"/>
  <c r="H19" i="169"/>
  <c r="G19" i="169"/>
  <c r="F19" i="169"/>
  <c r="E19" i="169"/>
  <c r="D19" i="169"/>
  <c r="H18" i="169"/>
  <c r="G18" i="169"/>
  <c r="F18" i="169"/>
  <c r="E18" i="169"/>
  <c r="D18" i="169"/>
  <c r="H17" i="169"/>
  <c r="G17" i="169"/>
  <c r="F17" i="169"/>
  <c r="E17" i="169"/>
  <c r="D17" i="169"/>
  <c r="H16" i="169"/>
  <c r="G16" i="169"/>
  <c r="F16" i="169"/>
  <c r="E16" i="169"/>
  <c r="D16" i="169"/>
  <c r="H15" i="169"/>
  <c r="G15" i="169"/>
  <c r="F15" i="169"/>
  <c r="E15" i="169"/>
  <c r="D15" i="169"/>
  <c r="H14" i="169"/>
  <c r="G14" i="169"/>
  <c r="F14" i="169"/>
  <c r="E14" i="169"/>
  <c r="D14" i="169"/>
  <c r="H13" i="169"/>
  <c r="G13" i="169"/>
  <c r="F13" i="169"/>
  <c r="E13" i="169"/>
  <c r="D13" i="169"/>
  <c r="H12" i="169"/>
  <c r="G12" i="169"/>
  <c r="F12" i="169"/>
  <c r="E12" i="169"/>
  <c r="D12" i="169"/>
  <c r="H11" i="169"/>
  <c r="G11" i="169"/>
  <c r="F11" i="169"/>
  <c r="E11" i="169"/>
  <c r="D11" i="169"/>
  <c r="H10" i="169"/>
  <c r="G10" i="169"/>
  <c r="F10" i="169"/>
  <c r="E10" i="169"/>
  <c r="D10" i="169"/>
  <c r="H9" i="169"/>
  <c r="G9" i="169"/>
  <c r="F9" i="169"/>
  <c r="E9" i="169"/>
  <c r="D9" i="169"/>
  <c r="H8" i="169"/>
  <c r="G8" i="169"/>
  <c r="F8" i="169"/>
  <c r="E8" i="169"/>
  <c r="D8" i="169"/>
  <c r="O58" i="167"/>
  <c r="N58" i="167"/>
  <c r="H58" i="167"/>
  <c r="O57" i="167"/>
  <c r="N57" i="167"/>
  <c r="H57" i="167"/>
  <c r="I57" i="167" s="1"/>
  <c r="M47" i="167"/>
  <c r="M46" i="167"/>
  <c r="L2" i="167"/>
  <c r="M2" i="167" s="1"/>
  <c r="I54" i="177" l="1"/>
  <c r="I55" i="177"/>
  <c r="I51" i="177"/>
  <c r="I62" i="177"/>
  <c r="I52" i="177"/>
  <c r="K51" i="177"/>
  <c r="I64" i="177" s="1"/>
  <c r="G54" i="175"/>
  <c r="I54" i="175"/>
  <c r="H63" i="175" s="1"/>
  <c r="H61" i="175"/>
  <c r="G56" i="175"/>
  <c r="G55" i="175"/>
  <c r="I51" i="171"/>
  <c r="H53" i="171" s="1"/>
  <c r="G55" i="171" s="1"/>
  <c r="K49" i="173"/>
  <c r="J51" i="173" s="1"/>
  <c r="G45" i="167"/>
  <c r="N45" i="167" s="1"/>
  <c r="G44" i="167"/>
  <c r="I44" i="167" s="1"/>
  <c r="G18" i="167"/>
  <c r="N18" i="167" s="1"/>
  <c r="H54" i="167"/>
  <c r="H55" i="167"/>
  <c r="I55" i="167" s="1"/>
  <c r="J52" i="169"/>
  <c r="I48" i="169"/>
  <c r="K48" i="169" s="1"/>
  <c r="J53" i="169"/>
  <c r="K53" i="169" s="1"/>
  <c r="J55" i="169"/>
  <c r="I47" i="169"/>
  <c r="K47" i="169" s="1"/>
  <c r="I46" i="169"/>
  <c r="J54" i="169"/>
  <c r="G48" i="167"/>
  <c r="N48" i="167" s="1"/>
  <c r="G37" i="167"/>
  <c r="N37" i="167" s="1"/>
  <c r="G40" i="167"/>
  <c r="N40" i="167" s="1"/>
  <c r="G46" i="167"/>
  <c r="N46" i="167" s="1"/>
  <c r="G50" i="167"/>
  <c r="N50" i="167" s="1"/>
  <c r="E51" i="167"/>
  <c r="G25" i="167"/>
  <c r="N25" i="167" s="1"/>
  <c r="G17" i="167"/>
  <c r="N17" i="167" s="1"/>
  <c r="G41" i="167"/>
  <c r="N41" i="167" s="1"/>
  <c r="G13" i="167"/>
  <c r="N13" i="167" s="1"/>
  <c r="G10" i="167"/>
  <c r="N10" i="167" s="1"/>
  <c r="G9" i="167"/>
  <c r="N9" i="167" s="1"/>
  <c r="G47" i="167"/>
  <c r="N47" i="167" s="1"/>
  <c r="G21" i="167"/>
  <c r="N21" i="167" s="1"/>
  <c r="G34" i="167"/>
  <c r="N34" i="167" s="1"/>
  <c r="G11" i="167"/>
  <c r="G24" i="167"/>
  <c r="N24" i="167" s="1"/>
  <c r="G29" i="167"/>
  <c r="N29" i="167" s="1"/>
  <c r="G22" i="167"/>
  <c r="N22" i="167" s="1"/>
  <c r="G38" i="167"/>
  <c r="N38" i="167" s="1"/>
  <c r="G33" i="167"/>
  <c r="N33" i="167" s="1"/>
  <c r="I41" i="169"/>
  <c r="K41" i="169" s="1"/>
  <c r="I43" i="169"/>
  <c r="F49" i="169"/>
  <c r="I24" i="169"/>
  <c r="I28" i="169"/>
  <c r="I32" i="169"/>
  <c r="I36" i="169"/>
  <c r="N36" i="169" s="1"/>
  <c r="I25" i="169"/>
  <c r="I29" i="169"/>
  <c r="K29" i="169" s="1"/>
  <c r="I33" i="169"/>
  <c r="K33" i="169" s="1"/>
  <c r="I37" i="169"/>
  <c r="I40" i="169"/>
  <c r="K40" i="169" s="1"/>
  <c r="I44" i="169"/>
  <c r="K44" i="169" s="1"/>
  <c r="I45" i="169"/>
  <c r="G12" i="167"/>
  <c r="N12" i="167" s="1"/>
  <c r="G28" i="167"/>
  <c r="N28" i="167" s="1"/>
  <c r="G16" i="167"/>
  <c r="N16" i="167" s="1"/>
  <c r="G26" i="167"/>
  <c r="N26" i="167" s="1"/>
  <c r="G32" i="167"/>
  <c r="N32" i="167" s="1"/>
  <c r="G42" i="167"/>
  <c r="N42" i="167" s="1"/>
  <c r="G8" i="167"/>
  <c r="I8" i="167" s="1"/>
  <c r="G14" i="167"/>
  <c r="N14" i="167" s="1"/>
  <c r="G20" i="167"/>
  <c r="N20" i="167" s="1"/>
  <c r="G30" i="167"/>
  <c r="N30" i="167" s="1"/>
  <c r="G36" i="167"/>
  <c r="N36" i="167" s="1"/>
  <c r="H61" i="167"/>
  <c r="I58" i="167"/>
  <c r="H63" i="167" s="1"/>
  <c r="G49" i="169"/>
  <c r="I9" i="169"/>
  <c r="K9" i="169" s="1"/>
  <c r="I11" i="169"/>
  <c r="K11" i="169" s="1"/>
  <c r="I13" i="169"/>
  <c r="K13" i="169" s="1"/>
  <c r="I15" i="169"/>
  <c r="K15" i="169" s="1"/>
  <c r="I17" i="169"/>
  <c r="K17" i="169" s="1"/>
  <c r="I19" i="169"/>
  <c r="K19" i="169" s="1"/>
  <c r="I21" i="169"/>
  <c r="K21" i="169" s="1"/>
  <c r="I42" i="169"/>
  <c r="I63" i="169"/>
  <c r="K59" i="169"/>
  <c r="I65" i="169" s="1"/>
  <c r="G15" i="167"/>
  <c r="N15" i="167" s="1"/>
  <c r="G19" i="167"/>
  <c r="G23" i="167"/>
  <c r="N23" i="167" s="1"/>
  <c r="G27" i="167"/>
  <c r="G31" i="167"/>
  <c r="N31" i="167" s="1"/>
  <c r="G35" i="167"/>
  <c r="G39" i="167"/>
  <c r="N39" i="167" s="1"/>
  <c r="G43" i="167"/>
  <c r="H49" i="169"/>
  <c r="I23" i="169"/>
  <c r="K23" i="169" s="1"/>
  <c r="I27" i="169"/>
  <c r="K27" i="169" s="1"/>
  <c r="I31" i="169"/>
  <c r="K31" i="169" s="1"/>
  <c r="I35" i="169"/>
  <c r="K35" i="169" s="1"/>
  <c r="I39" i="169"/>
  <c r="K39" i="169" s="1"/>
  <c r="G49" i="167"/>
  <c r="N49" i="167" s="1"/>
  <c r="F51" i="167"/>
  <c r="E49" i="169"/>
  <c r="I10" i="169"/>
  <c r="K10" i="169" s="1"/>
  <c r="I12" i="169"/>
  <c r="K12" i="169" s="1"/>
  <c r="I14" i="169"/>
  <c r="K14" i="169" s="1"/>
  <c r="I16" i="169"/>
  <c r="K16" i="169" s="1"/>
  <c r="I18" i="169"/>
  <c r="K18" i="169" s="1"/>
  <c r="I20" i="169"/>
  <c r="K20" i="169" s="1"/>
  <c r="I22" i="169"/>
  <c r="K22" i="169" s="1"/>
  <c r="I26" i="169"/>
  <c r="K26" i="169" s="1"/>
  <c r="I30" i="169"/>
  <c r="K30" i="169" s="1"/>
  <c r="I34" i="169"/>
  <c r="K34" i="169" s="1"/>
  <c r="I38" i="169"/>
  <c r="K38" i="169" s="1"/>
  <c r="I8" i="169"/>
  <c r="H60" i="171" l="1"/>
  <c r="G53" i="171"/>
  <c r="I53" i="171"/>
  <c r="H62" i="171" s="1"/>
  <c r="N44" i="167"/>
  <c r="I18" i="167"/>
  <c r="K18" i="167" s="1"/>
  <c r="I45" i="167"/>
  <c r="G54" i="171"/>
  <c r="N40" i="169"/>
  <c r="K42" i="169"/>
  <c r="N42" i="169"/>
  <c r="K46" i="169"/>
  <c r="N46" i="169"/>
  <c r="I47" i="167"/>
  <c r="I51" i="173"/>
  <c r="K51" i="173"/>
  <c r="I64" i="173" s="1"/>
  <c r="I62" i="173"/>
  <c r="I55" i="173"/>
  <c r="I52" i="173"/>
  <c r="I54" i="173"/>
  <c r="I53" i="173"/>
  <c r="I46" i="167"/>
  <c r="I48" i="167"/>
  <c r="I49" i="167"/>
  <c r="I50" i="167"/>
  <c r="I25" i="167"/>
  <c r="K25" i="167" s="1"/>
  <c r="I16" i="167"/>
  <c r="K16" i="167" s="1"/>
  <c r="I17" i="167"/>
  <c r="K17" i="167" s="1"/>
  <c r="I42" i="167"/>
  <c r="K42" i="167" s="1"/>
  <c r="I20" i="167"/>
  <c r="K20" i="167" s="1"/>
  <c r="N27" i="167"/>
  <c r="I27" i="167"/>
  <c r="K27" i="167" s="1"/>
  <c r="I26" i="167"/>
  <c r="K26" i="167" s="1"/>
  <c r="I28" i="167"/>
  <c r="K28" i="167" s="1"/>
  <c r="I24" i="167"/>
  <c r="K24" i="167" s="1"/>
  <c r="I33" i="167"/>
  <c r="K33" i="167" s="1"/>
  <c r="I34" i="167"/>
  <c r="K34" i="167" s="1"/>
  <c r="I36" i="167"/>
  <c r="K36" i="167" s="1"/>
  <c r="N11" i="167"/>
  <c r="I11" i="167"/>
  <c r="K11" i="167" s="1"/>
  <c r="I15" i="167"/>
  <c r="K15" i="167" s="1"/>
  <c r="I40" i="167"/>
  <c r="K40" i="167" s="1"/>
  <c r="I13" i="167"/>
  <c r="K13" i="167" s="1"/>
  <c r="I41" i="167"/>
  <c r="K41" i="167" s="1"/>
  <c r="N43" i="167"/>
  <c r="I43" i="167"/>
  <c r="K43" i="167" s="1"/>
  <c r="I23" i="167"/>
  <c r="K23" i="167" s="1"/>
  <c r="I14" i="167"/>
  <c r="K14" i="167" s="1"/>
  <c r="I22" i="167"/>
  <c r="K22" i="167" s="1"/>
  <c r="I21" i="167"/>
  <c r="K21" i="167" s="1"/>
  <c r="K44" i="167"/>
  <c r="I31" i="167"/>
  <c r="K31" i="167" s="1"/>
  <c r="I30" i="167"/>
  <c r="K30" i="167" s="1"/>
  <c r="I38" i="167"/>
  <c r="K38" i="167" s="1"/>
  <c r="I29" i="167"/>
  <c r="K29" i="167" s="1"/>
  <c r="N19" i="167"/>
  <c r="I19" i="167"/>
  <c r="K19" i="167" s="1"/>
  <c r="I32" i="167"/>
  <c r="K32" i="167" s="1"/>
  <c r="N35" i="167"/>
  <c r="I35" i="167"/>
  <c r="K35" i="167" s="1"/>
  <c r="I39" i="167"/>
  <c r="K39" i="167" s="1"/>
  <c r="I9" i="167"/>
  <c r="K9" i="167" s="1"/>
  <c r="I10" i="167"/>
  <c r="K10" i="167" s="1"/>
  <c r="I12" i="167"/>
  <c r="K12" i="167" s="1"/>
  <c r="I37" i="167"/>
  <c r="K37" i="167" s="1"/>
  <c r="N33" i="169"/>
  <c r="N48" i="169"/>
  <c r="N25" i="169"/>
  <c r="K25" i="169"/>
  <c r="N32" i="169"/>
  <c r="K32" i="169"/>
  <c r="K36" i="169"/>
  <c r="N28" i="169"/>
  <c r="K28" i="169"/>
  <c r="N45" i="169"/>
  <c r="K45" i="169"/>
  <c r="N24" i="169"/>
  <c r="K24" i="169"/>
  <c r="N37" i="169"/>
  <c r="K37" i="169"/>
  <c r="N43" i="169"/>
  <c r="K43" i="169"/>
  <c r="N47" i="169"/>
  <c r="N41" i="169"/>
  <c r="N8" i="167"/>
  <c r="N44" i="169"/>
  <c r="N29" i="169"/>
  <c r="K55" i="169"/>
  <c r="N16" i="169"/>
  <c r="K52" i="169"/>
  <c r="N19" i="169"/>
  <c r="N11" i="169"/>
  <c r="N38" i="169"/>
  <c r="N22" i="169"/>
  <c r="N14" i="169"/>
  <c r="N39" i="169"/>
  <c r="N23" i="169"/>
  <c r="N17" i="169"/>
  <c r="N9" i="169"/>
  <c r="I49" i="169"/>
  <c r="K8" i="169"/>
  <c r="N8" i="169"/>
  <c r="N30" i="169"/>
  <c r="N10" i="169"/>
  <c r="K8" i="167"/>
  <c r="N26" i="169"/>
  <c r="N34" i="169"/>
  <c r="N20" i="169"/>
  <c r="N12" i="169"/>
  <c r="N35" i="169"/>
  <c r="N15" i="169"/>
  <c r="N21" i="169"/>
  <c r="N13" i="169"/>
  <c r="K54" i="169"/>
  <c r="G51" i="167"/>
  <c r="N18" i="169"/>
  <c r="N31" i="169"/>
  <c r="I54" i="167"/>
  <c r="G56" i="167"/>
  <c r="N27" i="169"/>
  <c r="O57" i="165"/>
  <c r="P58" i="165"/>
  <c r="O58" i="165"/>
  <c r="O55" i="160"/>
  <c r="N55" i="160"/>
  <c r="O56" i="160"/>
  <c r="N56" i="160"/>
  <c r="I51" i="167" l="1"/>
  <c r="H53" i="167" s="1"/>
  <c r="K49" i="169"/>
  <c r="J51" i="169" s="1"/>
  <c r="F9" i="160"/>
  <c r="F10" i="160"/>
  <c r="F11" i="160"/>
  <c r="F12" i="160"/>
  <c r="F13" i="160"/>
  <c r="F14" i="160"/>
  <c r="F15" i="160"/>
  <c r="F16" i="160"/>
  <c r="F17" i="160"/>
  <c r="F18" i="160"/>
  <c r="F19" i="160"/>
  <c r="F20" i="160"/>
  <c r="F21" i="160"/>
  <c r="F22" i="160"/>
  <c r="F23" i="160"/>
  <c r="F24" i="160"/>
  <c r="F25" i="160"/>
  <c r="F26" i="160"/>
  <c r="F27" i="160"/>
  <c r="F28" i="160"/>
  <c r="F29" i="160"/>
  <c r="F30" i="160"/>
  <c r="F31" i="160"/>
  <c r="F32" i="160"/>
  <c r="F33" i="160"/>
  <c r="F34" i="160"/>
  <c r="F35" i="160"/>
  <c r="F36" i="160"/>
  <c r="F37" i="160"/>
  <c r="F38" i="160"/>
  <c r="F39" i="160"/>
  <c r="F40" i="160"/>
  <c r="F41" i="160"/>
  <c r="F42" i="160"/>
  <c r="F43" i="160"/>
  <c r="F44" i="160"/>
  <c r="F45" i="160"/>
  <c r="F46" i="160"/>
  <c r="F47" i="160"/>
  <c r="F48" i="160"/>
  <c r="F8" i="160"/>
  <c r="E11" i="160"/>
  <c r="E12" i="160"/>
  <c r="E13" i="160"/>
  <c r="E14" i="160"/>
  <c r="E15" i="160"/>
  <c r="E16" i="160"/>
  <c r="E17" i="160"/>
  <c r="E18" i="160"/>
  <c r="E19" i="160"/>
  <c r="E20" i="160"/>
  <c r="E21" i="160"/>
  <c r="E22" i="160"/>
  <c r="E23" i="160"/>
  <c r="E24" i="160"/>
  <c r="E25" i="160"/>
  <c r="E26" i="160"/>
  <c r="E27" i="160"/>
  <c r="E28" i="160"/>
  <c r="E29" i="160"/>
  <c r="E30" i="160"/>
  <c r="E31" i="160"/>
  <c r="E32" i="160"/>
  <c r="E33" i="160"/>
  <c r="E34" i="160"/>
  <c r="E35" i="160"/>
  <c r="E36" i="160"/>
  <c r="E37" i="160"/>
  <c r="E38" i="160"/>
  <c r="E39" i="160"/>
  <c r="E40" i="160"/>
  <c r="E41" i="160"/>
  <c r="E42" i="160"/>
  <c r="E43" i="160"/>
  <c r="E44" i="160"/>
  <c r="E45" i="160"/>
  <c r="E46" i="160"/>
  <c r="E47" i="160"/>
  <c r="E48" i="160"/>
  <c r="E9" i="160"/>
  <c r="E10" i="160"/>
  <c r="E8" i="160"/>
  <c r="H9" i="165"/>
  <c r="H10" i="165"/>
  <c r="H11" i="165"/>
  <c r="H12" i="165"/>
  <c r="H13" i="165"/>
  <c r="H14" i="165"/>
  <c r="H15" i="165"/>
  <c r="H16" i="165"/>
  <c r="H17" i="165"/>
  <c r="H18" i="165"/>
  <c r="H19" i="165"/>
  <c r="H20" i="165"/>
  <c r="H21" i="165"/>
  <c r="H22" i="165"/>
  <c r="H23" i="165"/>
  <c r="H24" i="165"/>
  <c r="H25" i="165"/>
  <c r="H26" i="165"/>
  <c r="H27" i="165"/>
  <c r="H28" i="165"/>
  <c r="H29" i="165"/>
  <c r="H30" i="165"/>
  <c r="H31" i="165"/>
  <c r="H32" i="165"/>
  <c r="H33" i="165"/>
  <c r="H34" i="165"/>
  <c r="H35" i="165"/>
  <c r="H36" i="165"/>
  <c r="H37" i="165"/>
  <c r="H38" i="165"/>
  <c r="H39" i="165"/>
  <c r="H40" i="165"/>
  <c r="H41" i="165"/>
  <c r="H42" i="165"/>
  <c r="H43" i="165"/>
  <c r="H44" i="165"/>
  <c r="H45" i="165"/>
  <c r="H46" i="165"/>
  <c r="H47" i="165"/>
  <c r="H8" i="165"/>
  <c r="G9" i="165"/>
  <c r="G10" i="165"/>
  <c r="G11" i="165"/>
  <c r="G12" i="165"/>
  <c r="G13" i="165"/>
  <c r="G14" i="165"/>
  <c r="G15" i="165"/>
  <c r="G16" i="165"/>
  <c r="G17" i="165"/>
  <c r="G18" i="165"/>
  <c r="G19" i="165"/>
  <c r="G20" i="165"/>
  <c r="G21" i="165"/>
  <c r="G22" i="165"/>
  <c r="G23" i="165"/>
  <c r="G24" i="165"/>
  <c r="G25" i="165"/>
  <c r="G26" i="165"/>
  <c r="G27" i="165"/>
  <c r="G28" i="165"/>
  <c r="G29" i="165"/>
  <c r="G30" i="165"/>
  <c r="G31" i="165"/>
  <c r="G32" i="165"/>
  <c r="G33" i="165"/>
  <c r="G34" i="165"/>
  <c r="G35" i="165"/>
  <c r="G36" i="165"/>
  <c r="G37" i="165"/>
  <c r="G38" i="165"/>
  <c r="G39" i="165"/>
  <c r="G40" i="165"/>
  <c r="G41" i="165"/>
  <c r="G42" i="165"/>
  <c r="G43" i="165"/>
  <c r="G44" i="165"/>
  <c r="G45" i="165"/>
  <c r="G46" i="165"/>
  <c r="G47" i="165"/>
  <c r="G8" i="165"/>
  <c r="F9" i="165"/>
  <c r="F10" i="165"/>
  <c r="F11" i="165"/>
  <c r="F12" i="165"/>
  <c r="F13" i="165"/>
  <c r="F14" i="165"/>
  <c r="F15" i="165"/>
  <c r="F16" i="165"/>
  <c r="F17" i="165"/>
  <c r="F18" i="165"/>
  <c r="F19" i="165"/>
  <c r="F20" i="165"/>
  <c r="F21" i="165"/>
  <c r="F22" i="165"/>
  <c r="F23" i="165"/>
  <c r="F24" i="165"/>
  <c r="F25" i="165"/>
  <c r="F26" i="165"/>
  <c r="F27" i="165"/>
  <c r="F28" i="165"/>
  <c r="F29" i="165"/>
  <c r="F30" i="165"/>
  <c r="F31" i="165"/>
  <c r="F32" i="165"/>
  <c r="F33" i="165"/>
  <c r="F34" i="165"/>
  <c r="F35" i="165"/>
  <c r="F36" i="165"/>
  <c r="F37" i="165"/>
  <c r="F38" i="165"/>
  <c r="F39" i="165"/>
  <c r="F40" i="165"/>
  <c r="F41" i="165"/>
  <c r="F42" i="165"/>
  <c r="F43" i="165"/>
  <c r="F44" i="165"/>
  <c r="F45" i="165"/>
  <c r="F46" i="165"/>
  <c r="F47" i="165"/>
  <c r="F8" i="165"/>
  <c r="E9" i="165"/>
  <c r="E10" i="165"/>
  <c r="E11" i="165"/>
  <c r="E12" i="165"/>
  <c r="E13" i="165"/>
  <c r="E14" i="165"/>
  <c r="E15" i="165"/>
  <c r="E16" i="165"/>
  <c r="E17" i="165"/>
  <c r="E18" i="165"/>
  <c r="E19" i="165"/>
  <c r="E20" i="165"/>
  <c r="E21" i="165"/>
  <c r="E22" i="165"/>
  <c r="E23" i="165"/>
  <c r="E24" i="165"/>
  <c r="E25" i="165"/>
  <c r="E26" i="165"/>
  <c r="E27" i="165"/>
  <c r="E28" i="165"/>
  <c r="E29" i="165"/>
  <c r="E30" i="165"/>
  <c r="E31" i="165"/>
  <c r="E32" i="165"/>
  <c r="E33" i="165"/>
  <c r="E34" i="165"/>
  <c r="E35" i="165"/>
  <c r="E36" i="165"/>
  <c r="E37" i="165"/>
  <c r="E38" i="165"/>
  <c r="E39" i="165"/>
  <c r="E40" i="165"/>
  <c r="E41" i="165"/>
  <c r="E42" i="165"/>
  <c r="E43" i="165"/>
  <c r="E44" i="165"/>
  <c r="E45" i="165"/>
  <c r="E46" i="165"/>
  <c r="E47" i="165"/>
  <c r="E8" i="165"/>
  <c r="G9" i="160" l="1"/>
  <c r="N9" i="160" s="1"/>
  <c r="G10" i="160"/>
  <c r="N10" i="160" s="1"/>
  <c r="G18" i="160"/>
  <c r="N18" i="160" s="1"/>
  <c r="G48" i="165"/>
  <c r="K51" i="169"/>
  <c r="I64" i="169" s="1"/>
  <c r="I62" i="169"/>
  <c r="I51" i="169"/>
  <c r="I53" i="169"/>
  <c r="I55" i="169"/>
  <c r="I54" i="169"/>
  <c r="I52" i="169"/>
  <c r="G53" i="167"/>
  <c r="I53" i="167"/>
  <c r="H62" i="167" s="1"/>
  <c r="H60" i="167"/>
  <c r="G55" i="167"/>
  <c r="G54" i="167"/>
  <c r="E49" i="160"/>
  <c r="G14" i="160"/>
  <c r="N14" i="160" s="1"/>
  <c r="G46" i="160"/>
  <c r="N46" i="160" s="1"/>
  <c r="G38" i="160"/>
  <c r="N38" i="160" s="1"/>
  <c r="G30" i="160"/>
  <c r="N30" i="160" s="1"/>
  <c r="G22" i="160"/>
  <c r="N22" i="160" s="1"/>
  <c r="G42" i="160"/>
  <c r="N42" i="160" s="1"/>
  <c r="G34" i="160"/>
  <c r="N34" i="160" s="1"/>
  <c r="G26" i="160"/>
  <c r="N26" i="160" s="1"/>
  <c r="F49" i="160"/>
  <c r="G45" i="160"/>
  <c r="N45" i="160" s="1"/>
  <c r="G41" i="160"/>
  <c r="N41" i="160" s="1"/>
  <c r="G37" i="160"/>
  <c r="N37" i="160" s="1"/>
  <c r="G33" i="160"/>
  <c r="N33" i="160" s="1"/>
  <c r="G29" i="160"/>
  <c r="N29" i="160" s="1"/>
  <c r="G25" i="160"/>
  <c r="N25" i="160" s="1"/>
  <c r="G21" i="160"/>
  <c r="N21" i="160" s="1"/>
  <c r="G17" i="160"/>
  <c r="N17" i="160" s="1"/>
  <c r="G13" i="160"/>
  <c r="N13" i="160" s="1"/>
  <c r="G48" i="160"/>
  <c r="N48" i="160" s="1"/>
  <c r="G40" i="160"/>
  <c r="N40" i="160" s="1"/>
  <c r="G32" i="160"/>
  <c r="N32" i="160" s="1"/>
  <c r="G24" i="160"/>
  <c r="N24" i="160" s="1"/>
  <c r="G16" i="160"/>
  <c r="N16" i="160" s="1"/>
  <c r="G47" i="160"/>
  <c r="N47" i="160" s="1"/>
  <c r="G39" i="160"/>
  <c r="N39" i="160" s="1"/>
  <c r="G31" i="160"/>
  <c r="N31" i="160" s="1"/>
  <c r="G23" i="160"/>
  <c r="N23" i="160" s="1"/>
  <c r="G15" i="160"/>
  <c r="N15" i="160" s="1"/>
  <c r="G44" i="160"/>
  <c r="N44" i="160" s="1"/>
  <c r="G36" i="160"/>
  <c r="N36" i="160" s="1"/>
  <c r="G28" i="160"/>
  <c r="N28" i="160" s="1"/>
  <c r="G20" i="160"/>
  <c r="N20" i="160" s="1"/>
  <c r="G12" i="160"/>
  <c r="N12" i="160" s="1"/>
  <c r="G8" i="160"/>
  <c r="G43" i="160"/>
  <c r="N43" i="160" s="1"/>
  <c r="G35" i="160"/>
  <c r="N35" i="160" s="1"/>
  <c r="G27" i="160"/>
  <c r="N27" i="160" s="1"/>
  <c r="G19" i="160"/>
  <c r="N19" i="160" s="1"/>
  <c r="G11" i="160"/>
  <c r="N11" i="160" s="1"/>
  <c r="G49" i="160" l="1"/>
  <c r="N8" i="160"/>
  <c r="C134" i="165" l="1"/>
  <c r="C120" i="165"/>
  <c r="J59" i="165"/>
  <c r="J58" i="165"/>
  <c r="J57" i="165"/>
  <c r="J56" i="165"/>
  <c r="F55" i="165"/>
  <c r="D47" i="165"/>
  <c r="D46" i="165"/>
  <c r="D45" i="165"/>
  <c r="D44" i="165"/>
  <c r="N43" i="165"/>
  <c r="D43" i="165"/>
  <c r="N42" i="165"/>
  <c r="D42" i="165"/>
  <c r="N41" i="165"/>
  <c r="D41" i="165"/>
  <c r="N40" i="165"/>
  <c r="D40" i="165"/>
  <c r="N39" i="165"/>
  <c r="D39" i="165"/>
  <c r="D38" i="165"/>
  <c r="D37" i="165"/>
  <c r="D36" i="165"/>
  <c r="D35" i="165"/>
  <c r="D34" i="165"/>
  <c r="D33" i="165"/>
  <c r="D32" i="165"/>
  <c r="D31" i="165"/>
  <c r="D30" i="165"/>
  <c r="D29" i="165"/>
  <c r="D28" i="165"/>
  <c r="D27" i="165"/>
  <c r="D26" i="165"/>
  <c r="D25" i="165"/>
  <c r="D24" i="165"/>
  <c r="D23" i="165"/>
  <c r="N22" i="165"/>
  <c r="D22" i="165"/>
  <c r="D21" i="165"/>
  <c r="D20" i="165"/>
  <c r="D19" i="165"/>
  <c r="D18" i="165"/>
  <c r="D17" i="165"/>
  <c r="D16" i="165"/>
  <c r="D15" i="165"/>
  <c r="D14" i="165"/>
  <c r="D13" i="165"/>
  <c r="D12" i="165"/>
  <c r="D11" i="165"/>
  <c r="D10" i="165"/>
  <c r="D9" i="165"/>
  <c r="D8" i="165"/>
  <c r="I62" i="165" l="1"/>
  <c r="J53" i="165"/>
  <c r="K53" i="165" s="1"/>
  <c r="H48" i="165"/>
  <c r="F48" i="165"/>
  <c r="I64" i="165"/>
  <c r="E48" i="165"/>
  <c r="L52" i="165"/>
  <c r="M52" i="165"/>
  <c r="J54" i="165"/>
  <c r="I47" i="165"/>
  <c r="I23" i="165"/>
  <c r="I31" i="165"/>
  <c r="I39" i="165"/>
  <c r="I37" i="165"/>
  <c r="I29" i="165"/>
  <c r="I15" i="165"/>
  <c r="I40" i="165"/>
  <c r="I46" i="165"/>
  <c r="I38" i="165"/>
  <c r="I30" i="165"/>
  <c r="I22" i="165"/>
  <c r="I14" i="165"/>
  <c r="I13" i="165"/>
  <c r="I44" i="165"/>
  <c r="I36" i="165"/>
  <c r="I28" i="165"/>
  <c r="I20" i="165"/>
  <c r="I12" i="165"/>
  <c r="I45" i="165"/>
  <c r="O45" i="165" s="1"/>
  <c r="I43" i="165"/>
  <c r="I35" i="165"/>
  <c r="I27" i="165"/>
  <c r="I19" i="165"/>
  <c r="I11" i="165"/>
  <c r="I21" i="165"/>
  <c r="I42" i="165"/>
  <c r="I34" i="165"/>
  <c r="I26" i="165"/>
  <c r="I18" i="165"/>
  <c r="I10" i="165"/>
  <c r="I41" i="165"/>
  <c r="I33" i="165"/>
  <c r="I25" i="165"/>
  <c r="I17" i="165"/>
  <c r="I9" i="165"/>
  <c r="I8" i="165"/>
  <c r="O8" i="165" s="1"/>
  <c r="I32" i="165"/>
  <c r="I24" i="165"/>
  <c r="I16" i="165"/>
  <c r="J52" i="165"/>
  <c r="K57" i="165"/>
  <c r="J51" i="165"/>
  <c r="K58" i="165"/>
  <c r="K56" i="165"/>
  <c r="K59" i="165"/>
  <c r="H56" i="160"/>
  <c r="I56" i="160" s="1"/>
  <c r="H55" i="160"/>
  <c r="D48" i="160"/>
  <c r="D47" i="160"/>
  <c r="M46" i="160"/>
  <c r="D46" i="160"/>
  <c r="M45" i="160"/>
  <c r="D45" i="160"/>
  <c r="D44" i="160"/>
  <c r="D43" i="160"/>
  <c r="D42" i="160"/>
  <c r="D41" i="160"/>
  <c r="D40" i="160"/>
  <c r="D39" i="160"/>
  <c r="D38" i="160"/>
  <c r="D37" i="160"/>
  <c r="D36" i="160"/>
  <c r="D35" i="160"/>
  <c r="D34" i="160"/>
  <c r="D33" i="160"/>
  <c r="D32" i="160"/>
  <c r="D31" i="160"/>
  <c r="D30" i="160"/>
  <c r="D29" i="160"/>
  <c r="D28" i="160"/>
  <c r="D27" i="160"/>
  <c r="D26" i="160"/>
  <c r="D25" i="160"/>
  <c r="D24" i="160"/>
  <c r="D23" i="160"/>
  <c r="D22" i="160"/>
  <c r="D21" i="160"/>
  <c r="D20" i="160"/>
  <c r="D19" i="160"/>
  <c r="D18" i="160"/>
  <c r="D17" i="160"/>
  <c r="D16" i="160"/>
  <c r="D15" i="160"/>
  <c r="D14" i="160"/>
  <c r="D13" i="160"/>
  <c r="D12" i="160"/>
  <c r="D11" i="160"/>
  <c r="D10" i="160"/>
  <c r="D9" i="160"/>
  <c r="D8" i="160"/>
  <c r="L2" i="160"/>
  <c r="M2" i="160" s="1"/>
  <c r="G39" i="156"/>
  <c r="H52" i="160" l="1"/>
  <c r="I52" i="160" s="1"/>
  <c r="H53" i="160"/>
  <c r="I53" i="160" s="1"/>
  <c r="K26" i="165"/>
  <c r="O26" i="165"/>
  <c r="K43" i="165"/>
  <c r="O43" i="165"/>
  <c r="K14" i="165"/>
  <c r="O14" i="165"/>
  <c r="K37" i="165"/>
  <c r="O37" i="165"/>
  <c r="K24" i="165"/>
  <c r="O24" i="165"/>
  <c r="K44" i="165"/>
  <c r="O44" i="165"/>
  <c r="K32" i="165"/>
  <c r="O32" i="165"/>
  <c r="K13" i="165"/>
  <c r="O13" i="165"/>
  <c r="K34" i="165"/>
  <c r="O34" i="165"/>
  <c r="K45" i="165"/>
  <c r="K17" i="165"/>
  <c r="O17" i="165"/>
  <c r="K42" i="165"/>
  <c r="O42" i="165"/>
  <c r="K12" i="165"/>
  <c r="O12" i="165"/>
  <c r="K30" i="165"/>
  <c r="O30" i="165"/>
  <c r="K31" i="165"/>
  <c r="O31" i="165"/>
  <c r="K9" i="165"/>
  <c r="O9" i="165"/>
  <c r="K39" i="165"/>
  <c r="O39" i="165"/>
  <c r="K25" i="165"/>
  <c r="O25" i="165"/>
  <c r="K21" i="165"/>
  <c r="O21" i="165"/>
  <c r="K20" i="165"/>
  <c r="O20" i="165"/>
  <c r="K38" i="165"/>
  <c r="O38" i="165"/>
  <c r="K23" i="165"/>
  <c r="O23" i="165"/>
  <c r="K35" i="165"/>
  <c r="O35" i="165"/>
  <c r="K33" i="165"/>
  <c r="O33" i="165"/>
  <c r="K11" i="165"/>
  <c r="O11" i="165"/>
  <c r="K28" i="165"/>
  <c r="O28" i="165"/>
  <c r="K46" i="165"/>
  <c r="O46" i="165"/>
  <c r="K47" i="165"/>
  <c r="O47" i="165"/>
  <c r="K10" i="165"/>
  <c r="O10" i="165"/>
  <c r="K27" i="165"/>
  <c r="O27" i="165"/>
  <c r="K15" i="165"/>
  <c r="O15" i="165"/>
  <c r="K18" i="165"/>
  <c r="O18" i="165"/>
  <c r="K29" i="165"/>
  <c r="O29" i="165"/>
  <c r="K22" i="165"/>
  <c r="O22" i="165"/>
  <c r="K16" i="165"/>
  <c r="O16" i="165"/>
  <c r="K41" i="165"/>
  <c r="O41" i="165"/>
  <c r="K19" i="165"/>
  <c r="O19" i="165"/>
  <c r="K36" i="165"/>
  <c r="O36" i="165"/>
  <c r="K40" i="165"/>
  <c r="O40" i="165"/>
  <c r="I17" i="160"/>
  <c r="K17" i="160" s="1"/>
  <c r="I12" i="160"/>
  <c r="K12" i="160" s="1"/>
  <c r="I9" i="160"/>
  <c r="K9" i="160" s="1"/>
  <c r="I24" i="160"/>
  <c r="K24" i="160" s="1"/>
  <c r="I45" i="160"/>
  <c r="I11" i="160"/>
  <c r="K11" i="160" s="1"/>
  <c r="I22" i="160"/>
  <c r="K22" i="160" s="1"/>
  <c r="I30" i="160"/>
  <c r="K30" i="160" s="1"/>
  <c r="I8" i="160"/>
  <c r="I32" i="160"/>
  <c r="K32" i="160" s="1"/>
  <c r="I19" i="160"/>
  <c r="K19" i="160" s="1"/>
  <c r="I27" i="160"/>
  <c r="K27" i="160" s="1"/>
  <c r="I35" i="160"/>
  <c r="K35" i="160" s="1"/>
  <c r="I43" i="160"/>
  <c r="K43" i="160" s="1"/>
  <c r="I40" i="160"/>
  <c r="K40" i="160" s="1"/>
  <c r="I47" i="160"/>
  <c r="I33" i="160"/>
  <c r="K33" i="160" s="1"/>
  <c r="I41" i="160"/>
  <c r="I25" i="160"/>
  <c r="K25" i="160" s="1"/>
  <c r="I36" i="160"/>
  <c r="K36" i="160" s="1"/>
  <c r="I16" i="160"/>
  <c r="K16" i="160" s="1"/>
  <c r="I21" i="160"/>
  <c r="K21" i="160" s="1"/>
  <c r="I34" i="160"/>
  <c r="K51" i="165"/>
  <c r="K52" i="165"/>
  <c r="K54" i="165"/>
  <c r="I48" i="165"/>
  <c r="K8" i="165"/>
  <c r="I23" i="160"/>
  <c r="K23" i="160" s="1"/>
  <c r="I42" i="160"/>
  <c r="H59" i="160"/>
  <c r="H61" i="160" s="1"/>
  <c r="I37" i="160"/>
  <c r="I10" i="160"/>
  <c r="I13" i="160"/>
  <c r="K13" i="160" s="1"/>
  <c r="I26" i="160"/>
  <c r="K26" i="160" s="1"/>
  <c r="I39" i="160"/>
  <c r="K39" i="160" s="1"/>
  <c r="I29" i="160"/>
  <c r="I14" i="160"/>
  <c r="I18" i="160"/>
  <c r="I31" i="160"/>
  <c r="K31" i="160" s="1"/>
  <c r="I38" i="160"/>
  <c r="K38" i="160" s="1"/>
  <c r="I20" i="160"/>
  <c r="K20" i="160" s="1"/>
  <c r="I28" i="160"/>
  <c r="K28" i="160" s="1"/>
  <c r="I44" i="160"/>
  <c r="K44" i="160" s="1"/>
  <c r="I46" i="160"/>
  <c r="I48" i="160"/>
  <c r="I15" i="160"/>
  <c r="K15" i="160" s="1"/>
  <c r="I55" i="160"/>
  <c r="J59" i="158"/>
  <c r="G54" i="158"/>
  <c r="G57" i="158" s="1"/>
  <c r="G59" i="158" s="1"/>
  <c r="G53" i="158"/>
  <c r="H53" i="158" s="1"/>
  <c r="M28" i="156"/>
  <c r="K60" i="156"/>
  <c r="G55" i="156"/>
  <c r="G58" i="156" s="1"/>
  <c r="G60" i="156" s="1"/>
  <c r="G54" i="156"/>
  <c r="H54" i="156" s="1"/>
  <c r="I49" i="160" l="1"/>
  <c r="H51" i="160" s="1"/>
  <c r="G51" i="160" s="1"/>
  <c r="K48" i="165"/>
  <c r="J50" i="165" s="1"/>
  <c r="I52" i="165" s="1"/>
  <c r="K42" i="160"/>
  <c r="K34" i="160"/>
  <c r="K18" i="160"/>
  <c r="K10" i="160"/>
  <c r="K37" i="160"/>
  <c r="K41" i="160"/>
  <c r="K14" i="160"/>
  <c r="K29" i="160"/>
  <c r="K8" i="160"/>
  <c r="H55" i="156"/>
  <c r="H54" i="158"/>
  <c r="K20" i="159"/>
  <c r="J20" i="159"/>
  <c r="J21" i="159"/>
  <c r="K21" i="159"/>
  <c r="I54" i="165" l="1"/>
  <c r="I50" i="165"/>
  <c r="I61" i="165"/>
  <c r="I63" i="165" s="1"/>
  <c r="I51" i="165"/>
  <c r="I53" i="165"/>
  <c r="K50" i="165"/>
  <c r="G54" i="160"/>
  <c r="G52" i="160"/>
  <c r="G9" i="158"/>
  <c r="M9" i="158" s="1"/>
  <c r="G10" i="158"/>
  <c r="M10" i="158" s="1"/>
  <c r="G11" i="158"/>
  <c r="M11" i="158" s="1"/>
  <c r="G12" i="158"/>
  <c r="M12" i="158" s="1"/>
  <c r="G13" i="158"/>
  <c r="M13" i="158" s="1"/>
  <c r="G14" i="158"/>
  <c r="M14" i="158" s="1"/>
  <c r="G15" i="158"/>
  <c r="M15" i="158" s="1"/>
  <c r="G16" i="158"/>
  <c r="M16" i="158" s="1"/>
  <c r="G17" i="158"/>
  <c r="M17" i="158" s="1"/>
  <c r="G18" i="158"/>
  <c r="M18" i="158" s="1"/>
  <c r="G19" i="158"/>
  <c r="M19" i="158" s="1"/>
  <c r="G20" i="158"/>
  <c r="M20" i="158" s="1"/>
  <c r="G21" i="158"/>
  <c r="M21" i="158" s="1"/>
  <c r="G22" i="158"/>
  <c r="M22" i="158" s="1"/>
  <c r="G23" i="158"/>
  <c r="M23" i="158" s="1"/>
  <c r="G24" i="158"/>
  <c r="M24" i="158" s="1"/>
  <c r="G25" i="158"/>
  <c r="M25" i="158" s="1"/>
  <c r="G26" i="158"/>
  <c r="M26" i="158" s="1"/>
  <c r="G27" i="158"/>
  <c r="M27" i="158" s="1"/>
  <c r="G28" i="158"/>
  <c r="M28" i="158" s="1"/>
  <c r="G29" i="158"/>
  <c r="M29" i="158" s="1"/>
  <c r="G30" i="158"/>
  <c r="M30" i="158" s="1"/>
  <c r="G31" i="158"/>
  <c r="M31" i="158" s="1"/>
  <c r="G32" i="158"/>
  <c r="M32" i="158" s="1"/>
  <c r="G33" i="158"/>
  <c r="M33" i="158" s="1"/>
  <c r="G34" i="158"/>
  <c r="M34" i="158" s="1"/>
  <c r="G35" i="158"/>
  <c r="M35" i="158" s="1"/>
  <c r="G36" i="158"/>
  <c r="M36" i="158" s="1"/>
  <c r="G37" i="158"/>
  <c r="M37" i="158" s="1"/>
  <c r="G38" i="158"/>
  <c r="M38" i="158" s="1"/>
  <c r="G39" i="158"/>
  <c r="M39" i="158" s="1"/>
  <c r="G40" i="158"/>
  <c r="M40" i="158" s="1"/>
  <c r="G41" i="158"/>
  <c r="M41" i="158" s="1"/>
  <c r="G42" i="158"/>
  <c r="M42" i="158" s="1"/>
  <c r="G43" i="158"/>
  <c r="M43" i="158" s="1"/>
  <c r="G44" i="158"/>
  <c r="M44" i="158" s="1"/>
  <c r="G45" i="158"/>
  <c r="M45" i="158" s="1"/>
  <c r="G46" i="158"/>
  <c r="M46" i="158" s="1"/>
  <c r="G47" i="158"/>
  <c r="M47" i="158" s="1"/>
  <c r="G8" i="158"/>
  <c r="M8" i="158" s="1"/>
  <c r="E9" i="158"/>
  <c r="L9" i="158" s="1"/>
  <c r="E10" i="158"/>
  <c r="L10" i="158" s="1"/>
  <c r="E11" i="158"/>
  <c r="L11" i="158" s="1"/>
  <c r="E12" i="158"/>
  <c r="L12" i="158" s="1"/>
  <c r="E13" i="158"/>
  <c r="L13" i="158" s="1"/>
  <c r="E14" i="158"/>
  <c r="L14" i="158" s="1"/>
  <c r="E15" i="158"/>
  <c r="L15" i="158" s="1"/>
  <c r="E16" i="158"/>
  <c r="L16" i="158" s="1"/>
  <c r="E17" i="158"/>
  <c r="L17" i="158" s="1"/>
  <c r="E18" i="158"/>
  <c r="L18" i="158" s="1"/>
  <c r="E19" i="158"/>
  <c r="L19" i="158" s="1"/>
  <c r="E20" i="158"/>
  <c r="L20" i="158" s="1"/>
  <c r="E21" i="158"/>
  <c r="L21" i="158" s="1"/>
  <c r="E22" i="158"/>
  <c r="L22" i="158" s="1"/>
  <c r="E23" i="158"/>
  <c r="L23" i="158" s="1"/>
  <c r="E24" i="158"/>
  <c r="L24" i="158" s="1"/>
  <c r="E25" i="158"/>
  <c r="L25" i="158" s="1"/>
  <c r="E26" i="158"/>
  <c r="L26" i="158" s="1"/>
  <c r="E27" i="158"/>
  <c r="L27" i="158" s="1"/>
  <c r="E28" i="158"/>
  <c r="L28" i="158" s="1"/>
  <c r="E29" i="158"/>
  <c r="L29" i="158" s="1"/>
  <c r="E30" i="158"/>
  <c r="L30" i="158" s="1"/>
  <c r="E31" i="158"/>
  <c r="L31" i="158" s="1"/>
  <c r="E32" i="158"/>
  <c r="L32" i="158" s="1"/>
  <c r="E33" i="158"/>
  <c r="L33" i="158" s="1"/>
  <c r="E34" i="158"/>
  <c r="L34" i="158" s="1"/>
  <c r="E35" i="158"/>
  <c r="L35" i="158" s="1"/>
  <c r="E36" i="158"/>
  <c r="L36" i="158" s="1"/>
  <c r="E37" i="158"/>
  <c r="L37" i="158" s="1"/>
  <c r="E38" i="158"/>
  <c r="L38" i="158" s="1"/>
  <c r="E39" i="158"/>
  <c r="L39" i="158" s="1"/>
  <c r="E40" i="158"/>
  <c r="L40" i="158" s="1"/>
  <c r="E41" i="158"/>
  <c r="L41" i="158" s="1"/>
  <c r="E42" i="158"/>
  <c r="L42" i="158" s="1"/>
  <c r="E43" i="158"/>
  <c r="L43" i="158" s="1"/>
  <c r="E44" i="158"/>
  <c r="L44" i="158" s="1"/>
  <c r="E45" i="158"/>
  <c r="L45" i="158" s="1"/>
  <c r="E46" i="158"/>
  <c r="L46" i="158" s="1"/>
  <c r="E47" i="158"/>
  <c r="L47" i="158" s="1"/>
  <c r="E8" i="158"/>
  <c r="L8" i="158" s="1"/>
  <c r="G53" i="160" l="1"/>
  <c r="I51" i="160"/>
  <c r="H58" i="160"/>
  <c r="H60" i="160" s="1"/>
  <c r="K23" i="157"/>
  <c r="J23" i="157"/>
  <c r="J24" i="157"/>
  <c r="K24" i="157"/>
  <c r="G9" i="156" l="1"/>
  <c r="N9" i="156" s="1"/>
  <c r="G10" i="156"/>
  <c r="N10" i="156" s="1"/>
  <c r="G11" i="156"/>
  <c r="N11" i="156" s="1"/>
  <c r="G12" i="156"/>
  <c r="N12" i="156" s="1"/>
  <c r="G13" i="156"/>
  <c r="N13" i="156" s="1"/>
  <c r="G14" i="156"/>
  <c r="N14" i="156" s="1"/>
  <c r="G15" i="156"/>
  <c r="N15" i="156" s="1"/>
  <c r="G16" i="156"/>
  <c r="N16" i="156" s="1"/>
  <c r="G17" i="156"/>
  <c r="N17" i="156" s="1"/>
  <c r="G18" i="156"/>
  <c r="N18" i="156" s="1"/>
  <c r="G19" i="156"/>
  <c r="N19" i="156" s="1"/>
  <c r="G20" i="156"/>
  <c r="N20" i="156" s="1"/>
  <c r="G21" i="156"/>
  <c r="N21" i="156" s="1"/>
  <c r="G22" i="156"/>
  <c r="N22" i="156" s="1"/>
  <c r="G23" i="156"/>
  <c r="N23" i="156" s="1"/>
  <c r="G24" i="156"/>
  <c r="N24" i="156" s="1"/>
  <c r="G25" i="156"/>
  <c r="N25" i="156" s="1"/>
  <c r="G26" i="156"/>
  <c r="N26" i="156" s="1"/>
  <c r="G27" i="156"/>
  <c r="N27" i="156" s="1"/>
  <c r="G28" i="156"/>
  <c r="N28" i="156" s="1"/>
  <c r="G29" i="156"/>
  <c r="N29" i="156" s="1"/>
  <c r="G30" i="156"/>
  <c r="N30" i="156" s="1"/>
  <c r="G31" i="156"/>
  <c r="N31" i="156" s="1"/>
  <c r="G32" i="156"/>
  <c r="N32" i="156" s="1"/>
  <c r="G33" i="156"/>
  <c r="N33" i="156" s="1"/>
  <c r="G34" i="156"/>
  <c r="N34" i="156" s="1"/>
  <c r="G35" i="156"/>
  <c r="N35" i="156" s="1"/>
  <c r="G36" i="156"/>
  <c r="N36" i="156" s="1"/>
  <c r="G37" i="156"/>
  <c r="N37" i="156" s="1"/>
  <c r="G38" i="156"/>
  <c r="N38" i="156" s="1"/>
  <c r="N39" i="156"/>
  <c r="G40" i="156"/>
  <c r="N40" i="156" s="1"/>
  <c r="G41" i="156"/>
  <c r="N41" i="156" s="1"/>
  <c r="G42" i="156"/>
  <c r="N42" i="156" s="1"/>
  <c r="G43" i="156"/>
  <c r="N43" i="156" s="1"/>
  <c r="G44" i="156"/>
  <c r="N44" i="156" s="1"/>
  <c r="G45" i="156"/>
  <c r="N45" i="156" s="1"/>
  <c r="G46" i="156"/>
  <c r="N46" i="156" s="1"/>
  <c r="G47" i="156"/>
  <c r="N47" i="156" s="1"/>
  <c r="G48" i="156"/>
  <c r="N48" i="156" s="1"/>
  <c r="G8" i="156"/>
  <c r="N8" i="156" s="1"/>
  <c r="E9" i="156"/>
  <c r="M9" i="156" s="1"/>
  <c r="E10" i="156"/>
  <c r="M10" i="156" s="1"/>
  <c r="E11" i="156"/>
  <c r="M11" i="156" s="1"/>
  <c r="E12" i="156"/>
  <c r="M12" i="156" s="1"/>
  <c r="E13" i="156"/>
  <c r="M13" i="156" s="1"/>
  <c r="E14" i="156"/>
  <c r="M14" i="156" s="1"/>
  <c r="E15" i="156"/>
  <c r="M15" i="156" s="1"/>
  <c r="E16" i="156"/>
  <c r="M16" i="156" s="1"/>
  <c r="E17" i="156"/>
  <c r="M17" i="156" s="1"/>
  <c r="E18" i="156"/>
  <c r="M18" i="156" s="1"/>
  <c r="E19" i="156"/>
  <c r="M19" i="156" s="1"/>
  <c r="E20" i="156"/>
  <c r="M20" i="156" s="1"/>
  <c r="E21" i="156"/>
  <c r="M21" i="156" s="1"/>
  <c r="E22" i="156"/>
  <c r="M22" i="156" s="1"/>
  <c r="E23" i="156"/>
  <c r="M23" i="156" s="1"/>
  <c r="E24" i="156"/>
  <c r="M24" i="156" s="1"/>
  <c r="E25" i="156"/>
  <c r="M25" i="156" s="1"/>
  <c r="E26" i="156"/>
  <c r="M26" i="156" s="1"/>
  <c r="E27" i="156"/>
  <c r="M27" i="156" s="1"/>
  <c r="E29" i="156"/>
  <c r="M29" i="156" s="1"/>
  <c r="E30" i="156"/>
  <c r="M30" i="156" s="1"/>
  <c r="E31" i="156"/>
  <c r="M31" i="156" s="1"/>
  <c r="E32" i="156"/>
  <c r="M32" i="156" s="1"/>
  <c r="E33" i="156"/>
  <c r="M33" i="156" s="1"/>
  <c r="E34" i="156"/>
  <c r="M34" i="156" s="1"/>
  <c r="E35" i="156"/>
  <c r="M35" i="156" s="1"/>
  <c r="E36" i="156"/>
  <c r="M36" i="156" s="1"/>
  <c r="E37" i="156"/>
  <c r="M37" i="156" s="1"/>
  <c r="E38" i="156"/>
  <c r="M38" i="156" s="1"/>
  <c r="E39" i="156"/>
  <c r="M39" i="156" s="1"/>
  <c r="E40" i="156"/>
  <c r="M40" i="156" s="1"/>
  <c r="E41" i="156"/>
  <c r="M41" i="156" s="1"/>
  <c r="E42" i="156"/>
  <c r="M42" i="156" s="1"/>
  <c r="E43" i="156"/>
  <c r="M43" i="156" s="1"/>
  <c r="E44" i="156"/>
  <c r="M44" i="156" s="1"/>
  <c r="E45" i="156"/>
  <c r="M45" i="156" s="1"/>
  <c r="E46" i="156"/>
  <c r="M46" i="156" s="1"/>
  <c r="E47" i="156"/>
  <c r="M47" i="156" s="1"/>
  <c r="E48" i="156"/>
  <c r="M48" i="156" s="1"/>
  <c r="E8" i="156"/>
  <c r="M8" i="156" s="1"/>
  <c r="K2" i="156" l="1"/>
  <c r="C129" i="158" l="1"/>
  <c r="C115" i="158"/>
  <c r="D47" i="158"/>
  <c r="D46" i="158"/>
  <c r="D45" i="158"/>
  <c r="D44" i="158"/>
  <c r="K43" i="158"/>
  <c r="D43" i="158"/>
  <c r="K42" i="158"/>
  <c r="D42" i="158"/>
  <c r="K41" i="158"/>
  <c r="D41" i="158"/>
  <c r="K40" i="158"/>
  <c r="D40" i="158"/>
  <c r="K39" i="158"/>
  <c r="D39" i="158"/>
  <c r="D38" i="158"/>
  <c r="D37" i="158"/>
  <c r="D36" i="158"/>
  <c r="D35" i="158"/>
  <c r="D34" i="158"/>
  <c r="D33" i="158"/>
  <c r="D32" i="158"/>
  <c r="D31" i="158"/>
  <c r="D30" i="158"/>
  <c r="D29" i="158"/>
  <c r="D28" i="158"/>
  <c r="D27" i="158"/>
  <c r="D26" i="158"/>
  <c r="D25" i="158"/>
  <c r="J24" i="158"/>
  <c r="D24" i="158"/>
  <c r="D23" i="158"/>
  <c r="K22" i="158"/>
  <c r="D22" i="158"/>
  <c r="D21" i="158"/>
  <c r="D20" i="158"/>
  <c r="D19" i="158"/>
  <c r="D18" i="158"/>
  <c r="D17" i="158"/>
  <c r="D16" i="158"/>
  <c r="D15" i="158"/>
  <c r="D14" i="158"/>
  <c r="D13" i="158"/>
  <c r="D12" i="158"/>
  <c r="D11" i="158"/>
  <c r="J10" i="158"/>
  <c r="D10" i="158"/>
  <c r="D9" i="158"/>
  <c r="D8" i="158"/>
  <c r="D48" i="156"/>
  <c r="D47" i="156"/>
  <c r="L46" i="156"/>
  <c r="D46" i="156"/>
  <c r="L45" i="156"/>
  <c r="D45" i="156"/>
  <c r="D44" i="156"/>
  <c r="D43" i="156"/>
  <c r="D42" i="156"/>
  <c r="D41" i="156"/>
  <c r="D40" i="156"/>
  <c r="D39" i="156"/>
  <c r="D38" i="156"/>
  <c r="D37" i="156"/>
  <c r="D36" i="156"/>
  <c r="D35" i="156"/>
  <c r="D34" i="156"/>
  <c r="D33" i="156"/>
  <c r="D32" i="156"/>
  <c r="D31" i="156"/>
  <c r="D30" i="156"/>
  <c r="D29" i="156"/>
  <c r="D28" i="156"/>
  <c r="D27" i="156"/>
  <c r="D26" i="156"/>
  <c r="D25" i="156"/>
  <c r="D24" i="156"/>
  <c r="D23" i="156"/>
  <c r="D22" i="156"/>
  <c r="D21" i="156"/>
  <c r="D20" i="156"/>
  <c r="D19" i="156"/>
  <c r="D18" i="156"/>
  <c r="D17" i="156"/>
  <c r="D16" i="156"/>
  <c r="D15" i="156"/>
  <c r="D14" i="156"/>
  <c r="D13" i="156"/>
  <c r="D12" i="156"/>
  <c r="D11" i="156"/>
  <c r="D10" i="156"/>
  <c r="D9" i="156"/>
  <c r="D8" i="156"/>
  <c r="F13" i="158" l="1"/>
  <c r="H13" i="158"/>
  <c r="F22" i="158"/>
  <c r="H22" i="158"/>
  <c r="H25" i="158"/>
  <c r="F25" i="158"/>
  <c r="F29" i="158"/>
  <c r="H29" i="158"/>
  <c r="H41" i="158"/>
  <c r="F41" i="158"/>
  <c r="H44" i="158"/>
  <c r="F44" i="158"/>
  <c r="H33" i="158"/>
  <c r="F33" i="158"/>
  <c r="H37" i="158"/>
  <c r="F37" i="158"/>
  <c r="F26" i="158"/>
  <c r="H26" i="158"/>
  <c r="F30" i="158"/>
  <c r="H30" i="158"/>
  <c r="F38" i="158"/>
  <c r="H38" i="158"/>
  <c r="H45" i="158"/>
  <c r="F45" i="158"/>
  <c r="H15" i="158"/>
  <c r="F15" i="158"/>
  <c r="H32" i="158"/>
  <c r="F32" i="158"/>
  <c r="H10" i="158"/>
  <c r="F10" i="158"/>
  <c r="F42" i="158"/>
  <c r="H42" i="158"/>
  <c r="H16" i="158"/>
  <c r="F16" i="158"/>
  <c r="F27" i="158"/>
  <c r="H27" i="158"/>
  <c r="H46" i="158"/>
  <c r="F46" i="158"/>
  <c r="F18" i="158"/>
  <c r="H18" i="158"/>
  <c r="H11" i="158"/>
  <c r="F11" i="158"/>
  <c r="H34" i="158"/>
  <c r="F34" i="158"/>
  <c r="H24" i="158"/>
  <c r="F24" i="158"/>
  <c r="H40" i="158"/>
  <c r="F40" i="158"/>
  <c r="F14" i="158"/>
  <c r="H14" i="158"/>
  <c r="F19" i="158"/>
  <c r="H19" i="158"/>
  <c r="F23" i="158"/>
  <c r="H23" i="158"/>
  <c r="F39" i="158"/>
  <c r="H39" i="158"/>
  <c r="H8" i="158"/>
  <c r="F8" i="158"/>
  <c r="F20" i="158"/>
  <c r="H20" i="158"/>
  <c r="H12" i="158"/>
  <c r="F12" i="158"/>
  <c r="F31" i="158"/>
  <c r="H31" i="158"/>
  <c r="H35" i="158"/>
  <c r="F35" i="158"/>
  <c r="H9" i="158"/>
  <c r="F9" i="158"/>
  <c r="F17" i="158"/>
  <c r="H17" i="158"/>
  <c r="F21" i="158"/>
  <c r="H21" i="158"/>
  <c r="F28" i="158"/>
  <c r="H28" i="158"/>
  <c r="H43" i="158"/>
  <c r="F43" i="158"/>
  <c r="F47" i="158"/>
  <c r="H47" i="158"/>
  <c r="F36" i="158"/>
  <c r="H36" i="158"/>
  <c r="F36" i="156"/>
  <c r="H36" i="156"/>
  <c r="H41" i="156"/>
  <c r="F41" i="156"/>
  <c r="H8" i="156"/>
  <c r="F8" i="156"/>
  <c r="H13" i="156"/>
  <c r="F13" i="156"/>
  <c r="F26" i="156"/>
  <c r="H26" i="156"/>
  <c r="H42" i="156"/>
  <c r="F42" i="156"/>
  <c r="F14" i="156"/>
  <c r="H14" i="156"/>
  <c r="H19" i="156"/>
  <c r="F19" i="156"/>
  <c r="F27" i="156"/>
  <c r="H27" i="156"/>
  <c r="H32" i="156"/>
  <c r="F32" i="156"/>
  <c r="H37" i="156"/>
  <c r="F37" i="156"/>
  <c r="F46" i="156"/>
  <c r="H46" i="156"/>
  <c r="H43" i="156"/>
  <c r="F43" i="156"/>
  <c r="H25" i="156"/>
  <c r="F25" i="156"/>
  <c r="F15" i="156"/>
  <c r="H15" i="156"/>
  <c r="F31" i="156"/>
  <c r="H31" i="156"/>
  <c r="H9" i="156"/>
  <c r="F9" i="156"/>
  <c r="H20" i="156"/>
  <c r="F20" i="156"/>
  <c r="H33" i="156"/>
  <c r="F33" i="156"/>
  <c r="H22" i="156"/>
  <c r="F22" i="156"/>
  <c r="H44" i="156"/>
  <c r="F44" i="156"/>
  <c r="F47" i="156"/>
  <c r="H47" i="156"/>
  <c r="H17" i="156"/>
  <c r="F17" i="156"/>
  <c r="H23" i="156"/>
  <c r="F23" i="156"/>
  <c r="H29" i="156"/>
  <c r="F29" i="156"/>
  <c r="F35" i="156"/>
  <c r="H35" i="156"/>
  <c r="H12" i="156"/>
  <c r="F12" i="156"/>
  <c r="F18" i="156"/>
  <c r="H18" i="156"/>
  <c r="F38" i="156"/>
  <c r="H38" i="156"/>
  <c r="H21" i="156"/>
  <c r="F21" i="156"/>
  <c r="F28" i="156"/>
  <c r="H28" i="156"/>
  <c r="H10" i="156"/>
  <c r="F10" i="156"/>
  <c r="H16" i="156"/>
  <c r="F16" i="156"/>
  <c r="H34" i="156"/>
  <c r="F34" i="156"/>
  <c r="F39" i="156"/>
  <c r="H39" i="156"/>
  <c r="H11" i="156"/>
  <c r="F11" i="156"/>
  <c r="H24" i="156"/>
  <c r="F24" i="156"/>
  <c r="F30" i="156"/>
  <c r="H30" i="156"/>
  <c r="H40" i="156"/>
  <c r="F40" i="156"/>
  <c r="H45" i="156"/>
  <c r="F45" i="156"/>
  <c r="H48" i="156"/>
  <c r="F48" i="156"/>
  <c r="C127" i="154"/>
  <c r="C113" i="154"/>
  <c r="M51" i="154"/>
  <c r="D51" i="154"/>
  <c r="G51" i="154" s="1"/>
  <c r="G54" i="154" s="1"/>
  <c r="G56" i="154" s="1"/>
  <c r="M50" i="154"/>
  <c r="D50" i="154"/>
  <c r="G50" i="154" s="1"/>
  <c r="I50" i="154" s="1"/>
  <c r="L49" i="154"/>
  <c r="S48" i="154"/>
  <c r="E47" i="154"/>
  <c r="M47" i="154" s="1"/>
  <c r="D47" i="154"/>
  <c r="E46" i="154"/>
  <c r="M46" i="154" s="1"/>
  <c r="D46" i="154"/>
  <c r="E45" i="154"/>
  <c r="M45" i="154" s="1"/>
  <c r="D45" i="154"/>
  <c r="E44" i="154"/>
  <c r="M44" i="154" s="1"/>
  <c r="D44" i="154"/>
  <c r="K43" i="154"/>
  <c r="E43" i="154"/>
  <c r="M43" i="154" s="1"/>
  <c r="D43" i="154"/>
  <c r="K42" i="154"/>
  <c r="E42" i="154"/>
  <c r="M42" i="154" s="1"/>
  <c r="D42" i="154"/>
  <c r="K41" i="154"/>
  <c r="E41" i="154"/>
  <c r="D41" i="154"/>
  <c r="K40" i="154"/>
  <c r="E40" i="154"/>
  <c r="M40" i="154" s="1"/>
  <c r="D40" i="154"/>
  <c r="K39" i="154"/>
  <c r="E39" i="154"/>
  <c r="M39" i="154" s="1"/>
  <c r="D39" i="154"/>
  <c r="E38" i="154"/>
  <c r="M38" i="154" s="1"/>
  <c r="D38" i="154"/>
  <c r="E37" i="154"/>
  <c r="M37" i="154" s="1"/>
  <c r="D37" i="154"/>
  <c r="E36" i="154"/>
  <c r="M36" i="154" s="1"/>
  <c r="D36" i="154"/>
  <c r="E35" i="154"/>
  <c r="M35" i="154" s="1"/>
  <c r="D35" i="154"/>
  <c r="E34" i="154"/>
  <c r="M34" i="154" s="1"/>
  <c r="D34" i="154"/>
  <c r="E33" i="154"/>
  <c r="M33" i="154" s="1"/>
  <c r="D33" i="154"/>
  <c r="E32" i="154"/>
  <c r="M32" i="154" s="1"/>
  <c r="D32" i="154"/>
  <c r="E31" i="154"/>
  <c r="M31" i="154" s="1"/>
  <c r="D31" i="154"/>
  <c r="S30" i="154"/>
  <c r="E30" i="154"/>
  <c r="M30" i="154" s="1"/>
  <c r="D30" i="154"/>
  <c r="E29" i="154"/>
  <c r="M29" i="154" s="1"/>
  <c r="D29" i="154"/>
  <c r="E28" i="154"/>
  <c r="M28" i="154" s="1"/>
  <c r="D28" i="154"/>
  <c r="E27" i="154"/>
  <c r="M27" i="154" s="1"/>
  <c r="D27" i="154"/>
  <c r="E26" i="154"/>
  <c r="M26" i="154" s="1"/>
  <c r="D26" i="154"/>
  <c r="E25" i="154"/>
  <c r="M25" i="154" s="1"/>
  <c r="D25" i="154"/>
  <c r="I24" i="154"/>
  <c r="E24" i="154"/>
  <c r="M24" i="154" s="1"/>
  <c r="D24" i="154"/>
  <c r="E23" i="154"/>
  <c r="M23" i="154" s="1"/>
  <c r="D23" i="154"/>
  <c r="K22" i="154"/>
  <c r="E22" i="154"/>
  <c r="M22" i="154" s="1"/>
  <c r="D22" i="154"/>
  <c r="E21" i="154"/>
  <c r="M21" i="154" s="1"/>
  <c r="D21" i="154"/>
  <c r="E20" i="154"/>
  <c r="M20" i="154" s="1"/>
  <c r="D20" i="154"/>
  <c r="E19" i="154"/>
  <c r="M19" i="154" s="1"/>
  <c r="D19" i="154"/>
  <c r="E18" i="154"/>
  <c r="M18" i="154" s="1"/>
  <c r="D18" i="154"/>
  <c r="E17" i="154"/>
  <c r="M17" i="154" s="1"/>
  <c r="D17" i="154"/>
  <c r="E16" i="154"/>
  <c r="M16" i="154" s="1"/>
  <c r="D16" i="154"/>
  <c r="E15" i="154"/>
  <c r="M15" i="154" s="1"/>
  <c r="D15" i="154"/>
  <c r="E14" i="154"/>
  <c r="M14" i="154" s="1"/>
  <c r="D14" i="154"/>
  <c r="E13" i="154"/>
  <c r="D13" i="154"/>
  <c r="T13" i="154" s="1"/>
  <c r="E12" i="154"/>
  <c r="M12" i="154" s="1"/>
  <c r="D12" i="154"/>
  <c r="E11" i="154"/>
  <c r="M11" i="154" s="1"/>
  <c r="D11" i="154"/>
  <c r="I10" i="154"/>
  <c r="E10" i="154"/>
  <c r="M10" i="154" s="1"/>
  <c r="D10" i="154"/>
  <c r="E9" i="154"/>
  <c r="M9" i="154" s="1"/>
  <c r="D9" i="154"/>
  <c r="E8" i="154"/>
  <c r="M8" i="154" s="1"/>
  <c r="D8" i="154"/>
  <c r="L52" i="152"/>
  <c r="G52" i="152"/>
  <c r="G55" i="152" s="1"/>
  <c r="G57" i="152" s="1"/>
  <c r="L51" i="152"/>
  <c r="G51" i="152"/>
  <c r="I51" i="152" s="1"/>
  <c r="J50" i="152"/>
  <c r="R49" i="152"/>
  <c r="E48" i="152"/>
  <c r="L48" i="152" s="1"/>
  <c r="D48" i="152"/>
  <c r="E47" i="152"/>
  <c r="L47" i="152" s="1"/>
  <c r="D47" i="152"/>
  <c r="J46" i="152"/>
  <c r="E46" i="152"/>
  <c r="L46" i="152" s="1"/>
  <c r="D46" i="152"/>
  <c r="J45" i="152"/>
  <c r="E45" i="152"/>
  <c r="D45" i="152"/>
  <c r="E44" i="152"/>
  <c r="L44" i="152" s="1"/>
  <c r="D44" i="152"/>
  <c r="E43" i="152"/>
  <c r="L43" i="152" s="1"/>
  <c r="D43" i="152"/>
  <c r="E42" i="152"/>
  <c r="L42" i="152" s="1"/>
  <c r="D42" i="152"/>
  <c r="E41" i="152"/>
  <c r="D41" i="152"/>
  <c r="E40" i="152"/>
  <c r="D40" i="152"/>
  <c r="E39" i="152"/>
  <c r="L39" i="152" s="1"/>
  <c r="D39" i="152"/>
  <c r="E38" i="152"/>
  <c r="L38" i="152" s="1"/>
  <c r="D38" i="152"/>
  <c r="E37" i="152"/>
  <c r="D37" i="152"/>
  <c r="E36" i="152"/>
  <c r="D36" i="152"/>
  <c r="E35" i="152"/>
  <c r="D35" i="152"/>
  <c r="E34" i="152"/>
  <c r="D34" i="152"/>
  <c r="E33" i="152"/>
  <c r="D33" i="152"/>
  <c r="E32" i="152"/>
  <c r="L32" i="152" s="1"/>
  <c r="D32" i="152"/>
  <c r="E31" i="152"/>
  <c r="L31" i="152" s="1"/>
  <c r="D31" i="152"/>
  <c r="E30" i="152"/>
  <c r="D30" i="152"/>
  <c r="E29" i="152"/>
  <c r="D29" i="152"/>
  <c r="L28" i="152"/>
  <c r="D28" i="152"/>
  <c r="G28" i="152" s="1"/>
  <c r="E27" i="152"/>
  <c r="D27" i="152"/>
  <c r="E26" i="152"/>
  <c r="D26" i="152"/>
  <c r="E25" i="152"/>
  <c r="D25" i="152"/>
  <c r="E24" i="152"/>
  <c r="L24" i="152" s="1"/>
  <c r="D24" i="152"/>
  <c r="E23" i="152"/>
  <c r="D23" i="152"/>
  <c r="E22" i="152"/>
  <c r="D22" i="152"/>
  <c r="E21" i="152"/>
  <c r="D21" i="152"/>
  <c r="E20" i="152"/>
  <c r="D20" i="152"/>
  <c r="E19" i="152"/>
  <c r="D19" i="152"/>
  <c r="E18" i="152"/>
  <c r="D18" i="152"/>
  <c r="E17" i="152"/>
  <c r="D17" i="152"/>
  <c r="E16" i="152"/>
  <c r="D16" i="152"/>
  <c r="E15" i="152"/>
  <c r="D15" i="152"/>
  <c r="E14" i="152"/>
  <c r="L14" i="152" s="1"/>
  <c r="D14" i="152"/>
  <c r="E13" i="152"/>
  <c r="D13" i="152"/>
  <c r="E12" i="152"/>
  <c r="D12" i="152"/>
  <c r="E11" i="152"/>
  <c r="D11" i="152"/>
  <c r="E10" i="152"/>
  <c r="L10" i="152" s="1"/>
  <c r="D10" i="152"/>
  <c r="E9" i="152"/>
  <c r="L9" i="152" s="1"/>
  <c r="D9" i="152"/>
  <c r="E8" i="152"/>
  <c r="L8" i="152" s="1"/>
  <c r="D8" i="152"/>
  <c r="G17" i="152" l="1"/>
  <c r="G13" i="152"/>
  <c r="I45" i="158"/>
  <c r="G24" i="154"/>
  <c r="G43" i="154"/>
  <c r="I36" i="158"/>
  <c r="I21" i="158"/>
  <c r="I31" i="158"/>
  <c r="I20" i="158"/>
  <c r="I19" i="158"/>
  <c r="I27" i="158"/>
  <c r="I30" i="158"/>
  <c r="I22" i="158"/>
  <c r="G23" i="154"/>
  <c r="J36" i="156"/>
  <c r="I26" i="158"/>
  <c r="I13" i="158"/>
  <c r="I39" i="158"/>
  <c r="G12" i="152"/>
  <c r="G16" i="152"/>
  <c r="G20" i="152"/>
  <c r="G36" i="152"/>
  <c r="G40" i="152"/>
  <c r="G21" i="152"/>
  <c r="G25" i="152"/>
  <c r="G37" i="154"/>
  <c r="G30" i="152"/>
  <c r="G34" i="152"/>
  <c r="G11" i="152"/>
  <c r="G15" i="152"/>
  <c r="G19" i="152"/>
  <c r="G23" i="152"/>
  <c r="G27" i="152"/>
  <c r="I18" i="158"/>
  <c r="I42" i="158"/>
  <c r="I29" i="158"/>
  <c r="I46" i="158"/>
  <c r="J18" i="156"/>
  <c r="J31" i="156"/>
  <c r="J39" i="156"/>
  <c r="J34" i="156"/>
  <c r="J21" i="156"/>
  <c r="J20" i="156"/>
  <c r="J25" i="156"/>
  <c r="J32" i="156"/>
  <c r="J42" i="156"/>
  <c r="J41" i="156"/>
  <c r="J27" i="156"/>
  <c r="J26" i="156"/>
  <c r="I12" i="158"/>
  <c r="I24" i="158"/>
  <c r="I10" i="158"/>
  <c r="I28" i="158"/>
  <c r="I11" i="158"/>
  <c r="J12" i="156"/>
  <c r="J33" i="156"/>
  <c r="J37" i="156"/>
  <c r="J40" i="156"/>
  <c r="J17" i="156"/>
  <c r="J8" i="156"/>
  <c r="J48" i="156"/>
  <c r="J24" i="156"/>
  <c r="J16" i="156"/>
  <c r="J29" i="156"/>
  <c r="J44" i="156"/>
  <c r="J9" i="156"/>
  <c r="J13" i="156"/>
  <c r="J19" i="156"/>
  <c r="I40" i="158"/>
  <c r="I37" i="158"/>
  <c r="I47" i="158"/>
  <c r="I17" i="158"/>
  <c r="I23" i="158"/>
  <c r="I38" i="158"/>
  <c r="I33" i="158"/>
  <c r="I25" i="158"/>
  <c r="I34" i="158"/>
  <c r="I32" i="158"/>
  <c r="I44" i="158"/>
  <c r="I43" i="158"/>
  <c r="G50" i="158"/>
  <c r="I14" i="158"/>
  <c r="I9" i="158"/>
  <c r="I35" i="158"/>
  <c r="G51" i="158"/>
  <c r="I8" i="158"/>
  <c r="I16" i="158"/>
  <c r="I15" i="158"/>
  <c r="I41" i="158"/>
  <c r="J46" i="156"/>
  <c r="J45" i="156"/>
  <c r="J11" i="156"/>
  <c r="J10" i="156"/>
  <c r="J23" i="156"/>
  <c r="J22" i="156"/>
  <c r="J28" i="156"/>
  <c r="J15" i="156"/>
  <c r="J14" i="156"/>
  <c r="J30" i="156"/>
  <c r="J35" i="156"/>
  <c r="J47" i="156"/>
  <c r="J38" i="156"/>
  <c r="J43" i="156"/>
  <c r="G51" i="156"/>
  <c r="G52" i="156"/>
  <c r="G22" i="152"/>
  <c r="G26" i="152"/>
  <c r="G29" i="152"/>
  <c r="G33" i="152"/>
  <c r="I52" i="152"/>
  <c r="G13" i="154"/>
  <c r="G18" i="152"/>
  <c r="G37" i="152"/>
  <c r="G41" i="152"/>
  <c r="G45" i="152"/>
  <c r="G41" i="154"/>
  <c r="L27" i="152"/>
  <c r="G35" i="152"/>
  <c r="L17" i="152"/>
  <c r="L45" i="152"/>
  <c r="G8" i="154"/>
  <c r="G33" i="154"/>
  <c r="G8" i="152"/>
  <c r="L36" i="152"/>
  <c r="G25" i="154"/>
  <c r="G26" i="154"/>
  <c r="G27" i="154"/>
  <c r="G28" i="154"/>
  <c r="G29" i="154"/>
  <c r="G30" i="154"/>
  <c r="G32" i="154"/>
  <c r="G36" i="154"/>
  <c r="G42" i="154"/>
  <c r="G9" i="152"/>
  <c r="G10" i="152"/>
  <c r="L18" i="152"/>
  <c r="L35" i="152"/>
  <c r="G42" i="152"/>
  <c r="G43" i="152"/>
  <c r="G44" i="152"/>
  <c r="G10" i="154"/>
  <c r="G31" i="154"/>
  <c r="G35" i="154"/>
  <c r="G39" i="154"/>
  <c r="M41" i="154"/>
  <c r="G9" i="154"/>
  <c r="G34" i="154"/>
  <c r="G38" i="154"/>
  <c r="G14" i="152"/>
  <c r="G31" i="152"/>
  <c r="G32" i="152"/>
  <c r="G46" i="152"/>
  <c r="G24" i="152"/>
  <c r="G38" i="152"/>
  <c r="G39" i="152"/>
  <c r="G47" i="152"/>
  <c r="G48" i="152"/>
  <c r="G11" i="154"/>
  <c r="G12" i="154"/>
  <c r="G14" i="154"/>
  <c r="G15" i="154"/>
  <c r="G16" i="154"/>
  <c r="G17" i="154"/>
  <c r="G18" i="154"/>
  <c r="G19" i="154"/>
  <c r="G20" i="154"/>
  <c r="G21" i="154"/>
  <c r="G22" i="154"/>
  <c r="G40" i="154"/>
  <c r="G44" i="154"/>
  <c r="G45" i="154"/>
  <c r="G46" i="154"/>
  <c r="G47" i="154"/>
  <c r="I51" i="154"/>
  <c r="E12" i="150"/>
  <c r="M12" i="150" s="1"/>
  <c r="L28" i="148"/>
  <c r="E10" i="148"/>
  <c r="L10" i="148" s="1"/>
  <c r="E11" i="148"/>
  <c r="E12" i="148"/>
  <c r="E13" i="148"/>
  <c r="E14" i="148"/>
  <c r="L14" i="148" s="1"/>
  <c r="E15" i="148"/>
  <c r="E16" i="148"/>
  <c r="E17" i="148"/>
  <c r="L17" i="148" s="1"/>
  <c r="E18" i="148"/>
  <c r="L18" i="148" s="1"/>
  <c r="E19" i="148"/>
  <c r="E20" i="148"/>
  <c r="E21" i="148"/>
  <c r="E22" i="148"/>
  <c r="E23" i="148"/>
  <c r="E24" i="148"/>
  <c r="L24" i="148" s="1"/>
  <c r="E25" i="148"/>
  <c r="E26" i="148"/>
  <c r="E27" i="148"/>
  <c r="L27" i="148" s="1"/>
  <c r="E29" i="148"/>
  <c r="E30" i="148"/>
  <c r="E31" i="148"/>
  <c r="L31" i="148" s="1"/>
  <c r="E32" i="148"/>
  <c r="L32" i="148" s="1"/>
  <c r="E33" i="148"/>
  <c r="E34" i="148"/>
  <c r="E35" i="148"/>
  <c r="L35" i="148" s="1"/>
  <c r="E36" i="148"/>
  <c r="L36" i="148" s="1"/>
  <c r="E37" i="148"/>
  <c r="E38" i="148"/>
  <c r="L38" i="148" s="1"/>
  <c r="E39" i="148"/>
  <c r="L39" i="148" s="1"/>
  <c r="E40" i="148"/>
  <c r="E41" i="148"/>
  <c r="E42" i="148"/>
  <c r="L42" i="148" s="1"/>
  <c r="E43" i="148"/>
  <c r="L43" i="148" s="1"/>
  <c r="E44" i="148"/>
  <c r="L44" i="148" s="1"/>
  <c r="E45" i="148"/>
  <c r="L45" i="148" s="1"/>
  <c r="E46" i="148"/>
  <c r="L46" i="148" s="1"/>
  <c r="E47" i="148"/>
  <c r="L47" i="148" s="1"/>
  <c r="E48" i="148"/>
  <c r="L48" i="148" s="1"/>
  <c r="E9" i="148"/>
  <c r="L9" i="148" s="1"/>
  <c r="E8" i="148"/>
  <c r="L8" i="148" s="1"/>
  <c r="C127" i="150"/>
  <c r="C113" i="150"/>
  <c r="M51" i="150"/>
  <c r="D51" i="150"/>
  <c r="G51" i="150" s="1"/>
  <c r="M50" i="150"/>
  <c r="D50" i="150"/>
  <c r="G50" i="150" s="1"/>
  <c r="I50" i="150" s="1"/>
  <c r="L49" i="150"/>
  <c r="S48" i="150"/>
  <c r="E47" i="150"/>
  <c r="M47" i="150" s="1"/>
  <c r="D47" i="150"/>
  <c r="E46" i="150"/>
  <c r="M46" i="150" s="1"/>
  <c r="D46" i="150"/>
  <c r="E45" i="150"/>
  <c r="M45" i="150" s="1"/>
  <c r="D45" i="150"/>
  <c r="E44" i="150"/>
  <c r="M44" i="150" s="1"/>
  <c r="D44" i="150"/>
  <c r="K43" i="150"/>
  <c r="E43" i="150"/>
  <c r="M43" i="150" s="1"/>
  <c r="D43" i="150"/>
  <c r="K42" i="150"/>
  <c r="E42" i="150"/>
  <c r="M42" i="150" s="1"/>
  <c r="D42" i="150"/>
  <c r="K41" i="150"/>
  <c r="E41" i="150"/>
  <c r="M41" i="150" s="1"/>
  <c r="D41" i="150"/>
  <c r="K40" i="150"/>
  <c r="E40" i="150"/>
  <c r="M40" i="150" s="1"/>
  <c r="D40" i="150"/>
  <c r="K39" i="150"/>
  <c r="E39" i="150"/>
  <c r="M39" i="150" s="1"/>
  <c r="D39" i="150"/>
  <c r="E38" i="150"/>
  <c r="M38" i="150" s="1"/>
  <c r="D38" i="150"/>
  <c r="E37" i="150"/>
  <c r="M37" i="150" s="1"/>
  <c r="D37" i="150"/>
  <c r="E36" i="150"/>
  <c r="M36" i="150" s="1"/>
  <c r="D36" i="150"/>
  <c r="E35" i="150"/>
  <c r="M35" i="150" s="1"/>
  <c r="D35" i="150"/>
  <c r="E34" i="150"/>
  <c r="M34" i="150" s="1"/>
  <c r="D34" i="150"/>
  <c r="E33" i="150"/>
  <c r="M33" i="150" s="1"/>
  <c r="D33" i="150"/>
  <c r="E32" i="150"/>
  <c r="M32" i="150" s="1"/>
  <c r="D32" i="150"/>
  <c r="E31" i="150"/>
  <c r="M31" i="150" s="1"/>
  <c r="D31" i="150"/>
  <c r="S30" i="150"/>
  <c r="E30" i="150"/>
  <c r="M30" i="150" s="1"/>
  <c r="D30" i="150"/>
  <c r="E29" i="150"/>
  <c r="M29" i="150" s="1"/>
  <c r="D29" i="150"/>
  <c r="E28" i="150"/>
  <c r="M28" i="150" s="1"/>
  <c r="D28" i="150"/>
  <c r="E27" i="150"/>
  <c r="M27" i="150" s="1"/>
  <c r="D27" i="150"/>
  <c r="E26" i="150"/>
  <c r="M26" i="150" s="1"/>
  <c r="D26" i="150"/>
  <c r="E25" i="150"/>
  <c r="M25" i="150" s="1"/>
  <c r="D25" i="150"/>
  <c r="I24" i="150"/>
  <c r="E24" i="150"/>
  <c r="M24" i="150" s="1"/>
  <c r="D24" i="150"/>
  <c r="E23" i="150"/>
  <c r="M23" i="150" s="1"/>
  <c r="D23" i="150"/>
  <c r="K22" i="150"/>
  <c r="E22" i="150"/>
  <c r="M22" i="150" s="1"/>
  <c r="D22" i="150"/>
  <c r="E21" i="150"/>
  <c r="M21" i="150" s="1"/>
  <c r="D21" i="150"/>
  <c r="E20" i="150"/>
  <c r="M20" i="150" s="1"/>
  <c r="D20" i="150"/>
  <c r="E19" i="150"/>
  <c r="M19" i="150" s="1"/>
  <c r="D19" i="150"/>
  <c r="E18" i="150"/>
  <c r="M18" i="150" s="1"/>
  <c r="D18" i="150"/>
  <c r="E17" i="150"/>
  <c r="M17" i="150" s="1"/>
  <c r="D17" i="150"/>
  <c r="E16" i="150"/>
  <c r="M16" i="150" s="1"/>
  <c r="D16" i="150"/>
  <c r="E15" i="150"/>
  <c r="M15" i="150" s="1"/>
  <c r="D15" i="150"/>
  <c r="E14" i="150"/>
  <c r="M14" i="150" s="1"/>
  <c r="D14" i="150"/>
  <c r="E13" i="150"/>
  <c r="D13" i="150"/>
  <c r="T13" i="150" s="1"/>
  <c r="D12" i="150"/>
  <c r="E11" i="150"/>
  <c r="M11" i="150" s="1"/>
  <c r="D11" i="150"/>
  <c r="I10" i="150"/>
  <c r="E10" i="150"/>
  <c r="M10" i="150" s="1"/>
  <c r="D10" i="150"/>
  <c r="E9" i="150"/>
  <c r="M9" i="150" s="1"/>
  <c r="D9" i="150"/>
  <c r="E8" i="150"/>
  <c r="M8" i="150" s="1"/>
  <c r="D8" i="150"/>
  <c r="L52" i="148"/>
  <c r="G52" i="148"/>
  <c r="G55" i="148" s="1"/>
  <c r="G57" i="148" s="1"/>
  <c r="L51" i="148"/>
  <c r="G51" i="148"/>
  <c r="I51" i="148" s="1"/>
  <c r="J50" i="148"/>
  <c r="R49" i="148"/>
  <c r="D48" i="148"/>
  <c r="D47" i="148"/>
  <c r="J46" i="148"/>
  <c r="D46" i="148"/>
  <c r="J45" i="148"/>
  <c r="D45" i="148"/>
  <c r="D44" i="148"/>
  <c r="D43" i="148"/>
  <c r="D42" i="148"/>
  <c r="D41" i="148"/>
  <c r="D40" i="148"/>
  <c r="D39" i="148"/>
  <c r="D38" i="148"/>
  <c r="D37" i="148"/>
  <c r="D36" i="148"/>
  <c r="D35" i="148"/>
  <c r="D34" i="148"/>
  <c r="D33" i="148"/>
  <c r="D32" i="148"/>
  <c r="D31" i="148"/>
  <c r="D30" i="148"/>
  <c r="D29" i="148"/>
  <c r="D28" i="148"/>
  <c r="D27" i="148"/>
  <c r="D26" i="148"/>
  <c r="D25" i="148"/>
  <c r="D24" i="148"/>
  <c r="D23" i="148"/>
  <c r="D22" i="148"/>
  <c r="D21" i="148"/>
  <c r="D20" i="148"/>
  <c r="D19" i="148"/>
  <c r="D18" i="148"/>
  <c r="D17" i="148"/>
  <c r="D16" i="148"/>
  <c r="D15" i="148"/>
  <c r="D14" i="148"/>
  <c r="D13" i="148"/>
  <c r="D12" i="148"/>
  <c r="D11" i="148"/>
  <c r="D10" i="148"/>
  <c r="D9" i="148"/>
  <c r="D8" i="148"/>
  <c r="I52" i="148" l="1"/>
  <c r="H50" i="158"/>
  <c r="F52" i="158"/>
  <c r="G49" i="158"/>
  <c r="F50" i="158" s="1"/>
  <c r="H51" i="158"/>
  <c r="H52" i="156"/>
  <c r="F53" i="156"/>
  <c r="H51" i="156"/>
  <c r="G50" i="156"/>
  <c r="F51" i="156" s="1"/>
  <c r="G49" i="152"/>
  <c r="G54" i="152" s="1"/>
  <c r="G56" i="152" s="1"/>
  <c r="G18" i="148"/>
  <c r="G46" i="150"/>
  <c r="G48" i="154"/>
  <c r="I48" i="154" s="1"/>
  <c r="G11" i="148"/>
  <c r="G41" i="150"/>
  <c r="G8" i="148"/>
  <c r="G16" i="148"/>
  <c r="G12" i="148"/>
  <c r="G37" i="148"/>
  <c r="G34" i="148"/>
  <c r="G22" i="148"/>
  <c r="G38" i="148"/>
  <c r="G19" i="148"/>
  <c r="G23" i="148"/>
  <c r="G45" i="150"/>
  <c r="G28" i="148"/>
  <c r="G29" i="148"/>
  <c r="G47" i="150"/>
  <c r="G8" i="150"/>
  <c r="G12" i="150"/>
  <c r="G14" i="150"/>
  <c r="G16" i="150"/>
  <c r="G18" i="150"/>
  <c r="G20" i="150"/>
  <c r="G22" i="150"/>
  <c r="G17" i="148"/>
  <c r="G39" i="148"/>
  <c r="G41" i="148"/>
  <c r="G24" i="150"/>
  <c r="G34" i="150"/>
  <c r="G26" i="148"/>
  <c r="G27" i="148"/>
  <c r="G31" i="148"/>
  <c r="G33" i="148"/>
  <c r="G11" i="150"/>
  <c r="G15" i="150"/>
  <c r="G17" i="150"/>
  <c r="G19" i="150"/>
  <c r="G21" i="150"/>
  <c r="G38" i="150"/>
  <c r="G40" i="150"/>
  <c r="G44" i="150"/>
  <c r="G46" i="148"/>
  <c r="G23" i="150"/>
  <c r="G33" i="150"/>
  <c r="G10" i="150"/>
  <c r="G25" i="150"/>
  <c r="G26" i="150"/>
  <c r="G27" i="150"/>
  <c r="G28" i="150"/>
  <c r="G29" i="150"/>
  <c r="G30" i="150"/>
  <c r="G32" i="150"/>
  <c r="G36" i="150"/>
  <c r="G42" i="150"/>
  <c r="G43" i="150"/>
  <c r="G9" i="150"/>
  <c r="G31" i="150"/>
  <c r="G35" i="150"/>
  <c r="G39" i="150"/>
  <c r="G37" i="150"/>
  <c r="G36" i="148"/>
  <c r="G44" i="148"/>
  <c r="G15" i="148"/>
  <c r="G35" i="148"/>
  <c r="G43" i="148"/>
  <c r="G20" i="148"/>
  <c r="G13" i="148"/>
  <c r="G42" i="148"/>
  <c r="G25" i="148"/>
  <c r="G45" i="148"/>
  <c r="G48" i="148"/>
  <c r="G14" i="148"/>
  <c r="G21" i="148"/>
  <c r="G24" i="148"/>
  <c r="G30" i="148"/>
  <c r="G32" i="148"/>
  <c r="G40" i="148"/>
  <c r="G47" i="148"/>
  <c r="G54" i="150"/>
  <c r="G56" i="150" s="1"/>
  <c r="I51" i="150"/>
  <c r="G9" i="148"/>
  <c r="G10" i="148"/>
  <c r="G13" i="150"/>
  <c r="K42" i="146"/>
  <c r="K22" i="146"/>
  <c r="K39" i="146"/>
  <c r="K40" i="146"/>
  <c r="K41" i="146"/>
  <c r="K43" i="146"/>
  <c r="E10" i="146"/>
  <c r="M10" i="146" s="1"/>
  <c r="E12" i="146"/>
  <c r="M12" i="146" s="1"/>
  <c r="E13" i="146"/>
  <c r="E15" i="146"/>
  <c r="M15" i="146" s="1"/>
  <c r="E27" i="146"/>
  <c r="M27" i="146" s="1"/>
  <c r="E30" i="146"/>
  <c r="M30" i="146" s="1"/>
  <c r="E35" i="146"/>
  <c r="M35" i="146" s="1"/>
  <c r="E36" i="146"/>
  <c r="M36" i="146" s="1"/>
  <c r="E38" i="146"/>
  <c r="M38" i="146" s="1"/>
  <c r="E42" i="146"/>
  <c r="M42" i="146" s="1"/>
  <c r="E43" i="146"/>
  <c r="M43" i="146" s="1"/>
  <c r="E44" i="146"/>
  <c r="M44" i="146" s="1"/>
  <c r="E46" i="146"/>
  <c r="M46" i="146" s="1"/>
  <c r="E47" i="146"/>
  <c r="M47" i="146" s="1"/>
  <c r="C127" i="146"/>
  <c r="C113" i="146"/>
  <c r="M51" i="146"/>
  <c r="D51" i="146"/>
  <c r="G51" i="146" s="1"/>
  <c r="G54" i="146" s="1"/>
  <c r="G56" i="146" s="1"/>
  <c r="M50" i="146"/>
  <c r="D50" i="146"/>
  <c r="G50" i="146" s="1"/>
  <c r="I50" i="146" s="1"/>
  <c r="L49" i="146"/>
  <c r="S48" i="146"/>
  <c r="D47" i="146"/>
  <c r="D46" i="146"/>
  <c r="E45" i="146"/>
  <c r="M45" i="146" s="1"/>
  <c r="D45" i="146"/>
  <c r="D44" i="146"/>
  <c r="D43" i="146"/>
  <c r="D42" i="146"/>
  <c r="E41" i="146"/>
  <c r="M41" i="146" s="1"/>
  <c r="D41" i="146"/>
  <c r="E40" i="146"/>
  <c r="M40" i="146" s="1"/>
  <c r="D40" i="146"/>
  <c r="E39" i="146"/>
  <c r="M39" i="146" s="1"/>
  <c r="D39" i="146"/>
  <c r="D38" i="146"/>
  <c r="E37" i="146"/>
  <c r="M37" i="146" s="1"/>
  <c r="D37" i="146"/>
  <c r="D36" i="146"/>
  <c r="D35" i="146"/>
  <c r="E34" i="146"/>
  <c r="M34" i="146" s="1"/>
  <c r="D34" i="146"/>
  <c r="E33" i="146"/>
  <c r="M33" i="146" s="1"/>
  <c r="D33" i="146"/>
  <c r="E32" i="146"/>
  <c r="M32" i="146" s="1"/>
  <c r="D32" i="146"/>
  <c r="E31" i="146"/>
  <c r="M31" i="146" s="1"/>
  <c r="D31" i="146"/>
  <c r="S30" i="146"/>
  <c r="D30" i="146"/>
  <c r="E29" i="146"/>
  <c r="M29" i="146" s="1"/>
  <c r="D29" i="146"/>
  <c r="E28" i="146"/>
  <c r="M28" i="146" s="1"/>
  <c r="D28" i="146"/>
  <c r="D27" i="146"/>
  <c r="E26" i="146"/>
  <c r="M26" i="146" s="1"/>
  <c r="D26" i="146"/>
  <c r="E25" i="146"/>
  <c r="M25" i="146" s="1"/>
  <c r="D25" i="146"/>
  <c r="I24" i="146"/>
  <c r="E24" i="146"/>
  <c r="M24" i="146" s="1"/>
  <c r="D24" i="146"/>
  <c r="E23" i="146"/>
  <c r="M23" i="146" s="1"/>
  <c r="D23" i="146"/>
  <c r="E22" i="146"/>
  <c r="M22" i="146" s="1"/>
  <c r="D22" i="146"/>
  <c r="E21" i="146"/>
  <c r="M21" i="146" s="1"/>
  <c r="D21" i="146"/>
  <c r="E20" i="146"/>
  <c r="M20" i="146" s="1"/>
  <c r="D20" i="146"/>
  <c r="E19" i="146"/>
  <c r="M19" i="146" s="1"/>
  <c r="D19" i="146"/>
  <c r="E18" i="146"/>
  <c r="M18" i="146" s="1"/>
  <c r="D18" i="146"/>
  <c r="E17" i="146"/>
  <c r="M17" i="146" s="1"/>
  <c r="D17" i="146"/>
  <c r="E16" i="146"/>
  <c r="M16" i="146" s="1"/>
  <c r="D16" i="146"/>
  <c r="D15" i="146"/>
  <c r="E14" i="146"/>
  <c r="M14" i="146" s="1"/>
  <c r="D14" i="146"/>
  <c r="D13" i="146"/>
  <c r="T13" i="146" s="1"/>
  <c r="D12" i="146"/>
  <c r="E11" i="146"/>
  <c r="M11" i="146" s="1"/>
  <c r="D11" i="146"/>
  <c r="I10" i="146"/>
  <c r="D10" i="146"/>
  <c r="E9" i="146"/>
  <c r="D9" i="146"/>
  <c r="E8" i="146"/>
  <c r="M8" i="146" s="1"/>
  <c r="D8" i="146"/>
  <c r="L52" i="144"/>
  <c r="G52" i="144"/>
  <c r="G55" i="144" s="1"/>
  <c r="G57" i="144" s="1"/>
  <c r="L51" i="144"/>
  <c r="G51" i="144"/>
  <c r="I51" i="144" s="1"/>
  <c r="J50" i="144"/>
  <c r="R49" i="144"/>
  <c r="E48" i="144"/>
  <c r="L48" i="144" s="1"/>
  <c r="D48" i="144"/>
  <c r="E47" i="144"/>
  <c r="L47" i="144" s="1"/>
  <c r="D47" i="144"/>
  <c r="J46" i="144"/>
  <c r="E46" i="144"/>
  <c r="L46" i="144" s="1"/>
  <c r="D46" i="144"/>
  <c r="J45" i="144"/>
  <c r="E45" i="144"/>
  <c r="L45" i="144" s="1"/>
  <c r="D45" i="144"/>
  <c r="E44" i="144"/>
  <c r="L44" i="144" s="1"/>
  <c r="D44" i="144"/>
  <c r="E43" i="144"/>
  <c r="L43" i="144" s="1"/>
  <c r="D43" i="144"/>
  <c r="E42" i="144"/>
  <c r="L42" i="144" s="1"/>
  <c r="D42" i="144"/>
  <c r="E41" i="144"/>
  <c r="D41" i="144"/>
  <c r="E40" i="144"/>
  <c r="D40" i="144"/>
  <c r="E39" i="144"/>
  <c r="L39" i="144" s="1"/>
  <c r="D39" i="144"/>
  <c r="E38" i="144"/>
  <c r="L38" i="144" s="1"/>
  <c r="D38" i="144"/>
  <c r="E37" i="144"/>
  <c r="D37" i="144"/>
  <c r="E36" i="144"/>
  <c r="L36" i="144" s="1"/>
  <c r="D36" i="144"/>
  <c r="E35" i="144"/>
  <c r="L35" i="144" s="1"/>
  <c r="D35" i="144"/>
  <c r="E34" i="144"/>
  <c r="D34" i="144"/>
  <c r="E33" i="144"/>
  <c r="D33" i="144"/>
  <c r="E32" i="144"/>
  <c r="L32" i="144" s="1"/>
  <c r="D32" i="144"/>
  <c r="E31" i="144"/>
  <c r="L31" i="144" s="1"/>
  <c r="D31" i="144"/>
  <c r="E30" i="144"/>
  <c r="D30" i="144"/>
  <c r="E29" i="144"/>
  <c r="D29" i="144"/>
  <c r="E28" i="144"/>
  <c r="D28" i="144"/>
  <c r="E27" i="144"/>
  <c r="L27" i="144" s="1"/>
  <c r="D27" i="144"/>
  <c r="E26" i="144"/>
  <c r="D26" i="144"/>
  <c r="E25" i="144"/>
  <c r="D25" i="144"/>
  <c r="E24" i="144"/>
  <c r="L24" i="144" s="1"/>
  <c r="D24" i="144"/>
  <c r="E23" i="144"/>
  <c r="D23" i="144"/>
  <c r="E22" i="144"/>
  <c r="D22" i="144"/>
  <c r="E21" i="144"/>
  <c r="D21" i="144"/>
  <c r="E20" i="144"/>
  <c r="D20" i="144"/>
  <c r="E19" i="144"/>
  <c r="D19" i="144"/>
  <c r="E18" i="144"/>
  <c r="L18" i="144" s="1"/>
  <c r="D18" i="144"/>
  <c r="E17" i="144"/>
  <c r="L17" i="144" s="1"/>
  <c r="D17" i="144"/>
  <c r="E16" i="144"/>
  <c r="D16" i="144"/>
  <c r="E15" i="144"/>
  <c r="D15" i="144"/>
  <c r="E14" i="144"/>
  <c r="L14" i="144" s="1"/>
  <c r="D14" i="144"/>
  <c r="E13" i="144"/>
  <c r="D13" i="144"/>
  <c r="E12" i="144"/>
  <c r="D12" i="144"/>
  <c r="E11" i="144"/>
  <c r="D11" i="144"/>
  <c r="E10" i="144"/>
  <c r="D10" i="144"/>
  <c r="E9" i="144"/>
  <c r="D9" i="144"/>
  <c r="E8" i="144"/>
  <c r="D8" i="144"/>
  <c r="G9" i="146" l="1"/>
  <c r="F51" i="158"/>
  <c r="G53" i="154"/>
  <c r="G55" i="154" s="1"/>
  <c r="H49" i="158"/>
  <c r="G56" i="158"/>
  <c r="G58" i="158" s="1"/>
  <c r="K59" i="158" s="1"/>
  <c r="H50" i="156"/>
  <c r="G57" i="156"/>
  <c r="G59" i="156" s="1"/>
  <c r="L60" i="156" s="1"/>
  <c r="F52" i="156"/>
  <c r="L2" i="156"/>
  <c r="I49" i="152"/>
  <c r="G49" i="148"/>
  <c r="G54" i="148" s="1"/>
  <c r="G56" i="148" s="1"/>
  <c r="I52" i="144"/>
  <c r="G13" i="146"/>
  <c r="G10" i="146"/>
  <c r="G48" i="144"/>
  <c r="M9" i="146"/>
  <c r="G48" i="150"/>
  <c r="I48" i="150" s="1"/>
  <c r="G18" i="144"/>
  <c r="G45" i="146"/>
  <c r="G23" i="146"/>
  <c r="G9" i="144"/>
  <c r="G11" i="144"/>
  <c r="G15" i="144"/>
  <c r="G8" i="144"/>
  <c r="G16" i="144"/>
  <c r="G28" i="144"/>
  <c r="G12" i="144"/>
  <c r="G21" i="144"/>
  <c r="G33" i="144"/>
  <c r="G41" i="144"/>
  <c r="G8" i="146"/>
  <c r="G10" i="144"/>
  <c r="G22" i="144"/>
  <c r="G26" i="144"/>
  <c r="G34" i="144"/>
  <c r="G47" i="146"/>
  <c r="G14" i="146"/>
  <c r="G16" i="146"/>
  <c r="G18" i="146"/>
  <c r="G20" i="146"/>
  <c r="G22" i="146"/>
  <c r="G33" i="146"/>
  <c r="G37" i="146"/>
  <c r="G15" i="146"/>
  <c r="G17" i="146"/>
  <c r="G19" i="146"/>
  <c r="G21" i="146"/>
  <c r="G40" i="146"/>
  <c r="G25" i="146"/>
  <c r="G26" i="146"/>
  <c r="G27" i="146"/>
  <c r="G28" i="146"/>
  <c r="G29" i="146"/>
  <c r="G30" i="146"/>
  <c r="G32" i="146"/>
  <c r="G36" i="146"/>
  <c r="G42" i="146"/>
  <c r="G43" i="146"/>
  <c r="G31" i="146"/>
  <c r="G35" i="146"/>
  <c r="G39" i="146"/>
  <c r="G24" i="146"/>
  <c r="G34" i="146"/>
  <c r="G38" i="146"/>
  <c r="G41" i="146"/>
  <c r="G44" i="146"/>
  <c r="G46" i="146"/>
  <c r="G43" i="144"/>
  <c r="L8" i="144"/>
  <c r="G37" i="144"/>
  <c r="G39" i="144"/>
  <c r="G42" i="144"/>
  <c r="G36" i="144"/>
  <c r="L10" i="144"/>
  <c r="G45" i="144"/>
  <c r="L9" i="144"/>
  <c r="G24" i="144"/>
  <c r="G27" i="144"/>
  <c r="G44" i="144"/>
  <c r="G19" i="144"/>
  <c r="G29" i="144"/>
  <c r="G13" i="144"/>
  <c r="G23" i="144"/>
  <c r="G25" i="144"/>
  <c r="G35" i="144"/>
  <c r="G38" i="144"/>
  <c r="G40" i="144"/>
  <c r="G47" i="144"/>
  <c r="G17" i="144"/>
  <c r="G20" i="144"/>
  <c r="G30" i="144"/>
  <c r="I51" i="146"/>
  <c r="G14" i="144"/>
  <c r="G31" i="144"/>
  <c r="G32" i="144"/>
  <c r="G46" i="144"/>
  <c r="G11" i="146"/>
  <c r="G12" i="146"/>
  <c r="C127" i="142"/>
  <c r="C113" i="142"/>
  <c r="E10" i="142"/>
  <c r="E11" i="142"/>
  <c r="E12" i="142"/>
  <c r="E13" i="142"/>
  <c r="E14" i="142"/>
  <c r="E15" i="142"/>
  <c r="E16" i="142"/>
  <c r="E17" i="142"/>
  <c r="E18" i="142"/>
  <c r="E19" i="142"/>
  <c r="E20" i="142"/>
  <c r="E21" i="142"/>
  <c r="E22" i="142"/>
  <c r="E23" i="142"/>
  <c r="E24" i="142"/>
  <c r="E25" i="142"/>
  <c r="E26" i="142"/>
  <c r="E27" i="142"/>
  <c r="E28" i="142"/>
  <c r="E29" i="142"/>
  <c r="E30" i="142"/>
  <c r="E31" i="142"/>
  <c r="E32" i="142"/>
  <c r="E33" i="142"/>
  <c r="E34" i="142"/>
  <c r="E35" i="142"/>
  <c r="E36" i="142"/>
  <c r="E37" i="142"/>
  <c r="E38" i="142"/>
  <c r="E39" i="142"/>
  <c r="E40" i="142"/>
  <c r="E41" i="142"/>
  <c r="E42" i="142"/>
  <c r="E43" i="142"/>
  <c r="M43" i="142" s="1"/>
  <c r="E44" i="142"/>
  <c r="E45" i="142"/>
  <c r="E46" i="142"/>
  <c r="E47" i="142"/>
  <c r="E9" i="142"/>
  <c r="E8" i="142"/>
  <c r="K43" i="142"/>
  <c r="D43" i="142"/>
  <c r="D51" i="142"/>
  <c r="G53" i="150" l="1"/>
  <c r="G55" i="150" s="1"/>
  <c r="I49" i="148"/>
  <c r="G48" i="146"/>
  <c r="I48" i="146" s="1"/>
  <c r="G49" i="144"/>
  <c r="G54" i="144" s="1"/>
  <c r="G56" i="144" s="1"/>
  <c r="G43" i="142"/>
  <c r="G53" i="146" l="1"/>
  <c r="G55" i="146" s="1"/>
  <c r="I49" i="144"/>
  <c r="M51" i="142"/>
  <c r="G51" i="142"/>
  <c r="G54" i="142" s="1"/>
  <c r="G56" i="142" s="1"/>
  <c r="M50" i="142"/>
  <c r="D50" i="142"/>
  <c r="G50" i="142" s="1"/>
  <c r="I50" i="142" s="1"/>
  <c r="L49" i="142"/>
  <c r="S48" i="142"/>
  <c r="M47" i="142"/>
  <c r="D47" i="142"/>
  <c r="M46" i="142"/>
  <c r="D46" i="142"/>
  <c r="M45" i="142"/>
  <c r="D45" i="142"/>
  <c r="M44" i="142"/>
  <c r="D44" i="142"/>
  <c r="K42" i="142"/>
  <c r="M42" i="142"/>
  <c r="D42" i="142"/>
  <c r="K41" i="142"/>
  <c r="M41" i="142"/>
  <c r="D41" i="142"/>
  <c r="K40" i="142"/>
  <c r="M40" i="142"/>
  <c r="D40" i="142"/>
  <c r="K39" i="142"/>
  <c r="M39" i="142"/>
  <c r="D39" i="142"/>
  <c r="M38" i="142"/>
  <c r="D38" i="142"/>
  <c r="M37" i="142"/>
  <c r="D37" i="142"/>
  <c r="M36" i="142"/>
  <c r="D36" i="142"/>
  <c r="M35" i="142"/>
  <c r="D35" i="142"/>
  <c r="M34" i="142"/>
  <c r="D34" i="142"/>
  <c r="M33" i="142"/>
  <c r="D33" i="142"/>
  <c r="M32" i="142"/>
  <c r="D32" i="142"/>
  <c r="M31" i="142"/>
  <c r="D31" i="142"/>
  <c r="S30" i="142"/>
  <c r="M30" i="142"/>
  <c r="D30" i="142"/>
  <c r="M29" i="142"/>
  <c r="D29" i="142"/>
  <c r="M28" i="142"/>
  <c r="D28" i="142"/>
  <c r="M27" i="142"/>
  <c r="D27" i="142"/>
  <c r="M26" i="142"/>
  <c r="D26" i="142"/>
  <c r="M25" i="142"/>
  <c r="D25" i="142"/>
  <c r="I24" i="142"/>
  <c r="M24" i="142"/>
  <c r="D24" i="142"/>
  <c r="M23" i="142"/>
  <c r="D23" i="142"/>
  <c r="G23" i="142" s="1"/>
  <c r="K22" i="142"/>
  <c r="M22" i="142"/>
  <c r="D22" i="142"/>
  <c r="M21" i="142"/>
  <c r="D21" i="142"/>
  <c r="M20" i="142"/>
  <c r="D20" i="142"/>
  <c r="M19" i="142"/>
  <c r="D19" i="142"/>
  <c r="M18" i="142"/>
  <c r="D18" i="142"/>
  <c r="M17" i="142"/>
  <c r="D17" i="142"/>
  <c r="M16" i="142"/>
  <c r="D16" i="142"/>
  <c r="M15" i="142"/>
  <c r="D15" i="142"/>
  <c r="M14" i="142"/>
  <c r="D14" i="142"/>
  <c r="M13" i="142"/>
  <c r="D13" i="142"/>
  <c r="M12" i="142"/>
  <c r="D12" i="142"/>
  <c r="M11" i="142"/>
  <c r="D11" i="142"/>
  <c r="I10" i="142"/>
  <c r="M10" i="142"/>
  <c r="D10" i="142"/>
  <c r="D9" i="142"/>
  <c r="D8" i="142"/>
  <c r="L52" i="140"/>
  <c r="G52" i="140"/>
  <c r="I52" i="140" s="1"/>
  <c r="L51" i="140"/>
  <c r="G51" i="140"/>
  <c r="I51" i="140" s="1"/>
  <c r="J50" i="140"/>
  <c r="R49" i="140"/>
  <c r="E48" i="140"/>
  <c r="L48" i="140" s="1"/>
  <c r="D48" i="140"/>
  <c r="E47" i="140"/>
  <c r="L47" i="140" s="1"/>
  <c r="D47" i="140"/>
  <c r="J46" i="140"/>
  <c r="E46" i="140"/>
  <c r="L46" i="140" s="1"/>
  <c r="D46" i="140"/>
  <c r="J45" i="140"/>
  <c r="E45" i="140"/>
  <c r="L45" i="140" s="1"/>
  <c r="D45" i="140"/>
  <c r="E44" i="140"/>
  <c r="D44" i="140"/>
  <c r="E43" i="140"/>
  <c r="D43" i="140"/>
  <c r="E42" i="140"/>
  <c r="L42" i="140" s="1"/>
  <c r="D42" i="140"/>
  <c r="E41" i="140"/>
  <c r="D41" i="140"/>
  <c r="E40" i="140"/>
  <c r="D40" i="140"/>
  <c r="E39" i="140"/>
  <c r="L39" i="140" s="1"/>
  <c r="D39" i="140"/>
  <c r="E38" i="140"/>
  <c r="L38" i="140" s="1"/>
  <c r="D38" i="140"/>
  <c r="E37" i="140"/>
  <c r="D37" i="140"/>
  <c r="E36" i="140"/>
  <c r="L36" i="140" s="1"/>
  <c r="D36" i="140"/>
  <c r="E35" i="140"/>
  <c r="L35" i="140" s="1"/>
  <c r="D35" i="140"/>
  <c r="E34" i="140"/>
  <c r="D34" i="140"/>
  <c r="E33" i="140"/>
  <c r="D33" i="140"/>
  <c r="E32" i="140"/>
  <c r="L32" i="140" s="1"/>
  <c r="D32" i="140"/>
  <c r="E31" i="140"/>
  <c r="L31" i="140" s="1"/>
  <c r="D31" i="140"/>
  <c r="E30" i="140"/>
  <c r="D30" i="140"/>
  <c r="E29" i="140"/>
  <c r="D29" i="140"/>
  <c r="E28" i="140"/>
  <c r="D28" i="140"/>
  <c r="E27" i="140"/>
  <c r="D27" i="140"/>
  <c r="E26" i="140"/>
  <c r="D26" i="140"/>
  <c r="E25" i="140"/>
  <c r="D25" i="140"/>
  <c r="E24" i="140"/>
  <c r="L24" i="140" s="1"/>
  <c r="D24" i="140"/>
  <c r="E23" i="140"/>
  <c r="D23" i="140"/>
  <c r="E22" i="140"/>
  <c r="D22" i="140"/>
  <c r="E21" i="140"/>
  <c r="D21" i="140"/>
  <c r="E20" i="140"/>
  <c r="D20" i="140"/>
  <c r="E19" i="140"/>
  <c r="D19" i="140"/>
  <c r="E18" i="140"/>
  <c r="L18" i="140" s="1"/>
  <c r="D18" i="140"/>
  <c r="E17" i="140"/>
  <c r="L17" i="140" s="1"/>
  <c r="D17" i="140"/>
  <c r="E16" i="140"/>
  <c r="D16" i="140"/>
  <c r="E15" i="140"/>
  <c r="D15" i="140"/>
  <c r="E14" i="140"/>
  <c r="L14" i="140" s="1"/>
  <c r="D14" i="140"/>
  <c r="E13" i="140"/>
  <c r="D13" i="140"/>
  <c r="E12" i="140"/>
  <c r="D12" i="140"/>
  <c r="E11" i="140"/>
  <c r="D11" i="140"/>
  <c r="E10" i="140"/>
  <c r="L10" i="140" s="1"/>
  <c r="D10" i="140"/>
  <c r="E9" i="140"/>
  <c r="L9" i="140" s="1"/>
  <c r="D9" i="140"/>
  <c r="E8" i="140"/>
  <c r="D8" i="140"/>
  <c r="G9" i="142" l="1"/>
  <c r="G8" i="140"/>
  <c r="G12" i="140"/>
  <c r="G16" i="140"/>
  <c r="G22" i="140"/>
  <c r="G44" i="140"/>
  <c r="G28" i="140"/>
  <c r="G34" i="140"/>
  <c r="G11" i="140"/>
  <c r="G19" i="140"/>
  <c r="G23" i="140"/>
  <c r="G27" i="140"/>
  <c r="G29" i="140"/>
  <c r="G37" i="140"/>
  <c r="G43" i="140"/>
  <c r="G8" i="142"/>
  <c r="G24" i="142"/>
  <c r="G32" i="142"/>
  <c r="G34" i="142"/>
  <c r="G36" i="142"/>
  <c r="G38" i="142"/>
  <c r="G45" i="142"/>
  <c r="G47" i="142"/>
  <c r="G11" i="142"/>
  <c r="G13" i="142"/>
  <c r="G16" i="142"/>
  <c r="G15" i="142"/>
  <c r="G36" i="140"/>
  <c r="G20" i="142"/>
  <c r="G19" i="142"/>
  <c r="G30" i="140"/>
  <c r="G32" i="140"/>
  <c r="G35" i="140"/>
  <c r="G13" i="140"/>
  <c r="G15" i="140"/>
  <c r="G41" i="142"/>
  <c r="G14" i="140"/>
  <c r="G17" i="140"/>
  <c r="G18" i="140"/>
  <c r="G31" i="140"/>
  <c r="G33" i="140"/>
  <c r="G47" i="140"/>
  <c r="G12" i="142"/>
  <c r="G14" i="142"/>
  <c r="G18" i="142"/>
  <c r="G22" i="142"/>
  <c r="G44" i="142"/>
  <c r="G46" i="142"/>
  <c r="G24" i="140"/>
  <c r="G39" i="140"/>
  <c r="G46" i="140"/>
  <c r="G17" i="142"/>
  <c r="G21" i="142"/>
  <c r="G31" i="142"/>
  <c r="G33" i="142"/>
  <c r="G35" i="142"/>
  <c r="G37" i="142"/>
  <c r="G39" i="142"/>
  <c r="G40" i="142"/>
  <c r="G20" i="140"/>
  <c r="G25" i="140"/>
  <c r="G38" i="140"/>
  <c r="G41" i="140"/>
  <c r="G21" i="140"/>
  <c r="G26" i="140"/>
  <c r="G40" i="140"/>
  <c r="G48" i="140"/>
  <c r="G55" i="140"/>
  <c r="G57" i="140" s="1"/>
  <c r="T13" i="142"/>
  <c r="G9" i="140"/>
  <c r="G10" i="140"/>
  <c r="G42" i="140"/>
  <c r="G45" i="140"/>
  <c r="G26" i="142"/>
  <c r="G28" i="142"/>
  <c r="G29" i="142"/>
  <c r="G25" i="142"/>
  <c r="G27" i="142"/>
  <c r="G30" i="142"/>
  <c r="I51" i="142"/>
  <c r="L8" i="140"/>
  <c r="L27" i="140"/>
  <c r="L43" i="140"/>
  <c r="L44" i="140"/>
  <c r="M8" i="142"/>
  <c r="M9" i="142"/>
  <c r="G10" i="142"/>
  <c r="G42" i="142"/>
  <c r="S30" i="134"/>
  <c r="D13" i="134"/>
  <c r="T13" i="134" s="1"/>
  <c r="G48" i="142" l="1"/>
  <c r="I48" i="142" s="1"/>
  <c r="G49" i="140"/>
  <c r="I49" i="140" s="1"/>
  <c r="G53" i="142" l="1"/>
  <c r="G55" i="142" s="1"/>
  <c r="G54" i="140"/>
  <c r="G56" i="140" s="1"/>
  <c r="E28" i="135"/>
  <c r="E32" i="129" l="1"/>
  <c r="M50" i="134" l="1"/>
  <c r="G50" i="134"/>
  <c r="G53" i="134" s="1"/>
  <c r="G55" i="134" s="1"/>
  <c r="M49" i="134"/>
  <c r="D49" i="134"/>
  <c r="G49" i="134" s="1"/>
  <c r="I49" i="134" s="1"/>
  <c r="L48" i="134"/>
  <c r="S47" i="134"/>
  <c r="E46" i="134"/>
  <c r="D46" i="134"/>
  <c r="E45" i="134"/>
  <c r="D45" i="134"/>
  <c r="E44" i="134"/>
  <c r="D44" i="134"/>
  <c r="E43" i="134"/>
  <c r="D43" i="134"/>
  <c r="K42" i="134"/>
  <c r="E42" i="134"/>
  <c r="D42" i="134"/>
  <c r="K41" i="134"/>
  <c r="E41" i="134"/>
  <c r="M41" i="134" s="1"/>
  <c r="D41" i="134"/>
  <c r="K40" i="134"/>
  <c r="E40" i="134"/>
  <c r="D40" i="134"/>
  <c r="K39" i="134"/>
  <c r="E39" i="134"/>
  <c r="D39" i="134"/>
  <c r="E38" i="134"/>
  <c r="D38" i="134"/>
  <c r="E37" i="134"/>
  <c r="D37" i="134"/>
  <c r="E36" i="134"/>
  <c r="D36" i="134"/>
  <c r="E35" i="134"/>
  <c r="D35" i="134"/>
  <c r="E34" i="134"/>
  <c r="D34" i="134"/>
  <c r="E33" i="134"/>
  <c r="D33" i="134"/>
  <c r="E32" i="134"/>
  <c r="D32" i="134"/>
  <c r="E31" i="134"/>
  <c r="D31" i="134"/>
  <c r="E30" i="134"/>
  <c r="M30" i="134" s="1"/>
  <c r="D30" i="134"/>
  <c r="E29" i="134"/>
  <c r="D29" i="134"/>
  <c r="E28" i="134"/>
  <c r="D28" i="134"/>
  <c r="E27" i="134"/>
  <c r="D27" i="134"/>
  <c r="E26" i="134"/>
  <c r="D26" i="134"/>
  <c r="E25" i="134"/>
  <c r="D25" i="134"/>
  <c r="I24" i="134"/>
  <c r="E24" i="134"/>
  <c r="M24" i="134" s="1"/>
  <c r="D24" i="134"/>
  <c r="E23" i="134"/>
  <c r="M23" i="134" s="1"/>
  <c r="D23" i="134"/>
  <c r="K22" i="134"/>
  <c r="E22" i="134"/>
  <c r="M22" i="134" s="1"/>
  <c r="D22" i="134"/>
  <c r="E21" i="134"/>
  <c r="M21" i="134" s="1"/>
  <c r="D21" i="134"/>
  <c r="E20" i="134"/>
  <c r="M20" i="134" s="1"/>
  <c r="D20" i="134"/>
  <c r="E19" i="134"/>
  <c r="M19" i="134" s="1"/>
  <c r="D19" i="134"/>
  <c r="E18" i="134"/>
  <c r="M18" i="134" s="1"/>
  <c r="D18" i="134"/>
  <c r="E17" i="134"/>
  <c r="M17" i="134" s="1"/>
  <c r="D17" i="134"/>
  <c r="E16" i="134"/>
  <c r="M16" i="134" s="1"/>
  <c r="D16" i="134"/>
  <c r="E15" i="134"/>
  <c r="M15" i="134" s="1"/>
  <c r="D15" i="134"/>
  <c r="E14" i="134"/>
  <c r="M14" i="134" s="1"/>
  <c r="D14" i="134"/>
  <c r="E13" i="134"/>
  <c r="M13" i="134" s="1"/>
  <c r="E12" i="134"/>
  <c r="M12" i="134" s="1"/>
  <c r="D12" i="134"/>
  <c r="E11" i="134"/>
  <c r="M11" i="134" s="1"/>
  <c r="D11" i="134"/>
  <c r="I10" i="134"/>
  <c r="E10" i="134"/>
  <c r="M10" i="134" s="1"/>
  <c r="D10" i="134"/>
  <c r="E9" i="134"/>
  <c r="M9" i="134" s="1"/>
  <c r="D9" i="134"/>
  <c r="E8" i="134"/>
  <c r="M8" i="134" s="1"/>
  <c r="D8" i="134"/>
  <c r="L52" i="132"/>
  <c r="G52" i="132"/>
  <c r="G55" i="132" s="1"/>
  <c r="G57" i="132" s="1"/>
  <c r="L51" i="132"/>
  <c r="G51" i="132"/>
  <c r="I51" i="132" s="1"/>
  <c r="J50" i="132"/>
  <c r="R49" i="132"/>
  <c r="E48" i="132"/>
  <c r="L48" i="132" s="1"/>
  <c r="D48" i="132"/>
  <c r="E47" i="132"/>
  <c r="L47" i="132" s="1"/>
  <c r="D47" i="132"/>
  <c r="J46" i="132"/>
  <c r="E46" i="132"/>
  <c r="L46" i="132" s="1"/>
  <c r="D46" i="132"/>
  <c r="J45" i="132"/>
  <c r="E45" i="132"/>
  <c r="L45" i="132" s="1"/>
  <c r="D45" i="132"/>
  <c r="E44" i="132"/>
  <c r="L44" i="132" s="1"/>
  <c r="D44" i="132"/>
  <c r="E43" i="132"/>
  <c r="L43" i="132" s="1"/>
  <c r="D43" i="132"/>
  <c r="E42" i="132"/>
  <c r="L42" i="132" s="1"/>
  <c r="D42" i="132"/>
  <c r="E41" i="132"/>
  <c r="D41" i="132"/>
  <c r="E40" i="132"/>
  <c r="D40" i="132"/>
  <c r="E39" i="132"/>
  <c r="D39" i="132"/>
  <c r="E38" i="132"/>
  <c r="D38" i="132"/>
  <c r="E37" i="132"/>
  <c r="D37" i="132"/>
  <c r="E36" i="132"/>
  <c r="D36" i="132"/>
  <c r="E35" i="132"/>
  <c r="D35" i="132"/>
  <c r="E34" i="132"/>
  <c r="D34" i="132"/>
  <c r="E33" i="132"/>
  <c r="D33" i="132"/>
  <c r="E32" i="132"/>
  <c r="L32" i="132" s="1"/>
  <c r="D32" i="132"/>
  <c r="E31" i="132"/>
  <c r="L31" i="132" s="1"/>
  <c r="D31" i="132"/>
  <c r="E30" i="132"/>
  <c r="D30" i="132"/>
  <c r="E29" i="132"/>
  <c r="D29" i="132"/>
  <c r="E28" i="132"/>
  <c r="D28" i="132"/>
  <c r="E27" i="132"/>
  <c r="L27" i="132" s="1"/>
  <c r="D27" i="132"/>
  <c r="E26" i="132"/>
  <c r="D26" i="132"/>
  <c r="E25" i="132"/>
  <c r="D25" i="132"/>
  <c r="E24" i="132"/>
  <c r="L24" i="132" s="1"/>
  <c r="D24" i="132"/>
  <c r="E23" i="132"/>
  <c r="D23" i="132"/>
  <c r="E22" i="132"/>
  <c r="D22" i="132"/>
  <c r="E21" i="132"/>
  <c r="D21" i="132"/>
  <c r="E20" i="132"/>
  <c r="D20" i="132"/>
  <c r="E19" i="132"/>
  <c r="D19" i="132"/>
  <c r="E18" i="132"/>
  <c r="D18" i="132"/>
  <c r="E17" i="132"/>
  <c r="D17" i="132"/>
  <c r="E16" i="132"/>
  <c r="D16" i="132"/>
  <c r="E15" i="132"/>
  <c r="D15" i="132"/>
  <c r="E14" i="132"/>
  <c r="L14" i="132" s="1"/>
  <c r="D14" i="132"/>
  <c r="E13" i="132"/>
  <c r="D13" i="132"/>
  <c r="E12" i="132"/>
  <c r="D12" i="132"/>
  <c r="E11" i="132"/>
  <c r="D11" i="132"/>
  <c r="E10" i="132"/>
  <c r="L10" i="132" s="1"/>
  <c r="D10" i="132"/>
  <c r="E9" i="132"/>
  <c r="L9" i="132" s="1"/>
  <c r="D9" i="132"/>
  <c r="E8" i="132"/>
  <c r="L8" i="132" s="1"/>
  <c r="D8" i="132"/>
  <c r="G39" i="134" l="1"/>
  <c r="G37" i="134"/>
  <c r="G45" i="134"/>
  <c r="G12" i="132"/>
  <c r="G16" i="132"/>
  <c r="G18" i="132"/>
  <c r="G20" i="132"/>
  <c r="G22" i="132"/>
  <c r="G26" i="132"/>
  <c r="G28" i="132"/>
  <c r="G30" i="132"/>
  <c r="G34" i="132"/>
  <c r="G36" i="132"/>
  <c r="G38" i="132"/>
  <c r="G40" i="132"/>
  <c r="G42" i="134"/>
  <c r="G25" i="134"/>
  <c r="G27" i="134"/>
  <c r="G29" i="134"/>
  <c r="G31" i="134"/>
  <c r="G33" i="134"/>
  <c r="G35" i="134"/>
  <c r="L36" i="132"/>
  <c r="G11" i="132"/>
  <c r="G15" i="132"/>
  <c r="G21" i="132"/>
  <c r="G23" i="132"/>
  <c r="G25" i="132"/>
  <c r="G29" i="132"/>
  <c r="G33" i="132"/>
  <c r="G35" i="132"/>
  <c r="I52" i="132"/>
  <c r="G26" i="134"/>
  <c r="G28" i="134"/>
  <c r="G30" i="134"/>
  <c r="G32" i="134"/>
  <c r="G34" i="134"/>
  <c r="G36" i="134"/>
  <c r="G38" i="134"/>
  <c r="G44" i="134"/>
  <c r="G46" i="134"/>
  <c r="I50" i="134"/>
  <c r="G13" i="132"/>
  <c r="G17" i="132"/>
  <c r="G19" i="132"/>
  <c r="G37" i="132"/>
  <c r="G39" i="132"/>
  <c r="G41" i="132"/>
  <c r="G40" i="134"/>
  <c r="G43" i="134"/>
  <c r="L17" i="132"/>
  <c r="L39" i="132"/>
  <c r="M33" i="134"/>
  <c r="G24" i="132"/>
  <c r="M25" i="134"/>
  <c r="G10" i="132"/>
  <c r="L38" i="132"/>
  <c r="G8" i="134"/>
  <c r="G10" i="134"/>
  <c r="M35" i="134"/>
  <c r="M29" i="134"/>
  <c r="M37" i="134"/>
  <c r="M27" i="134"/>
  <c r="M31" i="134"/>
  <c r="M43" i="134"/>
  <c r="G8" i="132"/>
  <c r="G42" i="132"/>
  <c r="G48" i="132"/>
  <c r="G44" i="132"/>
  <c r="G45" i="132"/>
  <c r="G47" i="132"/>
  <c r="G9" i="134"/>
  <c r="G24" i="134"/>
  <c r="M26" i="134"/>
  <c r="M34" i="134"/>
  <c r="M38" i="134"/>
  <c r="M40" i="134"/>
  <c r="M42" i="134"/>
  <c r="M46" i="134"/>
  <c r="G23" i="134"/>
  <c r="M45" i="134"/>
  <c r="G9" i="132"/>
  <c r="L18" i="132"/>
  <c r="G27" i="132"/>
  <c r="L35" i="132"/>
  <c r="G43" i="132"/>
  <c r="M28" i="134"/>
  <c r="M32" i="134"/>
  <c r="M36" i="134"/>
  <c r="M44" i="134"/>
  <c r="G14" i="132"/>
  <c r="G31" i="132"/>
  <c r="G32" i="132"/>
  <c r="G46" i="132"/>
  <c r="G11" i="134"/>
  <c r="G12" i="134"/>
  <c r="G13" i="134"/>
  <c r="G14" i="134"/>
  <c r="G15" i="134"/>
  <c r="G16" i="134"/>
  <c r="G17" i="134"/>
  <c r="G18" i="134"/>
  <c r="G19" i="134"/>
  <c r="G20" i="134"/>
  <c r="G21" i="134"/>
  <c r="G22" i="134"/>
  <c r="M39" i="134"/>
  <c r="G41" i="134"/>
  <c r="E48" i="128"/>
  <c r="G47" i="134" l="1"/>
  <c r="G52" i="134" s="1"/>
  <c r="G54" i="134" s="1"/>
  <c r="G49" i="132"/>
  <c r="I49" i="132" s="1"/>
  <c r="E26" i="131"/>
  <c r="E12" i="130"/>
  <c r="M12" i="130" s="1"/>
  <c r="D12" i="130"/>
  <c r="I47" i="134" l="1"/>
  <c r="G54" i="132"/>
  <c r="G56" i="132" s="1"/>
  <c r="G12" i="130"/>
  <c r="M50" i="130" l="1"/>
  <c r="G50" i="130"/>
  <c r="G53" i="130" s="1"/>
  <c r="G55" i="130" s="1"/>
  <c r="M49" i="130"/>
  <c r="D49" i="130"/>
  <c r="G49" i="130" s="1"/>
  <c r="I49" i="130" s="1"/>
  <c r="L48" i="130"/>
  <c r="S47" i="130"/>
  <c r="E46" i="130"/>
  <c r="M46" i="130" s="1"/>
  <c r="D46" i="130"/>
  <c r="E45" i="130"/>
  <c r="M45" i="130" s="1"/>
  <c r="D45" i="130"/>
  <c r="E44" i="130"/>
  <c r="M44" i="130" s="1"/>
  <c r="D44" i="130"/>
  <c r="E43" i="130"/>
  <c r="M43" i="130" s="1"/>
  <c r="D43" i="130"/>
  <c r="K42" i="130"/>
  <c r="C128" i="128" s="1"/>
  <c r="E42" i="130"/>
  <c r="M42" i="130" s="1"/>
  <c r="D42" i="130"/>
  <c r="K41" i="130"/>
  <c r="E41" i="130"/>
  <c r="M41" i="130" s="1"/>
  <c r="D41" i="130"/>
  <c r="K40" i="130"/>
  <c r="E40" i="130"/>
  <c r="M40" i="130" s="1"/>
  <c r="D40" i="130"/>
  <c r="K39" i="130"/>
  <c r="C125" i="128" s="1"/>
  <c r="E39" i="130"/>
  <c r="M39" i="130" s="1"/>
  <c r="D39" i="130"/>
  <c r="E38" i="130"/>
  <c r="M38" i="130" s="1"/>
  <c r="D38" i="130"/>
  <c r="E37" i="130"/>
  <c r="M37" i="130" s="1"/>
  <c r="D37" i="130"/>
  <c r="E36" i="130"/>
  <c r="M36" i="130" s="1"/>
  <c r="D36" i="130"/>
  <c r="E35" i="130"/>
  <c r="M35" i="130" s="1"/>
  <c r="D35" i="130"/>
  <c r="E34" i="130"/>
  <c r="M34" i="130" s="1"/>
  <c r="D34" i="130"/>
  <c r="E33" i="130"/>
  <c r="M33" i="130" s="1"/>
  <c r="D33" i="130"/>
  <c r="E32" i="130"/>
  <c r="M32" i="130" s="1"/>
  <c r="D32" i="130"/>
  <c r="E31" i="130"/>
  <c r="M31" i="130" s="1"/>
  <c r="D31" i="130"/>
  <c r="E30" i="130"/>
  <c r="M30" i="130" s="1"/>
  <c r="D30" i="130"/>
  <c r="E29" i="130"/>
  <c r="M29" i="130" s="1"/>
  <c r="D29" i="130"/>
  <c r="E28" i="130"/>
  <c r="M28" i="130" s="1"/>
  <c r="D28" i="130"/>
  <c r="E27" i="130"/>
  <c r="M27" i="130" s="1"/>
  <c r="D27" i="130"/>
  <c r="E26" i="130"/>
  <c r="M26" i="130" s="1"/>
  <c r="D26" i="130"/>
  <c r="E25" i="130"/>
  <c r="M25" i="130" s="1"/>
  <c r="D25" i="130"/>
  <c r="I24" i="130"/>
  <c r="E24" i="130"/>
  <c r="M24" i="130" s="1"/>
  <c r="D24" i="130"/>
  <c r="E23" i="130"/>
  <c r="D23" i="130"/>
  <c r="K22" i="130"/>
  <c r="E22" i="130"/>
  <c r="M22" i="130" s="1"/>
  <c r="D22" i="130"/>
  <c r="E21" i="130"/>
  <c r="M21" i="130" s="1"/>
  <c r="D21" i="130"/>
  <c r="E20" i="130"/>
  <c r="M20" i="130" s="1"/>
  <c r="D20" i="130"/>
  <c r="E19" i="130"/>
  <c r="M19" i="130" s="1"/>
  <c r="D19" i="130"/>
  <c r="E18" i="130"/>
  <c r="M18" i="130" s="1"/>
  <c r="D18" i="130"/>
  <c r="E17" i="130"/>
  <c r="M17" i="130" s="1"/>
  <c r="D17" i="130"/>
  <c r="E16" i="130"/>
  <c r="M16" i="130" s="1"/>
  <c r="D16" i="130"/>
  <c r="E15" i="130"/>
  <c r="M15" i="130" s="1"/>
  <c r="D15" i="130"/>
  <c r="E14" i="130"/>
  <c r="M14" i="130" s="1"/>
  <c r="D14" i="130"/>
  <c r="E13" i="130"/>
  <c r="M13" i="130" s="1"/>
  <c r="D13" i="130"/>
  <c r="E11" i="130"/>
  <c r="M11" i="130" s="1"/>
  <c r="D11" i="130"/>
  <c r="I10" i="130"/>
  <c r="E10" i="130"/>
  <c r="M10" i="130" s="1"/>
  <c r="D10" i="130"/>
  <c r="E9" i="130"/>
  <c r="M9" i="130" s="1"/>
  <c r="D9" i="130"/>
  <c r="E8" i="130"/>
  <c r="M8" i="130" s="1"/>
  <c r="D8" i="130"/>
  <c r="C129" i="128"/>
  <c r="C121" i="128"/>
  <c r="L52" i="128"/>
  <c r="G52" i="128"/>
  <c r="I52" i="128" s="1"/>
  <c r="L51" i="128"/>
  <c r="G51" i="128"/>
  <c r="I51" i="128" s="1"/>
  <c r="J50" i="128"/>
  <c r="R49" i="128"/>
  <c r="L48" i="128"/>
  <c r="D48" i="128"/>
  <c r="E47" i="128"/>
  <c r="L47" i="128" s="1"/>
  <c r="D47" i="128"/>
  <c r="J46" i="128"/>
  <c r="E46" i="128"/>
  <c r="L46" i="128" s="1"/>
  <c r="D46" i="128"/>
  <c r="J45" i="128"/>
  <c r="C131" i="128" s="1"/>
  <c r="E45" i="128"/>
  <c r="L45" i="128" s="1"/>
  <c r="D45" i="128"/>
  <c r="E44" i="128"/>
  <c r="L44" i="128" s="1"/>
  <c r="D44" i="128"/>
  <c r="E43" i="128"/>
  <c r="L43" i="128" s="1"/>
  <c r="D43" i="128"/>
  <c r="E42" i="128"/>
  <c r="L42" i="128" s="1"/>
  <c r="D42" i="128"/>
  <c r="E41" i="128"/>
  <c r="D41" i="128"/>
  <c r="E40" i="128"/>
  <c r="D40" i="128"/>
  <c r="E39" i="128"/>
  <c r="D39" i="128"/>
  <c r="E38" i="128"/>
  <c r="D38" i="128"/>
  <c r="E37" i="128"/>
  <c r="D37" i="128"/>
  <c r="E36" i="128"/>
  <c r="D36" i="128"/>
  <c r="E35" i="128"/>
  <c r="D35" i="128"/>
  <c r="E34" i="128"/>
  <c r="D34" i="128"/>
  <c r="E33" i="128"/>
  <c r="D33" i="128"/>
  <c r="E32" i="128"/>
  <c r="L32" i="128" s="1"/>
  <c r="D32" i="128"/>
  <c r="E31" i="128"/>
  <c r="L31" i="128" s="1"/>
  <c r="D31" i="128"/>
  <c r="E30" i="128"/>
  <c r="D30" i="128"/>
  <c r="E29" i="128"/>
  <c r="D29" i="128"/>
  <c r="E28" i="128"/>
  <c r="D28" i="128"/>
  <c r="E27" i="128"/>
  <c r="L27" i="128" s="1"/>
  <c r="D27" i="128"/>
  <c r="E26" i="128"/>
  <c r="D26" i="128"/>
  <c r="E25" i="128"/>
  <c r="D25" i="128"/>
  <c r="E24" i="128"/>
  <c r="L24" i="128" s="1"/>
  <c r="D24" i="128"/>
  <c r="E23" i="128"/>
  <c r="D23" i="128"/>
  <c r="E22" i="128"/>
  <c r="D22" i="128"/>
  <c r="E21" i="128"/>
  <c r="D21" i="128"/>
  <c r="E20" i="128"/>
  <c r="D20" i="128"/>
  <c r="E19" i="128"/>
  <c r="D19" i="128"/>
  <c r="E18" i="128"/>
  <c r="D18" i="128"/>
  <c r="E17" i="128"/>
  <c r="D17" i="128"/>
  <c r="E16" i="128"/>
  <c r="D16" i="128"/>
  <c r="E15" i="128"/>
  <c r="D15" i="128"/>
  <c r="E14" i="128"/>
  <c r="L14" i="128" s="1"/>
  <c r="D14" i="128"/>
  <c r="E13" i="128"/>
  <c r="D13" i="128"/>
  <c r="E12" i="128"/>
  <c r="D12" i="128"/>
  <c r="E11" i="128"/>
  <c r="D11" i="128"/>
  <c r="E10" i="128"/>
  <c r="L10" i="128" s="1"/>
  <c r="D10" i="128"/>
  <c r="E9" i="128"/>
  <c r="L9" i="128" s="1"/>
  <c r="D9" i="128"/>
  <c r="E8" i="128"/>
  <c r="L8" i="128" s="1"/>
  <c r="D8" i="128"/>
  <c r="C124" i="128" l="1"/>
  <c r="G25" i="128"/>
  <c r="G29" i="128"/>
  <c r="G35" i="128"/>
  <c r="G37" i="128"/>
  <c r="G39" i="128"/>
  <c r="G24" i="128"/>
  <c r="G21" i="128"/>
  <c r="C112" i="128"/>
  <c r="C104" i="128"/>
  <c r="G23" i="130"/>
  <c r="C113" i="128"/>
  <c r="C107" i="128"/>
  <c r="C96" i="128"/>
  <c r="C100" i="128"/>
  <c r="G20" i="130"/>
  <c r="G12" i="128"/>
  <c r="G20" i="128"/>
  <c r="C117" i="128"/>
  <c r="G30" i="128"/>
  <c r="G38" i="128"/>
  <c r="G18" i="128"/>
  <c r="G36" i="128"/>
  <c r="G40" i="128"/>
  <c r="G13" i="128"/>
  <c r="G17" i="128"/>
  <c r="G19" i="128"/>
  <c r="G23" i="128"/>
  <c r="I50" i="130"/>
  <c r="C120" i="128"/>
  <c r="G13" i="130"/>
  <c r="G15" i="130"/>
  <c r="G17" i="130"/>
  <c r="G19" i="130"/>
  <c r="L39" i="128"/>
  <c r="G14" i="128"/>
  <c r="L38" i="128"/>
  <c r="G16" i="130"/>
  <c r="G42" i="130"/>
  <c r="G8" i="130"/>
  <c r="G10" i="130"/>
  <c r="G11" i="130"/>
  <c r="G21" i="130"/>
  <c r="M23" i="130"/>
  <c r="G40" i="130"/>
  <c r="G41" i="130"/>
  <c r="G24" i="130"/>
  <c r="G9" i="130"/>
  <c r="G14" i="130"/>
  <c r="G18" i="130"/>
  <c r="G22" i="130"/>
  <c r="G34" i="128"/>
  <c r="G31" i="128"/>
  <c r="G9" i="128"/>
  <c r="G11" i="128"/>
  <c r="G16" i="128"/>
  <c r="G26" i="128"/>
  <c r="G28" i="128"/>
  <c r="G42" i="128"/>
  <c r="G44" i="128"/>
  <c r="G47" i="128"/>
  <c r="G48" i="128"/>
  <c r="G22" i="128"/>
  <c r="G33" i="128"/>
  <c r="G8" i="128"/>
  <c r="G10" i="128"/>
  <c r="G15" i="128"/>
  <c r="G27" i="128"/>
  <c r="G32" i="128"/>
  <c r="G41" i="128"/>
  <c r="G43" i="128"/>
  <c r="G45" i="128"/>
  <c r="G46" i="128"/>
  <c r="G55" i="128"/>
  <c r="G57" i="128" s="1"/>
  <c r="C101" i="128"/>
  <c r="C105" i="128"/>
  <c r="G25" i="130"/>
  <c r="G26" i="130"/>
  <c r="G27" i="130"/>
  <c r="G28" i="130"/>
  <c r="G29" i="130"/>
  <c r="G30" i="130"/>
  <c r="G31" i="130"/>
  <c r="G32" i="130"/>
  <c r="G33" i="130"/>
  <c r="G34" i="130"/>
  <c r="G35" i="130"/>
  <c r="G36" i="130"/>
  <c r="G37" i="130"/>
  <c r="G38" i="130"/>
  <c r="G39" i="130"/>
  <c r="G43" i="130"/>
  <c r="G44" i="130"/>
  <c r="G45" i="130"/>
  <c r="G46" i="130"/>
  <c r="L17" i="128"/>
  <c r="L18" i="128"/>
  <c r="L35" i="128"/>
  <c r="L36" i="128"/>
  <c r="C94" i="128"/>
  <c r="C98" i="128"/>
  <c r="C102" i="128"/>
  <c r="C106" i="128"/>
  <c r="C110" i="128"/>
  <c r="C114" i="128"/>
  <c r="C118" i="128"/>
  <c r="C122" i="128"/>
  <c r="C126" i="128"/>
  <c r="C130" i="128"/>
  <c r="C93" i="128"/>
  <c r="C97" i="128"/>
  <c r="C109" i="128"/>
  <c r="C95" i="128"/>
  <c r="C99" i="128"/>
  <c r="C103" i="128"/>
  <c r="C111" i="128"/>
  <c r="C115" i="128"/>
  <c r="C119" i="128"/>
  <c r="C123" i="128"/>
  <c r="C127" i="128"/>
  <c r="C92" i="128"/>
  <c r="C108" i="128"/>
  <c r="C116" i="128"/>
  <c r="E43" i="126"/>
  <c r="D43" i="126"/>
  <c r="E42" i="126"/>
  <c r="M42" i="126" s="1"/>
  <c r="D42" i="126"/>
  <c r="M49" i="126"/>
  <c r="G49" i="126"/>
  <c r="I49" i="126" s="1"/>
  <c r="M48" i="126"/>
  <c r="D48" i="126"/>
  <c r="G48" i="126" s="1"/>
  <c r="I48" i="126" s="1"/>
  <c r="L47" i="126"/>
  <c r="S46" i="126"/>
  <c r="E45" i="126"/>
  <c r="M45" i="126" s="1"/>
  <c r="D45" i="126"/>
  <c r="E44" i="126"/>
  <c r="M44" i="126" s="1"/>
  <c r="D44" i="126"/>
  <c r="K41" i="126"/>
  <c r="C128" i="124" s="1"/>
  <c r="E41" i="126"/>
  <c r="M41" i="126" s="1"/>
  <c r="D41" i="126"/>
  <c r="K40" i="126"/>
  <c r="E40" i="126"/>
  <c r="M40" i="126" s="1"/>
  <c r="D40" i="126"/>
  <c r="K39" i="126"/>
  <c r="E39" i="126"/>
  <c r="D39" i="126"/>
  <c r="K38" i="126"/>
  <c r="C125" i="124" s="1"/>
  <c r="E38" i="126"/>
  <c r="M38" i="126" s="1"/>
  <c r="D38" i="126"/>
  <c r="E37" i="126"/>
  <c r="M37" i="126" s="1"/>
  <c r="D37" i="126"/>
  <c r="E36" i="126"/>
  <c r="M36" i="126" s="1"/>
  <c r="D36" i="126"/>
  <c r="E35" i="126"/>
  <c r="M35" i="126" s="1"/>
  <c r="D35" i="126"/>
  <c r="E34" i="126"/>
  <c r="M34" i="126" s="1"/>
  <c r="D34" i="126"/>
  <c r="E33" i="126"/>
  <c r="M33" i="126" s="1"/>
  <c r="D33" i="126"/>
  <c r="E32" i="126"/>
  <c r="M32" i="126" s="1"/>
  <c r="D32" i="126"/>
  <c r="E31" i="126"/>
  <c r="M31" i="126" s="1"/>
  <c r="D31" i="126"/>
  <c r="E30" i="126"/>
  <c r="M30" i="126" s="1"/>
  <c r="D30" i="126"/>
  <c r="E29" i="126"/>
  <c r="M29" i="126" s="1"/>
  <c r="D29" i="126"/>
  <c r="E28" i="126"/>
  <c r="M28" i="126" s="1"/>
  <c r="D28" i="126"/>
  <c r="E27" i="126"/>
  <c r="M27" i="126" s="1"/>
  <c r="D27" i="126"/>
  <c r="E26" i="126"/>
  <c r="M26" i="126" s="1"/>
  <c r="D26" i="126"/>
  <c r="E25" i="126"/>
  <c r="M25" i="126" s="1"/>
  <c r="D25" i="126"/>
  <c r="E24" i="126"/>
  <c r="M24" i="126" s="1"/>
  <c r="D24" i="126"/>
  <c r="I23" i="126"/>
  <c r="E23" i="126"/>
  <c r="M23" i="126" s="1"/>
  <c r="D23" i="126"/>
  <c r="E22" i="126"/>
  <c r="M22" i="126" s="1"/>
  <c r="D22" i="126"/>
  <c r="K21" i="126"/>
  <c r="C105" i="124" s="1"/>
  <c r="E21" i="126"/>
  <c r="M21" i="126" s="1"/>
  <c r="D21" i="126"/>
  <c r="E20" i="126"/>
  <c r="M20" i="126" s="1"/>
  <c r="D20" i="126"/>
  <c r="E19" i="126"/>
  <c r="M19" i="126" s="1"/>
  <c r="D19" i="126"/>
  <c r="E18" i="126"/>
  <c r="M18" i="126" s="1"/>
  <c r="D18" i="126"/>
  <c r="E17" i="126"/>
  <c r="M17" i="126" s="1"/>
  <c r="D17" i="126"/>
  <c r="E16" i="126"/>
  <c r="M16" i="126" s="1"/>
  <c r="D16" i="126"/>
  <c r="E15" i="126"/>
  <c r="M15" i="126" s="1"/>
  <c r="D15" i="126"/>
  <c r="E14" i="126"/>
  <c r="M14" i="126" s="1"/>
  <c r="D14" i="126"/>
  <c r="E13" i="126"/>
  <c r="M13" i="126" s="1"/>
  <c r="D13" i="126"/>
  <c r="E12" i="126"/>
  <c r="M12" i="126" s="1"/>
  <c r="D12" i="126"/>
  <c r="E11" i="126"/>
  <c r="M11" i="126" s="1"/>
  <c r="D11" i="126"/>
  <c r="I10" i="126"/>
  <c r="E10" i="126"/>
  <c r="D10" i="126"/>
  <c r="E9" i="126"/>
  <c r="D9" i="126"/>
  <c r="E8" i="126"/>
  <c r="D8" i="126"/>
  <c r="C129" i="124"/>
  <c r="C121" i="124"/>
  <c r="L52" i="124"/>
  <c r="G52" i="124"/>
  <c r="G55" i="124" s="1"/>
  <c r="G57" i="124" s="1"/>
  <c r="L51" i="124"/>
  <c r="G51" i="124"/>
  <c r="I51" i="124" s="1"/>
  <c r="J50" i="124"/>
  <c r="R49" i="124"/>
  <c r="E48" i="124"/>
  <c r="L48" i="124" s="1"/>
  <c r="D48" i="124"/>
  <c r="E47" i="124"/>
  <c r="L47" i="124" s="1"/>
  <c r="D47" i="124"/>
  <c r="J46" i="124"/>
  <c r="E46" i="124"/>
  <c r="L46" i="124" s="1"/>
  <c r="D46" i="124"/>
  <c r="J45" i="124"/>
  <c r="E45" i="124"/>
  <c r="L45" i="124" s="1"/>
  <c r="D45" i="124"/>
  <c r="E44" i="124"/>
  <c r="L44" i="124" s="1"/>
  <c r="D44" i="124"/>
  <c r="E43" i="124"/>
  <c r="L43" i="124" s="1"/>
  <c r="D43" i="124"/>
  <c r="E42" i="124"/>
  <c r="L42" i="124" s="1"/>
  <c r="D42" i="124"/>
  <c r="E41" i="124"/>
  <c r="D41" i="124"/>
  <c r="E40" i="124"/>
  <c r="D40" i="124"/>
  <c r="E39" i="124"/>
  <c r="L39" i="124" s="1"/>
  <c r="D39" i="124"/>
  <c r="E38" i="124"/>
  <c r="L38" i="124" s="1"/>
  <c r="D38" i="124"/>
  <c r="E37" i="124"/>
  <c r="D37" i="124"/>
  <c r="E36" i="124"/>
  <c r="L36" i="124" s="1"/>
  <c r="D36" i="124"/>
  <c r="E35" i="124"/>
  <c r="L35" i="124" s="1"/>
  <c r="D35" i="124"/>
  <c r="E34" i="124"/>
  <c r="D34" i="124"/>
  <c r="E33" i="124"/>
  <c r="D33" i="124"/>
  <c r="E32" i="124"/>
  <c r="L32" i="124" s="1"/>
  <c r="D32" i="124"/>
  <c r="E31" i="124"/>
  <c r="L31" i="124" s="1"/>
  <c r="D31" i="124"/>
  <c r="E30" i="124"/>
  <c r="D30" i="124"/>
  <c r="E29" i="124"/>
  <c r="D29" i="124"/>
  <c r="E28" i="124"/>
  <c r="D28" i="124"/>
  <c r="E27" i="124"/>
  <c r="L27" i="124" s="1"/>
  <c r="D27" i="124"/>
  <c r="E26" i="124"/>
  <c r="D26" i="124"/>
  <c r="E25" i="124"/>
  <c r="D25" i="124"/>
  <c r="E24" i="124"/>
  <c r="L24" i="124" s="1"/>
  <c r="D24" i="124"/>
  <c r="E23" i="124"/>
  <c r="D23" i="124"/>
  <c r="E22" i="124"/>
  <c r="D22" i="124"/>
  <c r="E21" i="124"/>
  <c r="D21" i="124"/>
  <c r="E20" i="124"/>
  <c r="D20" i="124"/>
  <c r="E19" i="124"/>
  <c r="D19" i="124"/>
  <c r="E18" i="124"/>
  <c r="L18" i="124" s="1"/>
  <c r="D18" i="124"/>
  <c r="E17" i="124"/>
  <c r="L17" i="124" s="1"/>
  <c r="D17" i="124"/>
  <c r="E16" i="124"/>
  <c r="D16" i="124"/>
  <c r="E15" i="124"/>
  <c r="D15" i="124"/>
  <c r="E14" i="124"/>
  <c r="L14" i="124" s="1"/>
  <c r="D14" i="124"/>
  <c r="E13" i="124"/>
  <c r="D13" i="124"/>
  <c r="E12" i="124"/>
  <c r="D12" i="124"/>
  <c r="E11" i="124"/>
  <c r="D11" i="124"/>
  <c r="E10" i="124"/>
  <c r="L10" i="124" s="1"/>
  <c r="D10" i="124"/>
  <c r="E9" i="124"/>
  <c r="D9" i="124"/>
  <c r="E8" i="124"/>
  <c r="L8" i="124" s="1"/>
  <c r="D8" i="124"/>
  <c r="C102" i="124" l="1"/>
  <c r="C110" i="124"/>
  <c r="G43" i="126"/>
  <c r="G41" i="124"/>
  <c r="I52" i="124"/>
  <c r="G12" i="124"/>
  <c r="G24" i="124"/>
  <c r="G30" i="124"/>
  <c r="G36" i="124"/>
  <c r="G42" i="126"/>
  <c r="G47" i="130"/>
  <c r="I47" i="130" s="1"/>
  <c r="G49" i="128"/>
  <c r="G38" i="126"/>
  <c r="M43" i="126"/>
  <c r="G39" i="126"/>
  <c r="C126" i="124"/>
  <c r="G27" i="126"/>
  <c r="G29" i="126"/>
  <c r="G31" i="126"/>
  <c r="G33" i="126"/>
  <c r="C118" i="124"/>
  <c r="G8" i="126"/>
  <c r="G10" i="126"/>
  <c r="G9" i="126"/>
  <c r="C94" i="124"/>
  <c r="C122" i="124"/>
  <c r="C130" i="124"/>
  <c r="G16" i="124"/>
  <c r="G22" i="124"/>
  <c r="G26" i="124"/>
  <c r="G28" i="124"/>
  <c r="G34" i="124"/>
  <c r="C101" i="124"/>
  <c r="C98" i="124"/>
  <c r="C114" i="124"/>
  <c r="M9" i="126"/>
  <c r="M10" i="126"/>
  <c r="G22" i="126"/>
  <c r="G9" i="124"/>
  <c r="G11" i="124"/>
  <c r="G15" i="124"/>
  <c r="G21" i="124"/>
  <c r="G33" i="124"/>
  <c r="C106" i="124"/>
  <c r="G34" i="126"/>
  <c r="G25" i="126"/>
  <c r="G30" i="126"/>
  <c r="M39" i="126"/>
  <c r="G41" i="126"/>
  <c r="M8" i="126"/>
  <c r="G26" i="126"/>
  <c r="G35" i="126"/>
  <c r="G37" i="126"/>
  <c r="G45" i="126"/>
  <c r="G13" i="124"/>
  <c r="G17" i="124"/>
  <c r="G37" i="124"/>
  <c r="G39" i="124"/>
  <c r="G48" i="124"/>
  <c r="G18" i="124"/>
  <c r="G20" i="124"/>
  <c r="G10" i="124"/>
  <c r="G8" i="124"/>
  <c r="L9" i="124"/>
  <c r="G27" i="124"/>
  <c r="G42" i="124"/>
  <c r="G43" i="124"/>
  <c r="G44" i="124"/>
  <c r="G45" i="124"/>
  <c r="G19" i="124"/>
  <c r="G29" i="124"/>
  <c r="G23" i="124"/>
  <c r="G25" i="124"/>
  <c r="G35" i="124"/>
  <c r="G38" i="124"/>
  <c r="G40" i="124"/>
  <c r="G47" i="124"/>
  <c r="G23" i="126"/>
  <c r="G24" i="126"/>
  <c r="G28" i="126"/>
  <c r="G32" i="126"/>
  <c r="G36" i="126"/>
  <c r="G44" i="126"/>
  <c r="G14" i="124"/>
  <c r="G31" i="124"/>
  <c r="G32" i="124"/>
  <c r="G46" i="124"/>
  <c r="C95" i="124"/>
  <c r="C99" i="124"/>
  <c r="C103" i="124"/>
  <c r="C107" i="124"/>
  <c r="C111" i="124"/>
  <c r="C115" i="124"/>
  <c r="C119" i="124"/>
  <c r="C123" i="124"/>
  <c r="C127" i="124"/>
  <c r="C131" i="124"/>
  <c r="G11" i="126"/>
  <c r="G12" i="126"/>
  <c r="G13" i="126"/>
  <c r="G14" i="126"/>
  <c r="G15" i="126"/>
  <c r="G16" i="126"/>
  <c r="G17" i="126"/>
  <c r="G18" i="126"/>
  <c r="G19" i="126"/>
  <c r="G20" i="126"/>
  <c r="G21" i="126"/>
  <c r="G40" i="126"/>
  <c r="G52" i="126"/>
  <c r="G54" i="126" s="1"/>
  <c r="C92" i="124"/>
  <c r="C96" i="124"/>
  <c r="C100" i="124"/>
  <c r="C104" i="124"/>
  <c r="C108" i="124"/>
  <c r="C112" i="124"/>
  <c r="C116" i="124"/>
  <c r="C120" i="124"/>
  <c r="C124" i="124"/>
  <c r="C93" i="124"/>
  <c r="C97" i="124"/>
  <c r="C109" i="124"/>
  <c r="C113" i="124"/>
  <c r="C117" i="124"/>
  <c r="M48" i="122"/>
  <c r="G48" i="122"/>
  <c r="I48" i="122" s="1"/>
  <c r="M47" i="122"/>
  <c r="D47" i="122"/>
  <c r="G47" i="122" s="1"/>
  <c r="I47" i="122" s="1"/>
  <c r="L46" i="122"/>
  <c r="S45" i="122"/>
  <c r="E44" i="122"/>
  <c r="M44" i="122" s="1"/>
  <c r="D44" i="122"/>
  <c r="E43" i="122"/>
  <c r="M43" i="122" s="1"/>
  <c r="D43" i="122"/>
  <c r="E42" i="122"/>
  <c r="M42" i="122" s="1"/>
  <c r="D42" i="122"/>
  <c r="K41" i="122"/>
  <c r="C128" i="120" s="1"/>
  <c r="E41" i="122"/>
  <c r="D41" i="122"/>
  <c r="K40" i="122"/>
  <c r="E40" i="122"/>
  <c r="M40" i="122" s="1"/>
  <c r="D40" i="122"/>
  <c r="K39" i="122"/>
  <c r="E39" i="122"/>
  <c r="M39" i="122" s="1"/>
  <c r="D39" i="122"/>
  <c r="K38" i="122"/>
  <c r="C125" i="120" s="1"/>
  <c r="E38" i="122"/>
  <c r="M38" i="122" s="1"/>
  <c r="D38" i="122"/>
  <c r="E37" i="122"/>
  <c r="M37" i="122" s="1"/>
  <c r="D37" i="122"/>
  <c r="E36" i="122"/>
  <c r="M36" i="122" s="1"/>
  <c r="D36" i="122"/>
  <c r="E35" i="122"/>
  <c r="M35" i="122" s="1"/>
  <c r="D35" i="122"/>
  <c r="E34" i="122"/>
  <c r="M34" i="122" s="1"/>
  <c r="D34" i="122"/>
  <c r="E33" i="122"/>
  <c r="M33" i="122" s="1"/>
  <c r="D33" i="122"/>
  <c r="E32" i="122"/>
  <c r="M32" i="122" s="1"/>
  <c r="D32" i="122"/>
  <c r="E31" i="122"/>
  <c r="M31" i="122" s="1"/>
  <c r="D31" i="122"/>
  <c r="E30" i="122"/>
  <c r="M30" i="122" s="1"/>
  <c r="D30" i="122"/>
  <c r="E29" i="122"/>
  <c r="M29" i="122" s="1"/>
  <c r="D29" i="122"/>
  <c r="E28" i="122"/>
  <c r="M28" i="122" s="1"/>
  <c r="D28" i="122"/>
  <c r="E27" i="122"/>
  <c r="M27" i="122" s="1"/>
  <c r="D27" i="122"/>
  <c r="E26" i="122"/>
  <c r="M26" i="122" s="1"/>
  <c r="D26" i="122"/>
  <c r="E25" i="122"/>
  <c r="M25" i="122" s="1"/>
  <c r="D25" i="122"/>
  <c r="E24" i="122"/>
  <c r="M24" i="122" s="1"/>
  <c r="D24" i="122"/>
  <c r="I23" i="122"/>
  <c r="E23" i="122"/>
  <c r="D23" i="122"/>
  <c r="E22" i="122"/>
  <c r="M22" i="122" s="1"/>
  <c r="D22" i="122"/>
  <c r="K21" i="122"/>
  <c r="C105" i="120" s="1"/>
  <c r="E21" i="122"/>
  <c r="M21" i="122" s="1"/>
  <c r="D21" i="122"/>
  <c r="E20" i="122"/>
  <c r="D20" i="122"/>
  <c r="E19" i="122"/>
  <c r="D19" i="122"/>
  <c r="E18" i="122"/>
  <c r="D18" i="122"/>
  <c r="E17" i="122"/>
  <c r="D17" i="122"/>
  <c r="E16" i="122"/>
  <c r="M16" i="122" s="1"/>
  <c r="D16" i="122"/>
  <c r="E15" i="122"/>
  <c r="M15" i="122" s="1"/>
  <c r="D15" i="122"/>
  <c r="E14" i="122"/>
  <c r="M14" i="122" s="1"/>
  <c r="D14" i="122"/>
  <c r="E13" i="122"/>
  <c r="M13" i="122" s="1"/>
  <c r="D13" i="122"/>
  <c r="E12" i="122"/>
  <c r="M12" i="122" s="1"/>
  <c r="D12" i="122"/>
  <c r="E11" i="122"/>
  <c r="D11" i="122"/>
  <c r="I10" i="122"/>
  <c r="E10" i="122"/>
  <c r="M10" i="122" s="1"/>
  <c r="D10" i="122"/>
  <c r="E9" i="122"/>
  <c r="M9" i="122" s="1"/>
  <c r="D9" i="122"/>
  <c r="E8" i="122"/>
  <c r="M8" i="122" s="1"/>
  <c r="D8" i="122"/>
  <c r="C129" i="120"/>
  <c r="C121" i="120"/>
  <c r="L52" i="120"/>
  <c r="G52" i="120"/>
  <c r="G55" i="120" s="1"/>
  <c r="G57" i="120" s="1"/>
  <c r="L51" i="120"/>
  <c r="G51" i="120"/>
  <c r="I51" i="120" s="1"/>
  <c r="J50" i="120"/>
  <c r="R49" i="120"/>
  <c r="E48" i="120"/>
  <c r="L48" i="120" s="1"/>
  <c r="D48" i="120"/>
  <c r="E47" i="120"/>
  <c r="L47" i="120" s="1"/>
  <c r="D47" i="120"/>
  <c r="J46" i="120"/>
  <c r="E46" i="120"/>
  <c r="L46" i="120" s="1"/>
  <c r="D46" i="120"/>
  <c r="J45" i="120"/>
  <c r="E45" i="120"/>
  <c r="L45" i="120" s="1"/>
  <c r="D45" i="120"/>
  <c r="E44" i="120"/>
  <c r="L44" i="120" s="1"/>
  <c r="D44" i="120"/>
  <c r="E43" i="120"/>
  <c r="L43" i="120" s="1"/>
  <c r="D43" i="120"/>
  <c r="E42" i="120"/>
  <c r="L42" i="120" s="1"/>
  <c r="D42" i="120"/>
  <c r="E41" i="120"/>
  <c r="D41" i="120"/>
  <c r="E40" i="120"/>
  <c r="D40" i="120"/>
  <c r="E39" i="120"/>
  <c r="L39" i="120" s="1"/>
  <c r="D39" i="120"/>
  <c r="E38" i="120"/>
  <c r="L38" i="120" s="1"/>
  <c r="D38" i="120"/>
  <c r="E37" i="120"/>
  <c r="D37" i="120"/>
  <c r="E36" i="120"/>
  <c r="L36" i="120" s="1"/>
  <c r="D36" i="120"/>
  <c r="E35" i="120"/>
  <c r="L35" i="120" s="1"/>
  <c r="D35" i="120"/>
  <c r="E34" i="120"/>
  <c r="D34" i="120"/>
  <c r="E33" i="120"/>
  <c r="D33" i="120"/>
  <c r="E32" i="120"/>
  <c r="D32" i="120"/>
  <c r="E31" i="120"/>
  <c r="D31" i="120"/>
  <c r="E30" i="120"/>
  <c r="D30" i="120"/>
  <c r="E29" i="120"/>
  <c r="D29" i="120"/>
  <c r="E28" i="120"/>
  <c r="D28" i="120"/>
  <c r="E27" i="120"/>
  <c r="L27" i="120" s="1"/>
  <c r="D27" i="120"/>
  <c r="E26" i="120"/>
  <c r="D26" i="120"/>
  <c r="E25" i="120"/>
  <c r="D25" i="120"/>
  <c r="E24" i="120"/>
  <c r="L24" i="120" s="1"/>
  <c r="D24" i="120"/>
  <c r="E23" i="120"/>
  <c r="D23" i="120"/>
  <c r="E22" i="120"/>
  <c r="D22" i="120"/>
  <c r="E21" i="120"/>
  <c r="D21" i="120"/>
  <c r="E20" i="120"/>
  <c r="D20" i="120"/>
  <c r="E19" i="120"/>
  <c r="D19" i="120"/>
  <c r="E18" i="120"/>
  <c r="L18" i="120" s="1"/>
  <c r="D18" i="120"/>
  <c r="E17" i="120"/>
  <c r="L17" i="120" s="1"/>
  <c r="D17" i="120"/>
  <c r="E16" i="120"/>
  <c r="D16" i="120"/>
  <c r="E15" i="120"/>
  <c r="D15" i="120"/>
  <c r="E14" i="120"/>
  <c r="L14" i="120" s="1"/>
  <c r="D14" i="120"/>
  <c r="E13" i="120"/>
  <c r="D13" i="120"/>
  <c r="E12" i="120"/>
  <c r="D12" i="120"/>
  <c r="E11" i="120"/>
  <c r="D11" i="120"/>
  <c r="E10" i="120"/>
  <c r="L10" i="120" s="1"/>
  <c r="D10" i="120"/>
  <c r="E9" i="120"/>
  <c r="L9" i="120" s="1"/>
  <c r="D9" i="120"/>
  <c r="E8" i="120"/>
  <c r="L8" i="120" s="1"/>
  <c r="D8" i="120"/>
  <c r="C95" i="120" l="1"/>
  <c r="C99" i="120"/>
  <c r="G52" i="130"/>
  <c r="G54" i="130" s="1"/>
  <c r="G54" i="128"/>
  <c r="G56" i="128" s="1"/>
  <c r="I49" i="128"/>
  <c r="G49" i="124"/>
  <c r="G54" i="124" s="1"/>
  <c r="G56" i="124" s="1"/>
  <c r="G46" i="126"/>
  <c r="I46" i="126" s="1"/>
  <c r="G17" i="122"/>
  <c r="G11" i="122"/>
  <c r="G19" i="122"/>
  <c r="C101" i="120"/>
  <c r="G20" i="120"/>
  <c r="G26" i="120"/>
  <c r="G30" i="120"/>
  <c r="G32" i="120"/>
  <c r="G40" i="120"/>
  <c r="C117" i="120"/>
  <c r="I52" i="120"/>
  <c r="C103" i="120"/>
  <c r="G18" i="122"/>
  <c r="G20" i="122"/>
  <c r="G23" i="122"/>
  <c r="G41" i="122"/>
  <c r="G13" i="120"/>
  <c r="G15" i="120"/>
  <c r="G21" i="120"/>
  <c r="G25" i="120"/>
  <c r="G31" i="120"/>
  <c r="G33" i="120"/>
  <c r="G41" i="120"/>
  <c r="C107" i="120"/>
  <c r="M20" i="122"/>
  <c r="M19" i="122"/>
  <c r="G42" i="122"/>
  <c r="G44" i="122"/>
  <c r="G16" i="122"/>
  <c r="M18" i="122"/>
  <c r="M17" i="122"/>
  <c r="G15" i="122"/>
  <c r="G14" i="122"/>
  <c r="G21" i="122"/>
  <c r="G12" i="122"/>
  <c r="G13" i="122"/>
  <c r="M11" i="122"/>
  <c r="G25" i="122"/>
  <c r="G27" i="122"/>
  <c r="G29" i="122"/>
  <c r="G31" i="122"/>
  <c r="G33" i="122"/>
  <c r="G35" i="122"/>
  <c r="G37" i="122"/>
  <c r="G40" i="122"/>
  <c r="G10" i="122"/>
  <c r="G9" i="122"/>
  <c r="G24" i="122"/>
  <c r="G26" i="122"/>
  <c r="G28" i="122"/>
  <c r="G30" i="122"/>
  <c r="G32" i="122"/>
  <c r="G34" i="122"/>
  <c r="G36" i="122"/>
  <c r="G38" i="122"/>
  <c r="G39" i="122"/>
  <c r="G8" i="122"/>
  <c r="G43" i="122"/>
  <c r="G17" i="120"/>
  <c r="G19" i="120"/>
  <c r="G23" i="120"/>
  <c r="G11" i="120"/>
  <c r="G8" i="120"/>
  <c r="G44" i="120"/>
  <c r="G45" i="120"/>
  <c r="G28" i="120"/>
  <c r="G35" i="120"/>
  <c r="G37" i="120"/>
  <c r="G43" i="120"/>
  <c r="G14" i="120"/>
  <c r="G10" i="120"/>
  <c r="G16" i="120"/>
  <c r="G18" i="120"/>
  <c r="G27" i="120"/>
  <c r="L31" i="120"/>
  <c r="L32" i="120"/>
  <c r="G34" i="120"/>
  <c r="G36" i="120"/>
  <c r="G46" i="120"/>
  <c r="G9" i="120"/>
  <c r="G12" i="120"/>
  <c r="G22" i="120"/>
  <c r="G29" i="120"/>
  <c r="G42" i="120"/>
  <c r="C119" i="120"/>
  <c r="C131" i="120"/>
  <c r="G24" i="120"/>
  <c r="C94" i="120"/>
  <c r="C98" i="120"/>
  <c r="C102" i="120"/>
  <c r="C106" i="120"/>
  <c r="C110" i="120"/>
  <c r="C114" i="120"/>
  <c r="C118" i="120"/>
  <c r="C122" i="120"/>
  <c r="C126" i="120"/>
  <c r="C130" i="120"/>
  <c r="M23" i="122"/>
  <c r="M41" i="122"/>
  <c r="G51" i="122"/>
  <c r="G53" i="122" s="1"/>
  <c r="C111" i="120"/>
  <c r="C123" i="120"/>
  <c r="G38" i="120"/>
  <c r="G39" i="120"/>
  <c r="G47" i="120"/>
  <c r="G48" i="120"/>
  <c r="C92" i="120"/>
  <c r="C96" i="120"/>
  <c r="C100" i="120"/>
  <c r="C104" i="120"/>
  <c r="C108" i="120"/>
  <c r="C112" i="120"/>
  <c r="C116" i="120"/>
  <c r="C120" i="120"/>
  <c r="C124" i="120"/>
  <c r="G22" i="122"/>
  <c r="C115" i="120"/>
  <c r="C127" i="120"/>
  <c r="C93" i="120"/>
  <c r="C97" i="120"/>
  <c r="C109" i="120"/>
  <c r="C113" i="120"/>
  <c r="M48" i="118"/>
  <c r="G48" i="118"/>
  <c r="I48" i="118" s="1"/>
  <c r="M47" i="118"/>
  <c r="D47" i="118"/>
  <c r="G47" i="118" s="1"/>
  <c r="I47" i="118" s="1"/>
  <c r="L46" i="118"/>
  <c r="S45" i="118"/>
  <c r="E44" i="118"/>
  <c r="M44" i="118" s="1"/>
  <c r="D44" i="118"/>
  <c r="E43" i="118"/>
  <c r="M43" i="118" s="1"/>
  <c r="D43" i="118"/>
  <c r="E42" i="118"/>
  <c r="M42" i="118" s="1"/>
  <c r="D42" i="118"/>
  <c r="K41" i="118"/>
  <c r="C128" i="116" s="1"/>
  <c r="E41" i="118"/>
  <c r="M41" i="118" s="1"/>
  <c r="D41" i="118"/>
  <c r="K40" i="118"/>
  <c r="E40" i="118"/>
  <c r="M40" i="118" s="1"/>
  <c r="D40" i="118"/>
  <c r="K39" i="118"/>
  <c r="E39" i="118"/>
  <c r="M39" i="118" s="1"/>
  <c r="D39" i="118"/>
  <c r="K38" i="118"/>
  <c r="C125" i="116" s="1"/>
  <c r="E38" i="118"/>
  <c r="M38" i="118" s="1"/>
  <c r="D38" i="118"/>
  <c r="E37" i="118"/>
  <c r="D37" i="118"/>
  <c r="E36" i="118"/>
  <c r="D36" i="118"/>
  <c r="E35" i="118"/>
  <c r="D35" i="118"/>
  <c r="E34" i="118"/>
  <c r="D34" i="118"/>
  <c r="E33" i="118"/>
  <c r="D33" i="118"/>
  <c r="E32" i="118"/>
  <c r="D32" i="118"/>
  <c r="E31" i="118"/>
  <c r="D31" i="118"/>
  <c r="E30" i="118"/>
  <c r="D30" i="118"/>
  <c r="E29" i="118"/>
  <c r="D29" i="118"/>
  <c r="E28" i="118"/>
  <c r="D28" i="118"/>
  <c r="E27" i="118"/>
  <c r="D27" i="118"/>
  <c r="E26" i="118"/>
  <c r="D26" i="118"/>
  <c r="E25" i="118"/>
  <c r="D25" i="118"/>
  <c r="E24" i="118"/>
  <c r="D24" i="118"/>
  <c r="I23" i="118"/>
  <c r="E23" i="118"/>
  <c r="M23" i="118" s="1"/>
  <c r="D23" i="118"/>
  <c r="E22" i="118"/>
  <c r="M22" i="118" s="1"/>
  <c r="D22" i="118"/>
  <c r="K21" i="118"/>
  <c r="C105" i="116" s="1"/>
  <c r="E21" i="118"/>
  <c r="M21" i="118" s="1"/>
  <c r="D21" i="118"/>
  <c r="E20" i="118"/>
  <c r="M20" i="118" s="1"/>
  <c r="D20" i="118"/>
  <c r="E19" i="118"/>
  <c r="M19" i="118" s="1"/>
  <c r="D19" i="118"/>
  <c r="E18" i="118"/>
  <c r="M18" i="118" s="1"/>
  <c r="D18" i="118"/>
  <c r="E17" i="118"/>
  <c r="M17" i="118" s="1"/>
  <c r="D17" i="118"/>
  <c r="E16" i="118"/>
  <c r="M16" i="118" s="1"/>
  <c r="D16" i="118"/>
  <c r="E15" i="118"/>
  <c r="M15" i="118" s="1"/>
  <c r="D15" i="118"/>
  <c r="E14" i="118"/>
  <c r="M14" i="118" s="1"/>
  <c r="D14" i="118"/>
  <c r="E13" i="118"/>
  <c r="M13" i="118" s="1"/>
  <c r="D13" i="118"/>
  <c r="E12" i="118"/>
  <c r="M12" i="118" s="1"/>
  <c r="D12" i="118"/>
  <c r="E11" i="118"/>
  <c r="M11" i="118" s="1"/>
  <c r="D11" i="118"/>
  <c r="I10" i="118"/>
  <c r="E10" i="118"/>
  <c r="M10" i="118" s="1"/>
  <c r="D10" i="118"/>
  <c r="E9" i="118"/>
  <c r="M9" i="118" s="1"/>
  <c r="D9" i="118"/>
  <c r="E8" i="118"/>
  <c r="M8" i="118" s="1"/>
  <c r="D8" i="118"/>
  <c r="C121" i="116"/>
  <c r="L52" i="116"/>
  <c r="G52" i="116"/>
  <c r="G55" i="116" s="1"/>
  <c r="G57" i="116" s="1"/>
  <c r="L51" i="116"/>
  <c r="G51" i="116"/>
  <c r="I51" i="116" s="1"/>
  <c r="J50" i="116"/>
  <c r="R49" i="116"/>
  <c r="E48" i="116"/>
  <c r="L48" i="116" s="1"/>
  <c r="D48" i="116"/>
  <c r="E47" i="116"/>
  <c r="L47" i="116" s="1"/>
  <c r="D47" i="116"/>
  <c r="J46" i="116"/>
  <c r="E46" i="116"/>
  <c r="L46" i="116" s="1"/>
  <c r="D46" i="116"/>
  <c r="J45" i="116"/>
  <c r="E45" i="116"/>
  <c r="L45" i="116" s="1"/>
  <c r="D45" i="116"/>
  <c r="E44" i="116"/>
  <c r="L44" i="116" s="1"/>
  <c r="D44" i="116"/>
  <c r="E43" i="116"/>
  <c r="L43" i="116" s="1"/>
  <c r="D43" i="116"/>
  <c r="E42" i="116"/>
  <c r="L42" i="116" s="1"/>
  <c r="D42" i="116"/>
  <c r="E41" i="116"/>
  <c r="D41" i="116"/>
  <c r="E40" i="116"/>
  <c r="D40" i="116"/>
  <c r="E39" i="116"/>
  <c r="L39" i="116" s="1"/>
  <c r="D39" i="116"/>
  <c r="C129" i="116"/>
  <c r="E38" i="116"/>
  <c r="L38" i="116" s="1"/>
  <c r="D38" i="116"/>
  <c r="E37" i="116"/>
  <c r="D37" i="116"/>
  <c r="E36" i="116"/>
  <c r="L36" i="116" s="1"/>
  <c r="D36" i="116"/>
  <c r="E35" i="116"/>
  <c r="L35" i="116" s="1"/>
  <c r="D35" i="116"/>
  <c r="E34" i="116"/>
  <c r="D34" i="116"/>
  <c r="E33" i="116"/>
  <c r="D33" i="116"/>
  <c r="E32" i="116"/>
  <c r="L32" i="116" s="1"/>
  <c r="D32" i="116"/>
  <c r="E31" i="116"/>
  <c r="L31" i="116" s="1"/>
  <c r="D31" i="116"/>
  <c r="E30" i="116"/>
  <c r="D30" i="116"/>
  <c r="E29" i="116"/>
  <c r="D29" i="116"/>
  <c r="E28" i="116"/>
  <c r="D28" i="116"/>
  <c r="E27" i="116"/>
  <c r="D27" i="116"/>
  <c r="E26" i="116"/>
  <c r="D26" i="116"/>
  <c r="E25" i="116"/>
  <c r="D25" i="116"/>
  <c r="E24" i="116"/>
  <c r="L24" i="116" s="1"/>
  <c r="D24" i="116"/>
  <c r="E23" i="116"/>
  <c r="D23" i="116"/>
  <c r="E22" i="116"/>
  <c r="D22" i="116"/>
  <c r="E21" i="116"/>
  <c r="D21" i="116"/>
  <c r="E20" i="116"/>
  <c r="D20" i="116"/>
  <c r="E19" i="116"/>
  <c r="D19" i="116"/>
  <c r="E18" i="116"/>
  <c r="L18" i="116" s="1"/>
  <c r="D18" i="116"/>
  <c r="E17" i="116"/>
  <c r="L17" i="116" s="1"/>
  <c r="D17" i="116"/>
  <c r="E16" i="116"/>
  <c r="D16" i="116"/>
  <c r="E15" i="116"/>
  <c r="D15" i="116"/>
  <c r="E14" i="116"/>
  <c r="L14" i="116" s="1"/>
  <c r="D14" i="116"/>
  <c r="E13" i="116"/>
  <c r="D13" i="116"/>
  <c r="E12" i="116"/>
  <c r="D12" i="116"/>
  <c r="E11" i="116"/>
  <c r="D11" i="116"/>
  <c r="E10" i="116"/>
  <c r="L10" i="116" s="1"/>
  <c r="D10" i="116"/>
  <c r="E9" i="116"/>
  <c r="L9" i="116" s="1"/>
  <c r="D9" i="116"/>
  <c r="E8" i="116"/>
  <c r="L8" i="116" s="1"/>
  <c r="D8" i="116"/>
  <c r="C117" i="116" l="1"/>
  <c r="C99" i="116"/>
  <c r="C126" i="116"/>
  <c r="C104" i="116"/>
  <c r="C114" i="116"/>
  <c r="C122" i="116"/>
  <c r="C110" i="116"/>
  <c r="I49" i="124"/>
  <c r="G51" i="126"/>
  <c r="G53" i="126" s="1"/>
  <c r="C95" i="116"/>
  <c r="C100" i="116"/>
  <c r="C106" i="116"/>
  <c r="C112" i="116"/>
  <c r="C118" i="116"/>
  <c r="G37" i="118"/>
  <c r="C96" i="116"/>
  <c r="C103" i="116"/>
  <c r="C107" i="116"/>
  <c r="C113" i="116"/>
  <c r="C97" i="116"/>
  <c r="C109" i="116"/>
  <c r="G24" i="118"/>
  <c r="G26" i="118"/>
  <c r="G28" i="118"/>
  <c r="G30" i="118"/>
  <c r="G32" i="118"/>
  <c r="G34" i="118"/>
  <c r="G36" i="118"/>
  <c r="G45" i="122"/>
  <c r="G50" i="122" s="1"/>
  <c r="G52" i="122" s="1"/>
  <c r="G49" i="120"/>
  <c r="G54" i="120" s="1"/>
  <c r="G56" i="120" s="1"/>
  <c r="G47" i="116"/>
  <c r="G28" i="116"/>
  <c r="C93" i="116"/>
  <c r="G23" i="116"/>
  <c r="G25" i="116"/>
  <c r="G16" i="116"/>
  <c r="G22" i="116"/>
  <c r="G26" i="116"/>
  <c r="G34" i="116"/>
  <c r="C101" i="116"/>
  <c r="G21" i="116"/>
  <c r="G27" i="116"/>
  <c r="C94" i="116"/>
  <c r="C98" i="116"/>
  <c r="C102" i="116"/>
  <c r="M36" i="118"/>
  <c r="G11" i="116"/>
  <c r="G15" i="116"/>
  <c r="L27" i="116"/>
  <c r="G33" i="116"/>
  <c r="I52" i="116"/>
  <c r="G25" i="118"/>
  <c r="G27" i="118"/>
  <c r="G29" i="118"/>
  <c r="G31" i="118"/>
  <c r="G33" i="118"/>
  <c r="G35" i="118"/>
  <c r="C124" i="116"/>
  <c r="C130" i="116"/>
  <c r="G35" i="116"/>
  <c r="M26" i="118"/>
  <c r="G17" i="116"/>
  <c r="G38" i="116"/>
  <c r="G41" i="118"/>
  <c r="G9" i="118"/>
  <c r="M25" i="118"/>
  <c r="M28" i="118"/>
  <c r="M37" i="118"/>
  <c r="M24" i="118"/>
  <c r="M30" i="118"/>
  <c r="M33" i="118"/>
  <c r="M32" i="118"/>
  <c r="M27" i="118"/>
  <c r="M31" i="118"/>
  <c r="M35" i="118"/>
  <c r="M34" i="118"/>
  <c r="G40" i="118"/>
  <c r="G22" i="118"/>
  <c r="M29" i="118"/>
  <c r="G42" i="118"/>
  <c r="G43" i="118"/>
  <c r="G44" i="118"/>
  <c r="G8" i="118"/>
  <c r="G11" i="118"/>
  <c r="G13" i="118"/>
  <c r="G15" i="118"/>
  <c r="G17" i="118"/>
  <c r="G19" i="118"/>
  <c r="G21" i="118"/>
  <c r="G38" i="118"/>
  <c r="G39" i="118"/>
  <c r="G10" i="118"/>
  <c r="G12" i="118"/>
  <c r="G14" i="118"/>
  <c r="G16" i="118"/>
  <c r="G18" i="118"/>
  <c r="G20" i="118"/>
  <c r="G23" i="118"/>
  <c r="G41" i="116"/>
  <c r="G42" i="116"/>
  <c r="G13" i="116"/>
  <c r="G18" i="116"/>
  <c r="G20" i="116"/>
  <c r="G8" i="116"/>
  <c r="G9" i="116"/>
  <c r="G10" i="116"/>
  <c r="G30" i="116"/>
  <c r="G45" i="116"/>
  <c r="G48" i="116"/>
  <c r="G12" i="116"/>
  <c r="G24" i="116"/>
  <c r="G37" i="116"/>
  <c r="G40" i="116"/>
  <c r="G44" i="116"/>
  <c r="G19" i="116"/>
  <c r="G29" i="116"/>
  <c r="G36" i="116"/>
  <c r="G39" i="116"/>
  <c r="G43" i="116"/>
  <c r="G46" i="116"/>
  <c r="G14" i="116"/>
  <c r="G31" i="116"/>
  <c r="G32" i="116"/>
  <c r="C111" i="116"/>
  <c r="C115" i="116"/>
  <c r="C119" i="116"/>
  <c r="C123" i="116"/>
  <c r="C127" i="116"/>
  <c r="C131" i="116"/>
  <c r="G51" i="118"/>
  <c r="G53" i="118" s="1"/>
  <c r="C92" i="116"/>
  <c r="C108" i="116"/>
  <c r="C116" i="116"/>
  <c r="C120" i="116"/>
  <c r="E10" i="114"/>
  <c r="M10" i="114" s="1"/>
  <c r="E11" i="114"/>
  <c r="M11" i="114" s="1"/>
  <c r="E12" i="114"/>
  <c r="M12" i="114" s="1"/>
  <c r="E13" i="114"/>
  <c r="M13" i="114" s="1"/>
  <c r="E14" i="114"/>
  <c r="M14" i="114" s="1"/>
  <c r="E15" i="114"/>
  <c r="M15" i="114" s="1"/>
  <c r="E16" i="114"/>
  <c r="M16" i="114" s="1"/>
  <c r="E17" i="114"/>
  <c r="M17" i="114" s="1"/>
  <c r="E18" i="114"/>
  <c r="M18" i="114" s="1"/>
  <c r="E19" i="114"/>
  <c r="M19" i="114" s="1"/>
  <c r="E20" i="114"/>
  <c r="M20" i="114" s="1"/>
  <c r="E21" i="114"/>
  <c r="M21" i="114" s="1"/>
  <c r="E22" i="114"/>
  <c r="M22" i="114" s="1"/>
  <c r="E23" i="114"/>
  <c r="M23" i="114" s="1"/>
  <c r="E24" i="114"/>
  <c r="M24" i="114" s="1"/>
  <c r="E25" i="114"/>
  <c r="M25" i="114" s="1"/>
  <c r="E26" i="114"/>
  <c r="M26" i="114" s="1"/>
  <c r="E27" i="114"/>
  <c r="M27" i="114" s="1"/>
  <c r="E28" i="114"/>
  <c r="M28" i="114" s="1"/>
  <c r="E29" i="114"/>
  <c r="M29" i="114" s="1"/>
  <c r="E30" i="114"/>
  <c r="M30" i="114" s="1"/>
  <c r="E31" i="114"/>
  <c r="M31" i="114" s="1"/>
  <c r="E32" i="114"/>
  <c r="M32" i="114" s="1"/>
  <c r="E33" i="114"/>
  <c r="M33" i="114" s="1"/>
  <c r="E34" i="114"/>
  <c r="M34" i="114" s="1"/>
  <c r="E35" i="114"/>
  <c r="M35" i="114" s="1"/>
  <c r="E36" i="114"/>
  <c r="M36" i="114" s="1"/>
  <c r="E37" i="114"/>
  <c r="M37" i="114" s="1"/>
  <c r="E38" i="114"/>
  <c r="M38" i="114" s="1"/>
  <c r="E39" i="114"/>
  <c r="M39" i="114" s="1"/>
  <c r="E40" i="114"/>
  <c r="M40" i="114" s="1"/>
  <c r="E41" i="114"/>
  <c r="M41" i="114" s="1"/>
  <c r="E42" i="114"/>
  <c r="M42" i="114" s="1"/>
  <c r="E43" i="114"/>
  <c r="E44" i="114"/>
  <c r="M44" i="114" s="1"/>
  <c r="E9" i="114"/>
  <c r="M9" i="114" s="1"/>
  <c r="E8" i="114"/>
  <c r="M8" i="114" s="1"/>
  <c r="E10" i="112"/>
  <c r="E11" i="112"/>
  <c r="E12" i="112"/>
  <c r="E13" i="112"/>
  <c r="E14" i="112"/>
  <c r="L14" i="112" s="1"/>
  <c r="E15" i="112"/>
  <c r="E16" i="112"/>
  <c r="E17" i="112"/>
  <c r="L17" i="112" s="1"/>
  <c r="E18" i="112"/>
  <c r="L18" i="112" s="1"/>
  <c r="E19" i="112"/>
  <c r="E20" i="112"/>
  <c r="E21" i="112"/>
  <c r="E22" i="112"/>
  <c r="E23" i="112"/>
  <c r="E24" i="112"/>
  <c r="L24" i="112" s="1"/>
  <c r="E25" i="112"/>
  <c r="E26" i="112"/>
  <c r="E27" i="112"/>
  <c r="L27" i="112" s="1"/>
  <c r="E28" i="112"/>
  <c r="E29" i="112"/>
  <c r="E30" i="112"/>
  <c r="E31" i="112"/>
  <c r="L31" i="112" s="1"/>
  <c r="E32" i="112"/>
  <c r="L32" i="112" s="1"/>
  <c r="E33" i="112"/>
  <c r="E34" i="112"/>
  <c r="E35" i="112"/>
  <c r="L35" i="112" s="1"/>
  <c r="E36" i="112"/>
  <c r="L36" i="112" s="1"/>
  <c r="E37" i="112"/>
  <c r="E38" i="112"/>
  <c r="L38" i="112" s="1"/>
  <c r="E39" i="112"/>
  <c r="L39" i="112" s="1"/>
  <c r="E40" i="112"/>
  <c r="E41" i="112"/>
  <c r="E42" i="112"/>
  <c r="L42" i="112" s="1"/>
  <c r="E43" i="112"/>
  <c r="L43" i="112" s="1"/>
  <c r="E44" i="112"/>
  <c r="L44" i="112" s="1"/>
  <c r="E45" i="112"/>
  <c r="L45" i="112" s="1"/>
  <c r="E46" i="112"/>
  <c r="E47" i="112"/>
  <c r="L47" i="112" s="1"/>
  <c r="E48" i="112"/>
  <c r="E9" i="112"/>
  <c r="M48" i="114"/>
  <c r="G48" i="114"/>
  <c r="I48" i="114" s="1"/>
  <c r="M47" i="114"/>
  <c r="D47" i="114"/>
  <c r="G47" i="114" s="1"/>
  <c r="I47" i="114" s="1"/>
  <c r="L46" i="114"/>
  <c r="S45" i="114"/>
  <c r="D44" i="114"/>
  <c r="D43" i="114"/>
  <c r="D42" i="114"/>
  <c r="K41" i="114"/>
  <c r="C128" i="112" s="1"/>
  <c r="D41" i="114"/>
  <c r="K40" i="114"/>
  <c r="D40" i="114"/>
  <c r="K39" i="114"/>
  <c r="D39" i="114"/>
  <c r="K38" i="114"/>
  <c r="D38" i="114"/>
  <c r="D37" i="114"/>
  <c r="D36" i="114"/>
  <c r="D35" i="114"/>
  <c r="D34" i="114"/>
  <c r="D33" i="114"/>
  <c r="D32" i="114"/>
  <c r="D31" i="114"/>
  <c r="D30" i="114"/>
  <c r="D29" i="114"/>
  <c r="D28" i="114"/>
  <c r="D27" i="114"/>
  <c r="D26" i="114"/>
  <c r="D25" i="114"/>
  <c r="D24" i="114"/>
  <c r="I23" i="114"/>
  <c r="D23" i="114"/>
  <c r="D22" i="114"/>
  <c r="K21" i="114"/>
  <c r="D21" i="114"/>
  <c r="D20" i="114"/>
  <c r="D19" i="114"/>
  <c r="D18" i="114"/>
  <c r="D17" i="114"/>
  <c r="D16" i="114"/>
  <c r="D15" i="114"/>
  <c r="D14" i="114"/>
  <c r="D13" i="114"/>
  <c r="D12" i="114"/>
  <c r="D11" i="114"/>
  <c r="I10" i="114"/>
  <c r="D10" i="114"/>
  <c r="D9" i="114"/>
  <c r="D8" i="114"/>
  <c r="C121" i="112"/>
  <c r="L52" i="112"/>
  <c r="G52" i="112"/>
  <c r="I52" i="112" s="1"/>
  <c r="L51" i="112"/>
  <c r="G51" i="112"/>
  <c r="I51" i="112" s="1"/>
  <c r="J50" i="112"/>
  <c r="R49" i="112"/>
  <c r="D48" i="112"/>
  <c r="D47" i="112"/>
  <c r="J46" i="112"/>
  <c r="D46" i="112"/>
  <c r="J45" i="112"/>
  <c r="D45" i="112"/>
  <c r="D44" i="112"/>
  <c r="D43" i="112"/>
  <c r="D42" i="112"/>
  <c r="D41" i="112"/>
  <c r="D40" i="112"/>
  <c r="D39" i="112"/>
  <c r="J38" i="112"/>
  <c r="D38" i="112"/>
  <c r="D37" i="112"/>
  <c r="D36" i="112"/>
  <c r="D35" i="112"/>
  <c r="D34" i="112"/>
  <c r="D33" i="112"/>
  <c r="D32" i="112"/>
  <c r="D31" i="112"/>
  <c r="D30" i="112"/>
  <c r="D29" i="112"/>
  <c r="D28" i="112"/>
  <c r="D27" i="112"/>
  <c r="D26" i="112"/>
  <c r="D25" i="112"/>
  <c r="D24" i="112"/>
  <c r="D23" i="112"/>
  <c r="D22" i="112"/>
  <c r="D21" i="112"/>
  <c r="D20" i="112"/>
  <c r="D19" i="112"/>
  <c r="D18" i="112"/>
  <c r="D17" i="112"/>
  <c r="D16" i="112"/>
  <c r="D15" i="112"/>
  <c r="D14" i="112"/>
  <c r="D13" i="112"/>
  <c r="D12" i="112"/>
  <c r="D11" i="112"/>
  <c r="D10" i="112"/>
  <c r="D9" i="112"/>
  <c r="E8" i="112"/>
  <c r="D8" i="112"/>
  <c r="I45" i="122" l="1"/>
  <c r="I49" i="120"/>
  <c r="G45" i="118"/>
  <c r="I45" i="118" s="1"/>
  <c r="G49" i="116"/>
  <c r="G54" i="116" s="1"/>
  <c r="G56" i="116" s="1"/>
  <c r="C107" i="112"/>
  <c r="C105" i="112"/>
  <c r="C95" i="112"/>
  <c r="C97" i="112"/>
  <c r="C126" i="112"/>
  <c r="G38" i="112"/>
  <c r="G8" i="112"/>
  <c r="G10" i="112"/>
  <c r="G12" i="112"/>
  <c r="G16" i="112"/>
  <c r="G40" i="112"/>
  <c r="G9" i="112"/>
  <c r="G11" i="112"/>
  <c r="G41" i="112"/>
  <c r="G48" i="112"/>
  <c r="G20" i="112"/>
  <c r="G30" i="112"/>
  <c r="G46" i="112"/>
  <c r="G26" i="114"/>
  <c r="G30" i="114"/>
  <c r="G34" i="114"/>
  <c r="C130" i="112"/>
  <c r="G19" i="112"/>
  <c r="G23" i="112"/>
  <c r="G25" i="112"/>
  <c r="G29" i="112"/>
  <c r="G37" i="112"/>
  <c r="G42" i="112"/>
  <c r="G44" i="112"/>
  <c r="C127" i="112"/>
  <c r="C99" i="112"/>
  <c r="C118" i="112"/>
  <c r="C103" i="112"/>
  <c r="G12" i="114"/>
  <c r="G39" i="114"/>
  <c r="G41" i="114"/>
  <c r="G14" i="114"/>
  <c r="G16" i="114"/>
  <c r="G22" i="114"/>
  <c r="G11" i="114"/>
  <c r="G15" i="114"/>
  <c r="G38" i="114"/>
  <c r="G8" i="114"/>
  <c r="G13" i="114"/>
  <c r="G17" i="114"/>
  <c r="G14" i="112"/>
  <c r="G17" i="112"/>
  <c r="G34" i="112"/>
  <c r="G21" i="112"/>
  <c r="G13" i="112"/>
  <c r="G15" i="112"/>
  <c r="G33" i="112"/>
  <c r="G22" i="112"/>
  <c r="G31" i="112"/>
  <c r="G24" i="112"/>
  <c r="G25" i="114"/>
  <c r="G29" i="114"/>
  <c r="G33" i="114"/>
  <c r="G37" i="114"/>
  <c r="G43" i="114"/>
  <c r="G10" i="114"/>
  <c r="G23" i="114"/>
  <c r="G24" i="114"/>
  <c r="G28" i="114"/>
  <c r="G32" i="114"/>
  <c r="G36" i="114"/>
  <c r="G9" i="114"/>
  <c r="G27" i="114"/>
  <c r="G31" i="114"/>
  <c r="G35" i="114"/>
  <c r="G42" i="114"/>
  <c r="G44" i="114"/>
  <c r="G26" i="112"/>
  <c r="G28" i="112"/>
  <c r="G45" i="112"/>
  <c r="L46" i="112"/>
  <c r="G27" i="112"/>
  <c r="G32" i="112"/>
  <c r="G43" i="112"/>
  <c r="C115" i="112"/>
  <c r="G18" i="112"/>
  <c r="C104" i="112"/>
  <c r="G19" i="114"/>
  <c r="G21" i="114"/>
  <c r="G40" i="114"/>
  <c r="C119" i="112"/>
  <c r="C131" i="112"/>
  <c r="G35" i="112"/>
  <c r="G36" i="112"/>
  <c r="G39" i="112"/>
  <c r="G47" i="112"/>
  <c r="C96" i="112"/>
  <c r="C108" i="112"/>
  <c r="C116" i="112"/>
  <c r="C124" i="112"/>
  <c r="G18" i="114"/>
  <c r="G20" i="114"/>
  <c r="L8" i="112"/>
  <c r="L9" i="112"/>
  <c r="L10" i="112"/>
  <c r="L48" i="112"/>
  <c r="G55" i="112"/>
  <c r="G57" i="112" s="1"/>
  <c r="C93" i="112"/>
  <c r="C101" i="112"/>
  <c r="C109" i="112"/>
  <c r="C113" i="112"/>
  <c r="C117" i="112"/>
  <c r="C125" i="112"/>
  <c r="C129" i="112"/>
  <c r="G51" i="114"/>
  <c r="G53" i="114" s="1"/>
  <c r="C92" i="112"/>
  <c r="C100" i="112"/>
  <c r="C112" i="112"/>
  <c r="C120" i="112"/>
  <c r="C94" i="112"/>
  <c r="C98" i="112"/>
  <c r="C102" i="112"/>
  <c r="C106" i="112"/>
  <c r="C110" i="112"/>
  <c r="C114" i="112"/>
  <c r="C122" i="112"/>
  <c r="C111" i="112"/>
  <c r="C123" i="112"/>
  <c r="M43" i="114"/>
  <c r="I10" i="110"/>
  <c r="G50" i="118" l="1"/>
  <c r="G52" i="118" s="1"/>
  <c r="I49" i="116"/>
  <c r="G45" i="114"/>
  <c r="G50" i="114" s="1"/>
  <c r="G52" i="114" s="1"/>
  <c r="G49" i="112"/>
  <c r="G54" i="112" s="1"/>
  <c r="G56" i="112" s="1"/>
  <c r="I45" i="114" l="1"/>
  <c r="I49" i="112"/>
  <c r="M48" i="110"/>
  <c r="G48" i="110"/>
  <c r="I48" i="110" s="1"/>
  <c r="M47" i="110"/>
  <c r="D47" i="110"/>
  <c r="G47" i="110" s="1"/>
  <c r="I47" i="110" s="1"/>
  <c r="L46" i="110"/>
  <c r="S45" i="110"/>
  <c r="E44" i="110"/>
  <c r="M44" i="110" s="1"/>
  <c r="D44" i="110"/>
  <c r="E43" i="110"/>
  <c r="M43" i="110" s="1"/>
  <c r="D43" i="110"/>
  <c r="E42" i="110"/>
  <c r="M42" i="110" s="1"/>
  <c r="D42" i="110"/>
  <c r="K41" i="110"/>
  <c r="C128" i="108" s="1"/>
  <c r="E41" i="110"/>
  <c r="M41" i="110" s="1"/>
  <c r="D41" i="110"/>
  <c r="K40" i="110"/>
  <c r="E40" i="110"/>
  <c r="M40" i="110" s="1"/>
  <c r="D40" i="110"/>
  <c r="K39" i="110"/>
  <c r="E39" i="110"/>
  <c r="M39" i="110" s="1"/>
  <c r="D39" i="110"/>
  <c r="K38" i="110"/>
  <c r="C125" i="108" s="1"/>
  <c r="E38" i="110"/>
  <c r="M38" i="110" s="1"/>
  <c r="D38" i="110"/>
  <c r="E37" i="110"/>
  <c r="M37" i="110" s="1"/>
  <c r="D37" i="110"/>
  <c r="E36" i="110"/>
  <c r="M36" i="110" s="1"/>
  <c r="D36" i="110"/>
  <c r="E35" i="110"/>
  <c r="M35" i="110" s="1"/>
  <c r="D35" i="110"/>
  <c r="E34" i="110"/>
  <c r="M34" i="110" s="1"/>
  <c r="D34" i="110"/>
  <c r="E33" i="110"/>
  <c r="M33" i="110" s="1"/>
  <c r="D33" i="110"/>
  <c r="E32" i="110"/>
  <c r="M32" i="110" s="1"/>
  <c r="D32" i="110"/>
  <c r="E31" i="110"/>
  <c r="M31" i="110" s="1"/>
  <c r="D31" i="110"/>
  <c r="E30" i="110"/>
  <c r="M30" i="110" s="1"/>
  <c r="D30" i="110"/>
  <c r="E29" i="110"/>
  <c r="M29" i="110" s="1"/>
  <c r="D29" i="110"/>
  <c r="E28" i="110"/>
  <c r="M28" i="110" s="1"/>
  <c r="D28" i="110"/>
  <c r="E27" i="110"/>
  <c r="M27" i="110" s="1"/>
  <c r="D27" i="110"/>
  <c r="E26" i="110"/>
  <c r="M26" i="110" s="1"/>
  <c r="D26" i="110"/>
  <c r="E25" i="110"/>
  <c r="M25" i="110" s="1"/>
  <c r="D25" i="110"/>
  <c r="E24" i="110"/>
  <c r="M24" i="110" s="1"/>
  <c r="D24" i="110"/>
  <c r="I23" i="110"/>
  <c r="E23" i="110"/>
  <c r="M23" i="110" s="1"/>
  <c r="D23" i="110"/>
  <c r="E22" i="110"/>
  <c r="M22" i="110" s="1"/>
  <c r="D22" i="110"/>
  <c r="K21" i="110"/>
  <c r="C105" i="108" s="1"/>
  <c r="E21" i="110"/>
  <c r="M21" i="110" s="1"/>
  <c r="D21" i="110"/>
  <c r="E20" i="110"/>
  <c r="M20" i="110" s="1"/>
  <c r="D20" i="110"/>
  <c r="E19" i="110"/>
  <c r="M19" i="110" s="1"/>
  <c r="D19" i="110"/>
  <c r="E18" i="110"/>
  <c r="M18" i="110" s="1"/>
  <c r="D18" i="110"/>
  <c r="K17" i="110"/>
  <c r="E17" i="110"/>
  <c r="M17" i="110" s="1"/>
  <c r="D17" i="110"/>
  <c r="E16" i="110"/>
  <c r="M16" i="110" s="1"/>
  <c r="D16" i="110"/>
  <c r="E15" i="110"/>
  <c r="M15" i="110" s="1"/>
  <c r="D15" i="110"/>
  <c r="E14" i="110"/>
  <c r="M14" i="110" s="1"/>
  <c r="D14" i="110"/>
  <c r="E13" i="110"/>
  <c r="M13" i="110" s="1"/>
  <c r="D13" i="110"/>
  <c r="E12" i="110"/>
  <c r="M12" i="110" s="1"/>
  <c r="D12" i="110"/>
  <c r="E11" i="110"/>
  <c r="M11" i="110" s="1"/>
  <c r="D11" i="110"/>
  <c r="E10" i="110"/>
  <c r="M10" i="110" s="1"/>
  <c r="D10" i="110"/>
  <c r="E9" i="110"/>
  <c r="M9" i="110" s="1"/>
  <c r="D9" i="110"/>
  <c r="E8" i="110"/>
  <c r="M8" i="110" s="1"/>
  <c r="D8" i="110"/>
  <c r="C121" i="108"/>
  <c r="L52" i="108"/>
  <c r="G52" i="108"/>
  <c r="I52" i="108" s="1"/>
  <c r="L51" i="108"/>
  <c r="G51" i="108"/>
  <c r="I51" i="108" s="1"/>
  <c r="J50" i="108"/>
  <c r="R49" i="108"/>
  <c r="E48" i="108"/>
  <c r="L48" i="108" s="1"/>
  <c r="D48" i="108"/>
  <c r="E47" i="108"/>
  <c r="L47" i="108" s="1"/>
  <c r="D47" i="108"/>
  <c r="J46" i="108"/>
  <c r="E46" i="108"/>
  <c r="D46" i="108"/>
  <c r="J45" i="108"/>
  <c r="E45" i="108"/>
  <c r="L45" i="108" s="1"/>
  <c r="D45" i="108"/>
  <c r="E44" i="108"/>
  <c r="L44" i="108" s="1"/>
  <c r="D44" i="108"/>
  <c r="E43" i="108"/>
  <c r="L43" i="108" s="1"/>
  <c r="D43" i="108"/>
  <c r="E42" i="108"/>
  <c r="L42" i="108" s="1"/>
  <c r="D42" i="108"/>
  <c r="E41" i="108"/>
  <c r="D41" i="108"/>
  <c r="E40" i="108"/>
  <c r="D40" i="108"/>
  <c r="E39" i="108"/>
  <c r="L39" i="108" s="1"/>
  <c r="D39" i="108"/>
  <c r="J38" i="108"/>
  <c r="E38" i="108"/>
  <c r="L38" i="108" s="1"/>
  <c r="D38" i="108"/>
  <c r="E37" i="108"/>
  <c r="D37" i="108"/>
  <c r="E36" i="108"/>
  <c r="L36" i="108" s="1"/>
  <c r="D36" i="108"/>
  <c r="E35" i="108"/>
  <c r="L35" i="108" s="1"/>
  <c r="D35" i="108"/>
  <c r="E34" i="108"/>
  <c r="D34" i="108"/>
  <c r="E33" i="108"/>
  <c r="D33" i="108"/>
  <c r="E32" i="108"/>
  <c r="L32" i="108" s="1"/>
  <c r="D32" i="108"/>
  <c r="E31" i="108"/>
  <c r="L31" i="108" s="1"/>
  <c r="D31" i="108"/>
  <c r="E30" i="108"/>
  <c r="D30" i="108"/>
  <c r="E29" i="108"/>
  <c r="D29" i="108"/>
  <c r="E28" i="108"/>
  <c r="D28" i="108"/>
  <c r="E27" i="108"/>
  <c r="L27" i="108" s="1"/>
  <c r="D27" i="108"/>
  <c r="E26" i="108"/>
  <c r="D26" i="108"/>
  <c r="E25" i="108"/>
  <c r="D25" i="108"/>
  <c r="E24" i="108"/>
  <c r="L24" i="108" s="1"/>
  <c r="D24" i="108"/>
  <c r="E23" i="108"/>
  <c r="D23" i="108"/>
  <c r="E22" i="108"/>
  <c r="D22" i="108"/>
  <c r="E21" i="108"/>
  <c r="D21" i="108"/>
  <c r="E20" i="108"/>
  <c r="D20" i="108"/>
  <c r="E19" i="108"/>
  <c r="D19" i="108"/>
  <c r="E18" i="108"/>
  <c r="L18" i="108" s="1"/>
  <c r="D18" i="108"/>
  <c r="J17" i="108"/>
  <c r="E17" i="108"/>
  <c r="L17" i="108" s="1"/>
  <c r="D17" i="108"/>
  <c r="E16" i="108"/>
  <c r="D16" i="108"/>
  <c r="E15" i="108"/>
  <c r="D15" i="108"/>
  <c r="E14" i="108"/>
  <c r="L14" i="108" s="1"/>
  <c r="D14" i="108"/>
  <c r="E13" i="108"/>
  <c r="D13" i="108"/>
  <c r="E12" i="108"/>
  <c r="D12" i="108"/>
  <c r="E11" i="108"/>
  <c r="D11" i="108"/>
  <c r="E10" i="108"/>
  <c r="L10" i="108" s="1"/>
  <c r="D10" i="108"/>
  <c r="E9" i="108"/>
  <c r="L9" i="108" s="1"/>
  <c r="D9" i="108"/>
  <c r="E8" i="108"/>
  <c r="L8" i="108" s="1"/>
  <c r="D8" i="108"/>
  <c r="C114" i="108" l="1"/>
  <c r="C96" i="108"/>
  <c r="C130" i="108"/>
  <c r="G19" i="108"/>
  <c r="G23" i="108"/>
  <c r="G25" i="108"/>
  <c r="G29" i="108"/>
  <c r="G37" i="108"/>
  <c r="C92" i="108"/>
  <c r="C98" i="108"/>
  <c r="C93" i="108"/>
  <c r="C103" i="108"/>
  <c r="G42" i="108"/>
  <c r="C94" i="108"/>
  <c r="C110" i="108"/>
  <c r="G41" i="108"/>
  <c r="C95" i="108"/>
  <c r="G14" i="110"/>
  <c r="C97" i="108"/>
  <c r="C126" i="108"/>
  <c r="C106" i="108"/>
  <c r="C107" i="108"/>
  <c r="C99" i="108"/>
  <c r="G46" i="108"/>
  <c r="C123" i="108"/>
  <c r="G20" i="108"/>
  <c r="G30" i="108"/>
  <c r="C115" i="108"/>
  <c r="G12" i="108"/>
  <c r="G16" i="108"/>
  <c r="G11" i="108"/>
  <c r="G40" i="108"/>
  <c r="C131" i="108"/>
  <c r="C119" i="108"/>
  <c r="C127" i="108"/>
  <c r="G24" i="108"/>
  <c r="G31" i="108"/>
  <c r="G17" i="108"/>
  <c r="G38" i="108"/>
  <c r="G21" i="108"/>
  <c r="G13" i="108"/>
  <c r="G15" i="108"/>
  <c r="G34" i="108"/>
  <c r="G44" i="108"/>
  <c r="G22" i="108"/>
  <c r="L46" i="108"/>
  <c r="G14" i="108"/>
  <c r="G33" i="108"/>
  <c r="G11" i="110"/>
  <c r="G10" i="110"/>
  <c r="G40" i="110"/>
  <c r="G42" i="110"/>
  <c r="G43" i="110"/>
  <c r="G18" i="110"/>
  <c r="G19" i="110"/>
  <c r="G20" i="110"/>
  <c r="G21" i="110"/>
  <c r="G25" i="110"/>
  <c r="G27" i="110"/>
  <c r="G29" i="110"/>
  <c r="G31" i="110"/>
  <c r="G33" i="110"/>
  <c r="G35" i="110"/>
  <c r="G37" i="110"/>
  <c r="G9" i="110"/>
  <c r="G13" i="110"/>
  <c r="G17" i="110"/>
  <c r="L44" i="110"/>
  <c r="G8" i="110"/>
  <c r="G12" i="110"/>
  <c r="G16" i="110"/>
  <c r="G24" i="110"/>
  <c r="G26" i="110"/>
  <c r="G28" i="110"/>
  <c r="G30" i="110"/>
  <c r="G32" i="110"/>
  <c r="G34" i="110"/>
  <c r="G36" i="110"/>
  <c r="G38" i="110"/>
  <c r="G39" i="110"/>
  <c r="G15" i="110"/>
  <c r="G44" i="110"/>
  <c r="G27" i="108"/>
  <c r="G32" i="108"/>
  <c r="G43" i="108"/>
  <c r="G26" i="108"/>
  <c r="G28" i="108"/>
  <c r="G45" i="108"/>
  <c r="G9" i="108"/>
  <c r="G10" i="108"/>
  <c r="G18" i="108"/>
  <c r="G35" i="108"/>
  <c r="G36" i="108"/>
  <c r="G39" i="108"/>
  <c r="G47" i="108"/>
  <c r="G48" i="108"/>
  <c r="C100" i="108"/>
  <c r="C104" i="108"/>
  <c r="C108" i="108"/>
  <c r="C112" i="108"/>
  <c r="C116" i="108"/>
  <c r="C120" i="108"/>
  <c r="C124" i="108"/>
  <c r="G22" i="110"/>
  <c r="G23" i="110"/>
  <c r="G41" i="110"/>
  <c r="C111" i="108"/>
  <c r="G8" i="108"/>
  <c r="G55" i="108"/>
  <c r="G57" i="108" s="1"/>
  <c r="C101" i="108"/>
  <c r="C109" i="108"/>
  <c r="C113" i="108"/>
  <c r="C117" i="108"/>
  <c r="C129" i="108"/>
  <c r="G51" i="110"/>
  <c r="G53" i="110" s="1"/>
  <c r="C102" i="108"/>
  <c r="C118" i="108"/>
  <c r="C122" i="108"/>
  <c r="G45" i="110" l="1"/>
  <c r="I45" i="110" s="1"/>
  <c r="G49" i="108"/>
  <c r="G54" i="108" s="1"/>
  <c r="M48" i="106"/>
  <c r="G48" i="106"/>
  <c r="G51" i="106" s="1"/>
  <c r="G53" i="106" s="1"/>
  <c r="M47" i="106"/>
  <c r="D47" i="106"/>
  <c r="G47" i="106" s="1"/>
  <c r="I47" i="106" s="1"/>
  <c r="L46" i="106"/>
  <c r="S45" i="106"/>
  <c r="E44" i="106"/>
  <c r="D44" i="106"/>
  <c r="E43" i="106"/>
  <c r="D43" i="106"/>
  <c r="K42" i="106"/>
  <c r="E42" i="106"/>
  <c r="D42" i="106"/>
  <c r="K41" i="106"/>
  <c r="E41" i="106"/>
  <c r="I41" i="106" s="1"/>
  <c r="D41" i="106"/>
  <c r="K40" i="106"/>
  <c r="E40" i="106"/>
  <c r="I40" i="106" s="1"/>
  <c r="D40" i="106"/>
  <c r="K39" i="106"/>
  <c r="E39" i="106"/>
  <c r="D39" i="106"/>
  <c r="K38" i="106"/>
  <c r="E38" i="106"/>
  <c r="D38" i="106"/>
  <c r="E37" i="106"/>
  <c r="D37" i="106"/>
  <c r="E36" i="106"/>
  <c r="D36" i="106"/>
  <c r="E35" i="106"/>
  <c r="D35" i="106"/>
  <c r="E34" i="106"/>
  <c r="D34" i="106"/>
  <c r="E33" i="106"/>
  <c r="D33" i="106"/>
  <c r="E32" i="106"/>
  <c r="D32" i="106"/>
  <c r="E31" i="106"/>
  <c r="D31" i="106"/>
  <c r="E30" i="106"/>
  <c r="D30" i="106"/>
  <c r="E29" i="106"/>
  <c r="D29" i="106"/>
  <c r="E28" i="106"/>
  <c r="D28" i="106"/>
  <c r="E27" i="106"/>
  <c r="D27" i="106"/>
  <c r="E26" i="106"/>
  <c r="D26" i="106"/>
  <c r="E25" i="106"/>
  <c r="D25" i="106"/>
  <c r="E24" i="106"/>
  <c r="D24" i="106"/>
  <c r="E23" i="106"/>
  <c r="I23" i="106" s="1"/>
  <c r="D23" i="106"/>
  <c r="E22" i="106"/>
  <c r="I22" i="106" s="1"/>
  <c r="D22" i="106"/>
  <c r="K21" i="106"/>
  <c r="E21" i="106"/>
  <c r="I21" i="106" s="1"/>
  <c r="D21" i="106"/>
  <c r="E20" i="106"/>
  <c r="D20" i="106"/>
  <c r="E19" i="106"/>
  <c r="D19" i="106"/>
  <c r="E18" i="106"/>
  <c r="D18" i="106"/>
  <c r="K17" i="106"/>
  <c r="E17" i="106"/>
  <c r="D17" i="106"/>
  <c r="E16" i="106"/>
  <c r="D16" i="106"/>
  <c r="E15" i="106"/>
  <c r="D15" i="106"/>
  <c r="E14" i="106"/>
  <c r="D14" i="106"/>
  <c r="E13" i="106"/>
  <c r="D13" i="106"/>
  <c r="E12" i="106"/>
  <c r="D12" i="106"/>
  <c r="E11" i="106"/>
  <c r="D11" i="106"/>
  <c r="E10" i="106"/>
  <c r="D10" i="106"/>
  <c r="E9" i="106"/>
  <c r="D9" i="106"/>
  <c r="E8" i="106"/>
  <c r="D8" i="106"/>
  <c r="C125" i="104"/>
  <c r="C121" i="104"/>
  <c r="C114" i="104"/>
  <c r="C110" i="104"/>
  <c r="C98" i="104"/>
  <c r="C96" i="104"/>
  <c r="C94" i="104"/>
  <c r="C93" i="104"/>
  <c r="C92" i="104"/>
  <c r="L52" i="104"/>
  <c r="G52" i="104"/>
  <c r="G55" i="104" s="1"/>
  <c r="G57" i="104" s="1"/>
  <c r="L51" i="104"/>
  <c r="G51" i="104"/>
  <c r="I51" i="104" s="1"/>
  <c r="J50" i="104"/>
  <c r="R49" i="104"/>
  <c r="E48" i="104"/>
  <c r="I48" i="104" s="1"/>
  <c r="D48" i="104"/>
  <c r="E47" i="104"/>
  <c r="D47" i="104"/>
  <c r="J46" i="104"/>
  <c r="E46" i="104"/>
  <c r="I46" i="104" s="1"/>
  <c r="D46" i="104"/>
  <c r="J45" i="104"/>
  <c r="E45" i="104"/>
  <c r="D45" i="104"/>
  <c r="E44" i="104"/>
  <c r="D44" i="104"/>
  <c r="E43" i="104"/>
  <c r="D43" i="104"/>
  <c r="E42" i="104"/>
  <c r="D42" i="104"/>
  <c r="E41" i="104"/>
  <c r="I41" i="104" s="1"/>
  <c r="D41" i="104"/>
  <c r="E40" i="104"/>
  <c r="D40" i="104"/>
  <c r="E39" i="104"/>
  <c r="I39" i="104" s="1"/>
  <c r="D39" i="104"/>
  <c r="J38" i="104"/>
  <c r="E38" i="104"/>
  <c r="I38" i="104" s="1"/>
  <c r="D38" i="104"/>
  <c r="E37" i="104"/>
  <c r="I37" i="104" s="1"/>
  <c r="D37" i="104"/>
  <c r="E36" i="104"/>
  <c r="I36" i="104" s="1"/>
  <c r="D36" i="104"/>
  <c r="E35" i="104"/>
  <c r="I35" i="104" s="1"/>
  <c r="D35" i="104"/>
  <c r="E34" i="104"/>
  <c r="I34" i="104" s="1"/>
  <c r="D34" i="104"/>
  <c r="E33" i="104"/>
  <c r="I33" i="104" s="1"/>
  <c r="D33" i="104"/>
  <c r="E32" i="104"/>
  <c r="I32" i="104" s="1"/>
  <c r="D32" i="104"/>
  <c r="E31" i="104"/>
  <c r="I31" i="104" s="1"/>
  <c r="D31" i="104"/>
  <c r="E30" i="104"/>
  <c r="I30" i="104" s="1"/>
  <c r="D30" i="104"/>
  <c r="E29" i="104"/>
  <c r="I29" i="104" s="1"/>
  <c r="D29" i="104"/>
  <c r="E28" i="104"/>
  <c r="I28" i="104" s="1"/>
  <c r="D28" i="104"/>
  <c r="E27" i="104"/>
  <c r="D27" i="104"/>
  <c r="E26" i="104"/>
  <c r="I26" i="104" s="1"/>
  <c r="D26" i="104"/>
  <c r="E25" i="104"/>
  <c r="D25" i="104"/>
  <c r="E24" i="104"/>
  <c r="D24" i="104"/>
  <c r="E23" i="104"/>
  <c r="D23" i="104"/>
  <c r="E22" i="104"/>
  <c r="I22" i="104" s="1"/>
  <c r="D22" i="104"/>
  <c r="E21" i="104"/>
  <c r="D21" i="104"/>
  <c r="E20" i="104"/>
  <c r="I20" i="104" s="1"/>
  <c r="D20" i="104"/>
  <c r="E19" i="104"/>
  <c r="D19" i="104"/>
  <c r="E18" i="104"/>
  <c r="I18" i="104" s="1"/>
  <c r="D18" i="104"/>
  <c r="J17" i="104"/>
  <c r="E17" i="104"/>
  <c r="I17" i="104" s="1"/>
  <c r="D17" i="104"/>
  <c r="E16" i="104"/>
  <c r="I16" i="104" s="1"/>
  <c r="D16" i="104"/>
  <c r="E15" i="104"/>
  <c r="I15" i="104" s="1"/>
  <c r="D15" i="104"/>
  <c r="E14" i="104"/>
  <c r="D14" i="104"/>
  <c r="E13" i="104"/>
  <c r="I13" i="104" s="1"/>
  <c r="D13" i="104"/>
  <c r="E12" i="104"/>
  <c r="I12" i="104" s="1"/>
  <c r="D12" i="104"/>
  <c r="E11" i="104"/>
  <c r="I11" i="104" s="1"/>
  <c r="D11" i="104"/>
  <c r="E10" i="104"/>
  <c r="I10" i="104" s="1"/>
  <c r="D10" i="104"/>
  <c r="E9" i="104"/>
  <c r="I9" i="104" s="1"/>
  <c r="D9" i="104"/>
  <c r="E8" i="104"/>
  <c r="I8" i="104" s="1"/>
  <c r="D8" i="104"/>
  <c r="C113" i="104" l="1"/>
  <c r="C128" i="104"/>
  <c r="C131" i="104"/>
  <c r="I52" i="104"/>
  <c r="G19" i="104"/>
  <c r="I19" i="104"/>
  <c r="G21" i="104"/>
  <c r="I21" i="104"/>
  <c r="G23" i="104"/>
  <c r="I23" i="104"/>
  <c r="G25" i="104"/>
  <c r="I25" i="104"/>
  <c r="G27" i="104"/>
  <c r="I27" i="104"/>
  <c r="M8" i="106"/>
  <c r="I8" i="106"/>
  <c r="M10" i="106"/>
  <c r="I10" i="106"/>
  <c r="M12" i="106"/>
  <c r="I12" i="106"/>
  <c r="M14" i="106"/>
  <c r="I14" i="106"/>
  <c r="M16" i="106"/>
  <c r="I16" i="106"/>
  <c r="M25" i="106"/>
  <c r="I25" i="106"/>
  <c r="M27" i="106"/>
  <c r="I27" i="106"/>
  <c r="M29" i="106"/>
  <c r="I29" i="106"/>
  <c r="M31" i="106"/>
  <c r="I31" i="106"/>
  <c r="M33" i="106"/>
  <c r="I33" i="106"/>
  <c r="M35" i="106"/>
  <c r="I35" i="106"/>
  <c r="M37" i="106"/>
  <c r="I37" i="106"/>
  <c r="L14" i="104"/>
  <c r="I14" i="104"/>
  <c r="L43" i="104"/>
  <c r="I43" i="104"/>
  <c r="L45" i="104"/>
  <c r="I45" i="104"/>
  <c r="M18" i="106"/>
  <c r="I18" i="106"/>
  <c r="M20" i="106"/>
  <c r="I20" i="106"/>
  <c r="M39" i="106"/>
  <c r="I39" i="106"/>
  <c r="L44" i="106"/>
  <c r="I43" i="106"/>
  <c r="L24" i="104"/>
  <c r="I24" i="104"/>
  <c r="M9" i="106"/>
  <c r="I9" i="106"/>
  <c r="M11" i="106"/>
  <c r="I11" i="106"/>
  <c r="M13" i="106"/>
  <c r="I13" i="106"/>
  <c r="M15" i="106"/>
  <c r="I15" i="106"/>
  <c r="M17" i="106"/>
  <c r="I17" i="106"/>
  <c r="M24" i="106"/>
  <c r="I24" i="106"/>
  <c r="M26" i="106"/>
  <c r="I26" i="106"/>
  <c r="M28" i="106"/>
  <c r="I28" i="106"/>
  <c r="M30" i="106"/>
  <c r="I30" i="106"/>
  <c r="M32" i="106"/>
  <c r="I32" i="106"/>
  <c r="M34" i="106"/>
  <c r="I34" i="106"/>
  <c r="M36" i="106"/>
  <c r="I36" i="106"/>
  <c r="M38" i="106"/>
  <c r="I38" i="106"/>
  <c r="M42" i="106"/>
  <c r="I42" i="106"/>
  <c r="G40" i="104"/>
  <c r="I40" i="104"/>
  <c r="L42" i="104"/>
  <c r="I42" i="104"/>
  <c r="L44" i="104"/>
  <c r="I44" i="104"/>
  <c r="G47" i="104"/>
  <c r="I47" i="104"/>
  <c r="M19" i="106"/>
  <c r="I19" i="106"/>
  <c r="M44" i="106"/>
  <c r="I44" i="106"/>
  <c r="G8" i="104"/>
  <c r="G31" i="106"/>
  <c r="L8" i="104"/>
  <c r="G10" i="104"/>
  <c r="G12" i="104"/>
  <c r="G16" i="104"/>
  <c r="L27" i="104"/>
  <c r="G29" i="104"/>
  <c r="G31" i="104"/>
  <c r="G33" i="104"/>
  <c r="G35" i="104"/>
  <c r="G37" i="104"/>
  <c r="G46" i="104"/>
  <c r="C126" i="104"/>
  <c r="G50" i="110"/>
  <c r="G52" i="110" s="1"/>
  <c r="C124" i="104"/>
  <c r="I49" i="108"/>
  <c r="G56" i="108"/>
  <c r="C117" i="104"/>
  <c r="G23" i="106"/>
  <c r="G41" i="106"/>
  <c r="C109" i="104"/>
  <c r="C107" i="104"/>
  <c r="C112" i="104"/>
  <c r="C118" i="104"/>
  <c r="G9" i="104"/>
  <c r="G11" i="104"/>
  <c r="C101" i="104"/>
  <c r="C129" i="104"/>
  <c r="G21" i="106"/>
  <c r="G44" i="106"/>
  <c r="C105" i="104"/>
  <c r="C97" i="104"/>
  <c r="C100" i="104"/>
  <c r="C104" i="104"/>
  <c r="C108" i="104"/>
  <c r="C116" i="104"/>
  <c r="C120" i="104"/>
  <c r="I48" i="106"/>
  <c r="G18" i="104"/>
  <c r="G20" i="104"/>
  <c r="G22" i="104"/>
  <c r="G26" i="104"/>
  <c r="G39" i="104"/>
  <c r="G41" i="104"/>
  <c r="G48" i="104"/>
  <c r="C102" i="104"/>
  <c r="C106" i="104"/>
  <c r="C122" i="104"/>
  <c r="C130" i="104"/>
  <c r="G13" i="104"/>
  <c r="G15" i="104"/>
  <c r="G17" i="104"/>
  <c r="G28" i="104"/>
  <c r="G30" i="104"/>
  <c r="G32" i="104"/>
  <c r="G34" i="104"/>
  <c r="G36" i="104"/>
  <c r="G38" i="104"/>
  <c r="C95" i="104"/>
  <c r="C99" i="104"/>
  <c r="C103" i="104"/>
  <c r="C111" i="104"/>
  <c r="C115" i="104"/>
  <c r="C119" i="104"/>
  <c r="C123" i="104"/>
  <c r="C127" i="104"/>
  <c r="G22" i="106"/>
  <c r="G40" i="106"/>
  <c r="L36" i="104"/>
  <c r="L17" i="104"/>
  <c r="L46" i="104"/>
  <c r="L38" i="104"/>
  <c r="L10" i="104"/>
  <c r="L9" i="104"/>
  <c r="G14" i="104"/>
  <c r="L48" i="104"/>
  <c r="L18" i="104"/>
  <c r="L35" i="104"/>
  <c r="L39" i="104"/>
  <c r="L47" i="104"/>
  <c r="G30" i="106"/>
  <c r="G42" i="106"/>
  <c r="G27" i="106"/>
  <c r="G35" i="106"/>
  <c r="G26" i="106"/>
  <c r="G34" i="106"/>
  <c r="G25" i="106"/>
  <c r="G29" i="106"/>
  <c r="G33" i="106"/>
  <c r="G37" i="106"/>
  <c r="G38" i="106"/>
  <c r="M40" i="106"/>
  <c r="M41" i="106"/>
  <c r="G24" i="106"/>
  <c r="G28" i="106"/>
  <c r="G32" i="106"/>
  <c r="G36" i="106"/>
  <c r="M22" i="106"/>
  <c r="M23" i="106"/>
  <c r="M21" i="106"/>
  <c r="G8" i="106"/>
  <c r="G11" i="106"/>
  <c r="G14" i="106"/>
  <c r="G16" i="106"/>
  <c r="G17" i="106"/>
  <c r="G39" i="106"/>
  <c r="G43" i="106"/>
  <c r="G9" i="106"/>
  <c r="G10" i="106"/>
  <c r="G12" i="106"/>
  <c r="G13" i="106"/>
  <c r="G15" i="106"/>
  <c r="G18" i="106"/>
  <c r="G19" i="106"/>
  <c r="G20" i="106"/>
  <c r="M43" i="106"/>
  <c r="G42" i="104"/>
  <c r="G43" i="104"/>
  <c r="G44" i="104"/>
  <c r="G45" i="104"/>
  <c r="G24" i="104"/>
  <c r="L31" i="104"/>
  <c r="L32" i="104"/>
  <c r="M48" i="102"/>
  <c r="G48" i="102"/>
  <c r="G51" i="102" s="1"/>
  <c r="G53" i="102" s="1"/>
  <c r="M47" i="102"/>
  <c r="D47" i="102"/>
  <c r="G47" i="102" s="1"/>
  <c r="I47" i="102" s="1"/>
  <c r="L46" i="102"/>
  <c r="S45" i="102"/>
  <c r="E44" i="102"/>
  <c r="D44" i="102"/>
  <c r="E43" i="102"/>
  <c r="L44" i="102" s="1"/>
  <c r="D43" i="102"/>
  <c r="K42" i="102"/>
  <c r="E42" i="102"/>
  <c r="M42" i="102" s="1"/>
  <c r="D42" i="102"/>
  <c r="K41" i="102"/>
  <c r="E41" i="102"/>
  <c r="M41" i="102" s="1"/>
  <c r="D41" i="102"/>
  <c r="K40" i="102"/>
  <c r="E40" i="102"/>
  <c r="M40" i="102" s="1"/>
  <c r="D40" i="102"/>
  <c r="K39" i="102"/>
  <c r="E39" i="102"/>
  <c r="M39" i="102" s="1"/>
  <c r="D39" i="102"/>
  <c r="K38" i="102"/>
  <c r="E38" i="102"/>
  <c r="M38" i="102" s="1"/>
  <c r="D38" i="102"/>
  <c r="E37" i="102"/>
  <c r="M37" i="102" s="1"/>
  <c r="D37" i="102"/>
  <c r="E36" i="102"/>
  <c r="M36" i="102" s="1"/>
  <c r="D36" i="102"/>
  <c r="E35" i="102"/>
  <c r="M35" i="102" s="1"/>
  <c r="D35" i="102"/>
  <c r="E34" i="102"/>
  <c r="M34" i="102" s="1"/>
  <c r="D34" i="102"/>
  <c r="E33" i="102"/>
  <c r="M33" i="102" s="1"/>
  <c r="D33" i="102"/>
  <c r="E32" i="102"/>
  <c r="M32" i="102" s="1"/>
  <c r="D32" i="102"/>
  <c r="E31" i="102"/>
  <c r="M31" i="102" s="1"/>
  <c r="D31" i="102"/>
  <c r="E30" i="102"/>
  <c r="M30" i="102" s="1"/>
  <c r="D30" i="102"/>
  <c r="E29" i="102"/>
  <c r="M29" i="102" s="1"/>
  <c r="D29" i="102"/>
  <c r="E28" i="102"/>
  <c r="M28" i="102" s="1"/>
  <c r="D28" i="102"/>
  <c r="E27" i="102"/>
  <c r="M27" i="102" s="1"/>
  <c r="D27" i="102"/>
  <c r="E26" i="102"/>
  <c r="M26" i="102" s="1"/>
  <c r="D26" i="102"/>
  <c r="E25" i="102"/>
  <c r="M25" i="102" s="1"/>
  <c r="D25" i="102"/>
  <c r="E24" i="102"/>
  <c r="M24" i="102" s="1"/>
  <c r="D24" i="102"/>
  <c r="I23" i="102"/>
  <c r="E23" i="102"/>
  <c r="M23" i="102" s="1"/>
  <c r="D23" i="102"/>
  <c r="E22" i="102"/>
  <c r="D22" i="102"/>
  <c r="K21" i="102"/>
  <c r="C105" i="100" s="1"/>
  <c r="E21" i="102"/>
  <c r="M21" i="102" s="1"/>
  <c r="D21" i="102"/>
  <c r="E20" i="102"/>
  <c r="M20" i="102" s="1"/>
  <c r="D20" i="102"/>
  <c r="E19" i="102"/>
  <c r="M19" i="102" s="1"/>
  <c r="D19" i="102"/>
  <c r="E18" i="102"/>
  <c r="M18" i="102" s="1"/>
  <c r="D18" i="102"/>
  <c r="K17" i="102"/>
  <c r="E17" i="102"/>
  <c r="M17" i="102" s="1"/>
  <c r="D17" i="102"/>
  <c r="E16" i="102"/>
  <c r="M16" i="102" s="1"/>
  <c r="D16" i="102"/>
  <c r="E15" i="102"/>
  <c r="M15" i="102" s="1"/>
  <c r="D15" i="102"/>
  <c r="E14" i="102"/>
  <c r="M14" i="102" s="1"/>
  <c r="D14" i="102"/>
  <c r="E13" i="102"/>
  <c r="M13" i="102" s="1"/>
  <c r="D13" i="102"/>
  <c r="E12" i="102"/>
  <c r="M12" i="102" s="1"/>
  <c r="D12" i="102"/>
  <c r="E11" i="102"/>
  <c r="M11" i="102" s="1"/>
  <c r="D11" i="102"/>
  <c r="E10" i="102"/>
  <c r="M10" i="102" s="1"/>
  <c r="D10" i="102"/>
  <c r="E9" i="102"/>
  <c r="M9" i="102" s="1"/>
  <c r="D9" i="102"/>
  <c r="E8" i="102"/>
  <c r="M8" i="102" s="1"/>
  <c r="D8" i="102"/>
  <c r="C121" i="100"/>
  <c r="C114" i="100"/>
  <c r="C110" i="100"/>
  <c r="C98" i="100"/>
  <c r="C96" i="100"/>
  <c r="C94" i="100"/>
  <c r="C93" i="100"/>
  <c r="C92" i="100"/>
  <c r="L52" i="100"/>
  <c r="G52" i="100"/>
  <c r="I52" i="100" s="1"/>
  <c r="L51" i="100"/>
  <c r="G51" i="100"/>
  <c r="I51" i="100" s="1"/>
  <c r="J50" i="100"/>
  <c r="R49" i="100"/>
  <c r="E48" i="100"/>
  <c r="D48" i="100"/>
  <c r="E47" i="100"/>
  <c r="D47" i="100"/>
  <c r="J46" i="100"/>
  <c r="E46" i="100"/>
  <c r="L46" i="100" s="1"/>
  <c r="D46" i="100"/>
  <c r="J45" i="100"/>
  <c r="E45" i="100"/>
  <c r="L45" i="100" s="1"/>
  <c r="D45" i="100"/>
  <c r="E44" i="100"/>
  <c r="L44" i="100" s="1"/>
  <c r="D44" i="100"/>
  <c r="E43" i="100"/>
  <c r="L43" i="100" s="1"/>
  <c r="D43" i="100"/>
  <c r="E42" i="100"/>
  <c r="L42" i="100" s="1"/>
  <c r="D42" i="100"/>
  <c r="E41" i="100"/>
  <c r="D41" i="100"/>
  <c r="E40" i="100"/>
  <c r="D40" i="100"/>
  <c r="E39" i="100"/>
  <c r="L39" i="100" s="1"/>
  <c r="D39" i="100"/>
  <c r="J38" i="100"/>
  <c r="E38" i="100"/>
  <c r="L38" i="100" s="1"/>
  <c r="D38" i="100"/>
  <c r="E37" i="100"/>
  <c r="D37" i="100"/>
  <c r="E36" i="100"/>
  <c r="D36" i="100"/>
  <c r="E35" i="100"/>
  <c r="D35" i="100"/>
  <c r="E34" i="100"/>
  <c r="D34" i="100"/>
  <c r="E33" i="100"/>
  <c r="D33" i="100"/>
  <c r="E32" i="100"/>
  <c r="L32" i="100" s="1"/>
  <c r="D32" i="100"/>
  <c r="E31" i="100"/>
  <c r="L31" i="100" s="1"/>
  <c r="D31" i="100"/>
  <c r="E30" i="100"/>
  <c r="D30" i="100"/>
  <c r="E29" i="100"/>
  <c r="D29" i="100"/>
  <c r="E28" i="100"/>
  <c r="D28" i="100"/>
  <c r="E27" i="100"/>
  <c r="L27" i="100" s="1"/>
  <c r="D27" i="100"/>
  <c r="E26" i="100"/>
  <c r="D26" i="100"/>
  <c r="E25" i="100"/>
  <c r="D25" i="100"/>
  <c r="E24" i="100"/>
  <c r="L24" i="100" s="1"/>
  <c r="D24" i="100"/>
  <c r="E23" i="100"/>
  <c r="D23" i="100"/>
  <c r="E22" i="100"/>
  <c r="D22" i="100"/>
  <c r="E21" i="100"/>
  <c r="D21" i="100"/>
  <c r="E20" i="100"/>
  <c r="D20" i="100"/>
  <c r="E19" i="100"/>
  <c r="D19" i="100"/>
  <c r="E18" i="100"/>
  <c r="D18" i="100"/>
  <c r="J17" i="100"/>
  <c r="E17" i="100"/>
  <c r="L17" i="100" s="1"/>
  <c r="D17" i="100"/>
  <c r="E16" i="100"/>
  <c r="D16" i="100"/>
  <c r="E15" i="100"/>
  <c r="D15" i="100"/>
  <c r="E14" i="100"/>
  <c r="L14" i="100" s="1"/>
  <c r="D14" i="100"/>
  <c r="E13" i="100"/>
  <c r="D13" i="100"/>
  <c r="E12" i="100"/>
  <c r="D12" i="100"/>
  <c r="E11" i="100"/>
  <c r="D11" i="100"/>
  <c r="E10" i="100"/>
  <c r="L10" i="100" s="1"/>
  <c r="D10" i="100"/>
  <c r="E9" i="100"/>
  <c r="L9" i="100" s="1"/>
  <c r="D9" i="100"/>
  <c r="E8" i="100"/>
  <c r="L8" i="100" s="1"/>
  <c r="D8" i="100"/>
  <c r="G19" i="100" l="1"/>
  <c r="G35" i="100"/>
  <c r="G29" i="100"/>
  <c r="G37" i="100"/>
  <c r="G48" i="100"/>
  <c r="G49" i="104"/>
  <c r="I49" i="104" s="1"/>
  <c r="G11" i="100"/>
  <c r="C97" i="100"/>
  <c r="C117" i="100"/>
  <c r="G24" i="102"/>
  <c r="G18" i="100"/>
  <c r="G28" i="100"/>
  <c r="G34" i="100"/>
  <c r="G36" i="100"/>
  <c r="C113" i="100"/>
  <c r="C125" i="100"/>
  <c r="G19" i="102"/>
  <c r="G21" i="102"/>
  <c r="G22" i="102"/>
  <c r="C126" i="100"/>
  <c r="G40" i="100"/>
  <c r="G14" i="100"/>
  <c r="C130" i="100"/>
  <c r="C109" i="100"/>
  <c r="C106" i="100"/>
  <c r="I48" i="102"/>
  <c r="G45" i="106"/>
  <c r="G46" i="100"/>
  <c r="G43" i="100"/>
  <c r="G45" i="100"/>
  <c r="G22" i="100"/>
  <c r="G24" i="100"/>
  <c r="G26" i="100"/>
  <c r="G41" i="100"/>
  <c r="G8" i="102"/>
  <c r="G10" i="102"/>
  <c r="G12" i="102"/>
  <c r="G14" i="102"/>
  <c r="G16" i="102"/>
  <c r="G39" i="102"/>
  <c r="G32" i="102"/>
  <c r="G26" i="102"/>
  <c r="G34" i="102"/>
  <c r="M22" i="102"/>
  <c r="G28" i="102"/>
  <c r="G36" i="102"/>
  <c r="G9" i="102"/>
  <c r="G11" i="102"/>
  <c r="G13" i="102"/>
  <c r="G15" i="102"/>
  <c r="G17" i="102"/>
  <c r="G30" i="102"/>
  <c r="G38" i="102"/>
  <c r="G18" i="102"/>
  <c r="G25" i="102"/>
  <c r="G29" i="102"/>
  <c r="G33" i="102"/>
  <c r="G37" i="102"/>
  <c r="G40" i="102"/>
  <c r="G43" i="102"/>
  <c r="G20" i="102"/>
  <c r="G27" i="102"/>
  <c r="G31" i="102"/>
  <c r="G35" i="102"/>
  <c r="G41" i="102"/>
  <c r="G42" i="102"/>
  <c r="G44" i="102"/>
  <c r="G13" i="100"/>
  <c r="G16" i="100"/>
  <c r="G20" i="100"/>
  <c r="G23" i="100"/>
  <c r="G31" i="100"/>
  <c r="G33" i="100"/>
  <c r="G39" i="100"/>
  <c r="G47" i="100"/>
  <c r="C101" i="100"/>
  <c r="C129" i="100"/>
  <c r="G12" i="100"/>
  <c r="G15" i="100"/>
  <c r="G21" i="100"/>
  <c r="G30" i="100"/>
  <c r="G32" i="100"/>
  <c r="G38" i="100"/>
  <c r="G8" i="100"/>
  <c r="G9" i="100"/>
  <c r="G10" i="100"/>
  <c r="L18" i="100"/>
  <c r="L35" i="100"/>
  <c r="L36" i="100"/>
  <c r="L47" i="100"/>
  <c r="G17" i="100"/>
  <c r="G25" i="100"/>
  <c r="G42" i="100"/>
  <c r="G44" i="100"/>
  <c r="G27" i="100"/>
  <c r="L48" i="100"/>
  <c r="G55" i="100"/>
  <c r="G57" i="100" s="1"/>
  <c r="C95" i="100"/>
  <c r="C99" i="100"/>
  <c r="C103" i="100"/>
  <c r="C107" i="100"/>
  <c r="C111" i="100"/>
  <c r="C115" i="100"/>
  <c r="C119" i="100"/>
  <c r="C123" i="100"/>
  <c r="C127" i="100"/>
  <c r="C131" i="100"/>
  <c r="M43" i="102"/>
  <c r="C100" i="100"/>
  <c r="C104" i="100"/>
  <c r="C108" i="100"/>
  <c r="C112" i="100"/>
  <c r="C116" i="100"/>
  <c r="C120" i="100"/>
  <c r="C124" i="100"/>
  <c r="C128" i="100"/>
  <c r="G23" i="102"/>
  <c r="C102" i="100"/>
  <c r="C118" i="100"/>
  <c r="C122" i="100"/>
  <c r="G54" i="104" l="1"/>
  <c r="G56" i="104" s="1"/>
  <c r="I45" i="106"/>
  <c r="G50" i="106"/>
  <c r="G52" i="106" s="1"/>
  <c r="G49" i="100"/>
  <c r="G54" i="100" s="1"/>
  <c r="G56" i="100" s="1"/>
  <c r="G45" i="102"/>
  <c r="I45" i="102" s="1"/>
  <c r="E44" i="98"/>
  <c r="E48" i="96"/>
  <c r="L48" i="96" s="1"/>
  <c r="E47" i="96"/>
  <c r="L47" i="96" s="1"/>
  <c r="D48" i="96"/>
  <c r="G50" i="102" l="1"/>
  <c r="G52" i="102" s="1"/>
  <c r="I49" i="100"/>
  <c r="E43" i="98"/>
  <c r="M43" i="98" s="1"/>
  <c r="M48" i="98" l="1"/>
  <c r="G48" i="98"/>
  <c r="G51" i="98" s="1"/>
  <c r="G53" i="98" s="1"/>
  <c r="M47" i="98"/>
  <c r="D47" i="98"/>
  <c r="G47" i="98" s="1"/>
  <c r="I47" i="98" s="1"/>
  <c r="L46" i="98"/>
  <c r="S45" i="98"/>
  <c r="D44" i="98"/>
  <c r="G44" i="98" s="1"/>
  <c r="L44" i="98"/>
  <c r="D43" i="98"/>
  <c r="K42" i="98"/>
  <c r="E42" i="98"/>
  <c r="D42" i="98"/>
  <c r="K41" i="98"/>
  <c r="E41" i="98"/>
  <c r="M41" i="98" s="1"/>
  <c r="D41" i="98"/>
  <c r="K40" i="98"/>
  <c r="E40" i="98"/>
  <c r="M40" i="98" s="1"/>
  <c r="D40" i="98"/>
  <c r="K39" i="98"/>
  <c r="E39" i="98"/>
  <c r="M39" i="98" s="1"/>
  <c r="D39" i="98"/>
  <c r="K38" i="98"/>
  <c r="C125" i="96" s="1"/>
  <c r="E38" i="98"/>
  <c r="M38" i="98" s="1"/>
  <c r="D38" i="98"/>
  <c r="E37" i="98"/>
  <c r="M37" i="98" s="1"/>
  <c r="D37" i="98"/>
  <c r="E36" i="98"/>
  <c r="M36" i="98" s="1"/>
  <c r="D36" i="98"/>
  <c r="E35" i="98"/>
  <c r="M35" i="98" s="1"/>
  <c r="D35" i="98"/>
  <c r="E34" i="98"/>
  <c r="M34" i="98" s="1"/>
  <c r="D34" i="98"/>
  <c r="E33" i="98"/>
  <c r="M33" i="98" s="1"/>
  <c r="D33" i="98"/>
  <c r="E32" i="98"/>
  <c r="M32" i="98" s="1"/>
  <c r="D32" i="98"/>
  <c r="E31" i="98"/>
  <c r="M31" i="98" s="1"/>
  <c r="D31" i="98"/>
  <c r="E30" i="98"/>
  <c r="M30" i="98" s="1"/>
  <c r="D30" i="98"/>
  <c r="E29" i="98"/>
  <c r="M29" i="98" s="1"/>
  <c r="D29" i="98"/>
  <c r="E28" i="98"/>
  <c r="M28" i="98" s="1"/>
  <c r="D28" i="98"/>
  <c r="E27" i="98"/>
  <c r="M27" i="98" s="1"/>
  <c r="D27" i="98"/>
  <c r="E26" i="98"/>
  <c r="M26" i="98" s="1"/>
  <c r="D26" i="98"/>
  <c r="E25" i="98"/>
  <c r="M25" i="98" s="1"/>
  <c r="D25" i="98"/>
  <c r="E24" i="98"/>
  <c r="M24" i="98" s="1"/>
  <c r="D24" i="98"/>
  <c r="I23" i="98"/>
  <c r="E23" i="98"/>
  <c r="M23" i="98" s="1"/>
  <c r="D23" i="98"/>
  <c r="E22" i="98"/>
  <c r="M22" i="98" s="1"/>
  <c r="D22" i="98"/>
  <c r="K21" i="98"/>
  <c r="E21" i="98"/>
  <c r="M21" i="98" s="1"/>
  <c r="D21" i="98"/>
  <c r="E20" i="98"/>
  <c r="M20" i="98" s="1"/>
  <c r="D20" i="98"/>
  <c r="E19" i="98"/>
  <c r="M19" i="98" s="1"/>
  <c r="D19" i="98"/>
  <c r="E18" i="98"/>
  <c r="M18" i="98" s="1"/>
  <c r="D18" i="98"/>
  <c r="K17" i="98"/>
  <c r="E17" i="98"/>
  <c r="M17" i="98" s="1"/>
  <c r="D17" i="98"/>
  <c r="E16" i="98"/>
  <c r="M16" i="98" s="1"/>
  <c r="D16" i="98"/>
  <c r="E15" i="98"/>
  <c r="M15" i="98" s="1"/>
  <c r="D15" i="98"/>
  <c r="E14" i="98"/>
  <c r="M14" i="98" s="1"/>
  <c r="D14" i="98"/>
  <c r="E13" i="98"/>
  <c r="M13" i="98" s="1"/>
  <c r="D13" i="98"/>
  <c r="E12" i="98"/>
  <c r="M12" i="98" s="1"/>
  <c r="D12" i="98"/>
  <c r="E11" i="98"/>
  <c r="M11" i="98" s="1"/>
  <c r="D11" i="98"/>
  <c r="E10" i="98"/>
  <c r="M10" i="98" s="1"/>
  <c r="D10" i="98"/>
  <c r="E9" i="98"/>
  <c r="M9" i="98" s="1"/>
  <c r="D9" i="98"/>
  <c r="E8" i="98"/>
  <c r="M8" i="98" s="1"/>
  <c r="D8" i="98"/>
  <c r="C121" i="96"/>
  <c r="C114" i="96"/>
  <c r="C110" i="96"/>
  <c r="C98" i="96"/>
  <c r="C96" i="96"/>
  <c r="C94" i="96"/>
  <c r="C93" i="96"/>
  <c r="C92" i="96"/>
  <c r="L52" i="96"/>
  <c r="G52" i="96"/>
  <c r="L51" i="96"/>
  <c r="G51" i="96"/>
  <c r="I51" i="96" s="1"/>
  <c r="J50" i="96"/>
  <c r="R49" i="96"/>
  <c r="D47" i="96"/>
  <c r="J46" i="96"/>
  <c r="E46" i="96"/>
  <c r="D46" i="96"/>
  <c r="J45" i="96"/>
  <c r="E45" i="96"/>
  <c r="L45" i="96" s="1"/>
  <c r="D45" i="96"/>
  <c r="E44" i="96"/>
  <c r="L44" i="96" s="1"/>
  <c r="D44" i="96"/>
  <c r="E43" i="96"/>
  <c r="L43" i="96" s="1"/>
  <c r="D43" i="96"/>
  <c r="E42" i="96"/>
  <c r="L42" i="96" s="1"/>
  <c r="D42" i="96"/>
  <c r="E41" i="96"/>
  <c r="D41" i="96"/>
  <c r="E40" i="96"/>
  <c r="D40" i="96"/>
  <c r="E39" i="96"/>
  <c r="L39" i="96" s="1"/>
  <c r="D39" i="96"/>
  <c r="J38" i="96"/>
  <c r="E38" i="96"/>
  <c r="L38" i="96" s="1"/>
  <c r="D38" i="96"/>
  <c r="E37" i="96"/>
  <c r="D37" i="96"/>
  <c r="E36" i="96"/>
  <c r="L36" i="96" s="1"/>
  <c r="D36" i="96"/>
  <c r="E35" i="96"/>
  <c r="L35" i="96" s="1"/>
  <c r="D35" i="96"/>
  <c r="E34" i="96"/>
  <c r="D34" i="96"/>
  <c r="E33" i="96"/>
  <c r="D33" i="96"/>
  <c r="E32" i="96"/>
  <c r="L32" i="96" s="1"/>
  <c r="D32" i="96"/>
  <c r="E31" i="96"/>
  <c r="L31" i="96" s="1"/>
  <c r="D31" i="96"/>
  <c r="E30" i="96"/>
  <c r="D30" i="96"/>
  <c r="E29" i="96"/>
  <c r="D29" i="96"/>
  <c r="E28" i="96"/>
  <c r="D28" i="96"/>
  <c r="E27" i="96"/>
  <c r="L27" i="96" s="1"/>
  <c r="D27" i="96"/>
  <c r="E26" i="96"/>
  <c r="D26" i="96"/>
  <c r="E25" i="96"/>
  <c r="D25" i="96"/>
  <c r="E24" i="96"/>
  <c r="L24" i="96" s="1"/>
  <c r="D24" i="96"/>
  <c r="E23" i="96"/>
  <c r="D23" i="96"/>
  <c r="E22" i="96"/>
  <c r="D22" i="96"/>
  <c r="E21" i="96"/>
  <c r="D21" i="96"/>
  <c r="E20" i="96"/>
  <c r="D20" i="96"/>
  <c r="E19" i="96"/>
  <c r="D19" i="96"/>
  <c r="E18" i="96"/>
  <c r="L18" i="96" s="1"/>
  <c r="D18" i="96"/>
  <c r="J17" i="96"/>
  <c r="E17" i="96"/>
  <c r="L17" i="96" s="1"/>
  <c r="D17" i="96"/>
  <c r="E16" i="96"/>
  <c r="D16" i="96"/>
  <c r="E15" i="96"/>
  <c r="D15" i="96"/>
  <c r="E14" i="96"/>
  <c r="L14" i="96" s="1"/>
  <c r="D14" i="96"/>
  <c r="E13" i="96"/>
  <c r="D13" i="96"/>
  <c r="E12" i="96"/>
  <c r="D12" i="96"/>
  <c r="E11" i="96"/>
  <c r="D11" i="96"/>
  <c r="E10" i="96"/>
  <c r="L10" i="96" s="1"/>
  <c r="D10" i="96"/>
  <c r="E9" i="96"/>
  <c r="L9" i="96" s="1"/>
  <c r="D9" i="96"/>
  <c r="E8" i="96"/>
  <c r="L8" i="96" s="1"/>
  <c r="D8" i="96"/>
  <c r="G15" i="96" l="1"/>
  <c r="G13" i="96"/>
  <c r="G55" i="96"/>
  <c r="G57" i="96" s="1"/>
  <c r="I52" i="96"/>
  <c r="C106" i="96"/>
  <c r="C128" i="96"/>
  <c r="C129" i="96"/>
  <c r="G21" i="96"/>
  <c r="G33" i="96"/>
  <c r="G37" i="98"/>
  <c r="C102" i="96"/>
  <c r="C122" i="96"/>
  <c r="G11" i="98"/>
  <c r="G13" i="98"/>
  <c r="G15" i="98"/>
  <c r="G17" i="98"/>
  <c r="C130" i="96"/>
  <c r="C126" i="96"/>
  <c r="I48" i="98"/>
  <c r="G22" i="96"/>
  <c r="G26" i="96"/>
  <c r="G28" i="96"/>
  <c r="G34" i="96"/>
  <c r="G40" i="96"/>
  <c r="G42" i="96"/>
  <c r="G27" i="96"/>
  <c r="G8" i="96"/>
  <c r="G12" i="96"/>
  <c r="L46" i="96"/>
  <c r="G36" i="96"/>
  <c r="G38" i="96"/>
  <c r="G39" i="96"/>
  <c r="G47" i="96"/>
  <c r="G38" i="98"/>
  <c r="G24" i="98"/>
  <c r="G10" i="98"/>
  <c r="G12" i="98"/>
  <c r="G14" i="98"/>
  <c r="G16" i="98"/>
  <c r="C105" i="96"/>
  <c r="G23" i="98"/>
  <c r="G30" i="98"/>
  <c r="G32" i="98"/>
  <c r="G9" i="98"/>
  <c r="G22" i="98"/>
  <c r="G29" i="98"/>
  <c r="C118" i="96"/>
  <c r="G34" i="98"/>
  <c r="G8" i="98"/>
  <c r="G26" i="98"/>
  <c r="G28" i="98"/>
  <c r="G33" i="98"/>
  <c r="G25" i="98"/>
  <c r="G39" i="98"/>
  <c r="G36" i="98"/>
  <c r="G27" i="98"/>
  <c r="G31" i="98"/>
  <c r="G35" i="98"/>
  <c r="G41" i="98"/>
  <c r="G42" i="98"/>
  <c r="G19" i="96"/>
  <c r="G29" i="96"/>
  <c r="G46" i="96"/>
  <c r="G9" i="96"/>
  <c r="G17" i="96"/>
  <c r="G18" i="96"/>
  <c r="G23" i="96"/>
  <c r="G25" i="96"/>
  <c r="G35" i="96"/>
  <c r="G48" i="96"/>
  <c r="G11" i="96"/>
  <c r="G14" i="96"/>
  <c r="G20" i="96"/>
  <c r="G30" i="96"/>
  <c r="G41" i="96"/>
  <c r="G43" i="98"/>
  <c r="G10" i="96"/>
  <c r="G16" i="96"/>
  <c r="G24" i="96"/>
  <c r="G37" i="96"/>
  <c r="G31" i="96"/>
  <c r="G32" i="96"/>
  <c r="G43" i="96"/>
  <c r="G44" i="96"/>
  <c r="G45" i="96"/>
  <c r="C95" i="96"/>
  <c r="C99" i="96"/>
  <c r="C103" i="96"/>
  <c r="C107" i="96"/>
  <c r="C111" i="96"/>
  <c r="C115" i="96"/>
  <c r="C119" i="96"/>
  <c r="C123" i="96"/>
  <c r="C127" i="96"/>
  <c r="C131" i="96"/>
  <c r="G18" i="98"/>
  <c r="G19" i="98"/>
  <c r="G20" i="98"/>
  <c r="G21" i="98"/>
  <c r="G40" i="98"/>
  <c r="M42" i="98"/>
  <c r="C100" i="96"/>
  <c r="C104" i="96"/>
  <c r="C108" i="96"/>
  <c r="C112" i="96"/>
  <c r="C116" i="96"/>
  <c r="C120" i="96"/>
  <c r="C124" i="96"/>
  <c r="C97" i="96"/>
  <c r="C101" i="96"/>
  <c r="C109" i="96"/>
  <c r="C113" i="96"/>
  <c r="C117" i="96"/>
  <c r="D44" i="92"/>
  <c r="D48" i="90"/>
  <c r="D43" i="92"/>
  <c r="E44" i="92"/>
  <c r="E43" i="92"/>
  <c r="L44" i="92" s="1"/>
  <c r="D47" i="90"/>
  <c r="E48" i="90"/>
  <c r="G49" i="96" l="1"/>
  <c r="I49" i="96" s="1"/>
  <c r="G45" i="98"/>
  <c r="I45" i="98" s="1"/>
  <c r="G44" i="92"/>
  <c r="G48" i="90"/>
  <c r="G43" i="92"/>
  <c r="G50" i="98" l="1"/>
  <c r="G52" i="98" s="1"/>
  <c r="G54" i="96"/>
  <c r="G56" i="96" s="1"/>
  <c r="D45" i="95"/>
  <c r="D44" i="95"/>
  <c r="D39" i="95"/>
  <c r="C121" i="90" l="1"/>
  <c r="C114" i="90"/>
  <c r="C110" i="90"/>
  <c r="C96" i="90"/>
  <c r="C93" i="90"/>
  <c r="C94" i="90"/>
  <c r="C98" i="90"/>
  <c r="C92" i="90"/>
  <c r="M48" i="92" l="1"/>
  <c r="G48" i="92"/>
  <c r="M47" i="92"/>
  <c r="D47" i="92"/>
  <c r="G47" i="92" s="1"/>
  <c r="I47" i="92" s="1"/>
  <c r="L46" i="92"/>
  <c r="S45" i="92"/>
  <c r="K42" i="92"/>
  <c r="E42" i="92"/>
  <c r="L43" i="92" s="1"/>
  <c r="D42" i="92"/>
  <c r="K41" i="92"/>
  <c r="E41" i="92"/>
  <c r="D41" i="92"/>
  <c r="K40" i="92"/>
  <c r="E40" i="92"/>
  <c r="M40" i="92" s="1"/>
  <c r="D40" i="92"/>
  <c r="K39" i="92"/>
  <c r="E39" i="92"/>
  <c r="M39" i="92" s="1"/>
  <c r="D39" i="92"/>
  <c r="K38" i="92"/>
  <c r="E38" i="92"/>
  <c r="M38" i="92" s="1"/>
  <c r="D38" i="92"/>
  <c r="E37" i="92"/>
  <c r="M37" i="92" s="1"/>
  <c r="D37" i="92"/>
  <c r="E36" i="92"/>
  <c r="M36" i="92" s="1"/>
  <c r="D36" i="92"/>
  <c r="E35" i="92"/>
  <c r="M35" i="92" s="1"/>
  <c r="D35" i="92"/>
  <c r="E34" i="92"/>
  <c r="M34" i="92" s="1"/>
  <c r="D34" i="92"/>
  <c r="E33" i="92"/>
  <c r="M33" i="92" s="1"/>
  <c r="D33" i="92"/>
  <c r="E32" i="92"/>
  <c r="M32" i="92" s="1"/>
  <c r="D32" i="92"/>
  <c r="E31" i="92"/>
  <c r="M31" i="92" s="1"/>
  <c r="D31" i="92"/>
  <c r="E30" i="92"/>
  <c r="M30" i="92" s="1"/>
  <c r="D30" i="92"/>
  <c r="E29" i="92"/>
  <c r="M29" i="92" s="1"/>
  <c r="D29" i="92"/>
  <c r="E28" i="92"/>
  <c r="M28" i="92" s="1"/>
  <c r="D28" i="92"/>
  <c r="E27" i="92"/>
  <c r="M27" i="92" s="1"/>
  <c r="D27" i="92"/>
  <c r="E26" i="92"/>
  <c r="M26" i="92" s="1"/>
  <c r="D26" i="92"/>
  <c r="E25" i="92"/>
  <c r="M25" i="92" s="1"/>
  <c r="D25" i="92"/>
  <c r="E24" i="92"/>
  <c r="M24" i="92" s="1"/>
  <c r="D24" i="92"/>
  <c r="I23" i="92"/>
  <c r="E23" i="92"/>
  <c r="D23" i="92"/>
  <c r="E22" i="92"/>
  <c r="D22" i="92"/>
  <c r="K21" i="92"/>
  <c r="E21" i="92"/>
  <c r="M21" i="92" s="1"/>
  <c r="D21" i="92"/>
  <c r="E20" i="92"/>
  <c r="D20" i="92"/>
  <c r="E19" i="92"/>
  <c r="D19" i="92"/>
  <c r="E18" i="92"/>
  <c r="D18" i="92"/>
  <c r="K17" i="92"/>
  <c r="E17" i="92"/>
  <c r="M17" i="92" s="1"/>
  <c r="D17" i="92"/>
  <c r="E16" i="92"/>
  <c r="D16" i="92"/>
  <c r="E15" i="92"/>
  <c r="M15" i="92" s="1"/>
  <c r="D15" i="92"/>
  <c r="E14" i="92"/>
  <c r="M14" i="92" s="1"/>
  <c r="D14" i="92"/>
  <c r="E13" i="92"/>
  <c r="M13" i="92" s="1"/>
  <c r="D13" i="92"/>
  <c r="E12" i="92"/>
  <c r="M12" i="92" s="1"/>
  <c r="D12" i="92"/>
  <c r="E11" i="92"/>
  <c r="M11" i="92" s="1"/>
  <c r="D11" i="92"/>
  <c r="E10" i="92"/>
  <c r="M10" i="92" s="1"/>
  <c r="D10" i="92"/>
  <c r="E9" i="92"/>
  <c r="M9" i="92" s="1"/>
  <c r="D9" i="92"/>
  <c r="E8" i="92"/>
  <c r="M8" i="92" s="1"/>
  <c r="D8" i="92"/>
  <c r="L52" i="90"/>
  <c r="G52" i="90"/>
  <c r="G55" i="90" s="1"/>
  <c r="G57" i="90" s="1"/>
  <c r="L51" i="90"/>
  <c r="G51" i="90"/>
  <c r="I51" i="90" s="1"/>
  <c r="K50" i="90"/>
  <c r="R49" i="90"/>
  <c r="E47" i="90"/>
  <c r="L48" i="90" s="1"/>
  <c r="J46" i="90"/>
  <c r="E46" i="90"/>
  <c r="D46" i="90"/>
  <c r="J45" i="90"/>
  <c r="E45" i="90"/>
  <c r="L45" i="90" s="1"/>
  <c r="D45" i="90"/>
  <c r="E44" i="90"/>
  <c r="L44" i="90" s="1"/>
  <c r="D44" i="90"/>
  <c r="E43" i="90"/>
  <c r="L43" i="90" s="1"/>
  <c r="D43" i="90"/>
  <c r="E42" i="90"/>
  <c r="D42" i="90"/>
  <c r="E41" i="90"/>
  <c r="D41" i="90"/>
  <c r="E40" i="90"/>
  <c r="D40" i="90"/>
  <c r="E39" i="90"/>
  <c r="L39" i="90" s="1"/>
  <c r="D39" i="90"/>
  <c r="J38" i="90"/>
  <c r="E38" i="90"/>
  <c r="L38" i="90" s="1"/>
  <c r="D38" i="90"/>
  <c r="E37" i="90"/>
  <c r="D37" i="90"/>
  <c r="E36" i="90"/>
  <c r="L36" i="90" s="1"/>
  <c r="D36" i="90"/>
  <c r="E35" i="90"/>
  <c r="L35" i="90" s="1"/>
  <c r="D35" i="90"/>
  <c r="E34" i="90"/>
  <c r="D34" i="90"/>
  <c r="E33" i="90"/>
  <c r="D33" i="90"/>
  <c r="E32" i="90"/>
  <c r="L32" i="90" s="1"/>
  <c r="D32" i="90"/>
  <c r="E31" i="90"/>
  <c r="L31" i="90" s="1"/>
  <c r="D31" i="90"/>
  <c r="E30" i="90"/>
  <c r="D30" i="90"/>
  <c r="E29" i="90"/>
  <c r="D29" i="90"/>
  <c r="E28" i="90"/>
  <c r="D28" i="90"/>
  <c r="E27" i="90"/>
  <c r="L27" i="90" s="1"/>
  <c r="D27" i="90"/>
  <c r="E26" i="90"/>
  <c r="D26" i="90"/>
  <c r="E25" i="90"/>
  <c r="D25" i="90"/>
  <c r="E24" i="90"/>
  <c r="L24" i="90" s="1"/>
  <c r="D24" i="90"/>
  <c r="E23" i="90"/>
  <c r="D23" i="90"/>
  <c r="E22" i="90"/>
  <c r="D22" i="90"/>
  <c r="E21" i="90"/>
  <c r="D21" i="90"/>
  <c r="E20" i="90"/>
  <c r="D20" i="90"/>
  <c r="E19" i="90"/>
  <c r="D19" i="90"/>
  <c r="E18" i="90"/>
  <c r="L18" i="90" s="1"/>
  <c r="D18" i="90"/>
  <c r="J17" i="90"/>
  <c r="E17" i="90"/>
  <c r="D17" i="90"/>
  <c r="E16" i="90"/>
  <c r="D16" i="90"/>
  <c r="E15" i="90"/>
  <c r="D15" i="90"/>
  <c r="E14" i="90"/>
  <c r="L14" i="90" s="1"/>
  <c r="D14" i="90"/>
  <c r="E13" i="90"/>
  <c r="D13" i="90"/>
  <c r="E12" i="90"/>
  <c r="D12" i="90"/>
  <c r="E11" i="90"/>
  <c r="D11" i="90"/>
  <c r="E10" i="90"/>
  <c r="L10" i="90" s="1"/>
  <c r="D10" i="90"/>
  <c r="E9" i="90"/>
  <c r="L9" i="90" s="1"/>
  <c r="D9" i="90"/>
  <c r="E8" i="90"/>
  <c r="L8" i="90" s="1"/>
  <c r="D8" i="90"/>
  <c r="C128" i="90" l="1"/>
  <c r="G51" i="92"/>
  <c r="G53" i="92" s="1"/>
  <c r="I48" i="92"/>
  <c r="M42" i="92"/>
  <c r="L46" i="90"/>
  <c r="L47" i="90"/>
  <c r="C126" i="90"/>
  <c r="C103" i="90"/>
  <c r="C100" i="90"/>
  <c r="C95" i="90"/>
  <c r="C97" i="90"/>
  <c r="C99" i="90"/>
  <c r="C104" i="90"/>
  <c r="C107" i="90"/>
  <c r="C106" i="90"/>
  <c r="C105" i="90"/>
  <c r="C113" i="90"/>
  <c r="C109" i="90"/>
  <c r="C118" i="90"/>
  <c r="C112" i="90"/>
  <c r="C124" i="90"/>
  <c r="C125" i="90"/>
  <c r="C117" i="90"/>
  <c r="C101" i="90"/>
  <c r="C102" i="90"/>
  <c r="C108" i="90"/>
  <c r="C119" i="90"/>
  <c r="C127" i="90"/>
  <c r="C120" i="90"/>
  <c r="C122" i="90"/>
  <c r="C130" i="90"/>
  <c r="C111" i="90"/>
  <c r="C129" i="90"/>
  <c r="C115" i="90"/>
  <c r="C116" i="90"/>
  <c r="C123" i="90"/>
  <c r="C131" i="90"/>
  <c r="G26" i="92"/>
  <c r="G42" i="92"/>
  <c r="G22" i="92"/>
  <c r="G16" i="92"/>
  <c r="G23" i="92"/>
  <c r="G27" i="92"/>
  <c r="G41" i="92"/>
  <c r="G18" i="92"/>
  <c r="G20" i="92"/>
  <c r="G19" i="92"/>
  <c r="G35" i="92"/>
  <c r="G34" i="92"/>
  <c r="M18" i="92"/>
  <c r="M19" i="92"/>
  <c r="M20" i="92"/>
  <c r="G25" i="92"/>
  <c r="G31" i="92"/>
  <c r="G40" i="92"/>
  <c r="G21" i="92"/>
  <c r="G30" i="92"/>
  <c r="G38" i="92"/>
  <c r="G29" i="92"/>
  <c r="G33" i="92"/>
  <c r="G37" i="92"/>
  <c r="M16" i="92"/>
  <c r="G24" i="92"/>
  <c r="G28" i="92"/>
  <c r="G32" i="92"/>
  <c r="G36" i="92"/>
  <c r="M22" i="92"/>
  <c r="G8" i="92"/>
  <c r="G9" i="92"/>
  <c r="G10" i="92"/>
  <c r="G11" i="92"/>
  <c r="G12" i="92"/>
  <c r="G13" i="92"/>
  <c r="G14" i="92"/>
  <c r="G15" i="92"/>
  <c r="G17" i="92"/>
  <c r="M23" i="92"/>
  <c r="G39" i="92"/>
  <c r="M41" i="92"/>
  <c r="G10" i="90"/>
  <c r="G14" i="90"/>
  <c r="G15" i="90"/>
  <c r="G35" i="90"/>
  <c r="G37" i="90"/>
  <c r="G22" i="90"/>
  <c r="G28" i="90"/>
  <c r="G30" i="90"/>
  <c r="G23" i="90"/>
  <c r="G45" i="90"/>
  <c r="G27" i="90"/>
  <c r="G36" i="90"/>
  <c r="G39" i="90"/>
  <c r="G9" i="90"/>
  <c r="G11" i="90"/>
  <c r="G17" i="90"/>
  <c r="G19" i="90"/>
  <c r="G16" i="90"/>
  <c r="G34" i="90"/>
  <c r="G40" i="90"/>
  <c r="G38" i="90"/>
  <c r="G44" i="90"/>
  <c r="G29" i="90"/>
  <c r="G33" i="90"/>
  <c r="G12" i="90"/>
  <c r="G20" i="90"/>
  <c r="G25" i="90"/>
  <c r="G42" i="90"/>
  <c r="G8" i="90"/>
  <c r="G13" i="90"/>
  <c r="G18" i="90"/>
  <c r="G21" i="90"/>
  <c r="G26" i="90"/>
  <c r="G41" i="90"/>
  <c r="G43" i="90"/>
  <c r="L17" i="90"/>
  <c r="G31" i="90"/>
  <c r="G32" i="90"/>
  <c r="G46" i="90"/>
  <c r="G24" i="90"/>
  <c r="L42" i="90"/>
  <c r="G47" i="90"/>
  <c r="S44" i="88"/>
  <c r="R48" i="86"/>
  <c r="G49" i="90" l="1"/>
  <c r="G45" i="92"/>
  <c r="M47" i="88"/>
  <c r="D47" i="88"/>
  <c r="G47" i="88" s="1"/>
  <c r="M46" i="88"/>
  <c r="D46" i="88"/>
  <c r="G46" i="88" s="1"/>
  <c r="L45" i="88"/>
  <c r="K42" i="88"/>
  <c r="E42" i="88"/>
  <c r="M42" i="88" s="1"/>
  <c r="D42" i="88"/>
  <c r="K41" i="88"/>
  <c r="E41" i="88"/>
  <c r="M41" i="88" s="1"/>
  <c r="D41" i="88"/>
  <c r="K40" i="88"/>
  <c r="E40" i="88"/>
  <c r="M40" i="88" s="1"/>
  <c r="D40" i="88"/>
  <c r="K39" i="88"/>
  <c r="E39" i="88"/>
  <c r="M39" i="88" s="1"/>
  <c r="D39" i="88"/>
  <c r="K38" i="88"/>
  <c r="E38" i="88"/>
  <c r="M38" i="88" s="1"/>
  <c r="D38" i="88"/>
  <c r="E37" i="88"/>
  <c r="M37" i="88" s="1"/>
  <c r="D37" i="88"/>
  <c r="E36" i="88"/>
  <c r="M36" i="88" s="1"/>
  <c r="D36" i="88"/>
  <c r="E35" i="88"/>
  <c r="M35" i="88" s="1"/>
  <c r="D35" i="88"/>
  <c r="E34" i="88"/>
  <c r="M34" i="88" s="1"/>
  <c r="D34" i="88"/>
  <c r="E33" i="88"/>
  <c r="M33" i="88" s="1"/>
  <c r="D33" i="88"/>
  <c r="E32" i="88"/>
  <c r="M32" i="88" s="1"/>
  <c r="D32" i="88"/>
  <c r="E31" i="88"/>
  <c r="M31" i="88" s="1"/>
  <c r="D31" i="88"/>
  <c r="E30" i="88"/>
  <c r="M30" i="88" s="1"/>
  <c r="D30" i="88"/>
  <c r="E29" i="88"/>
  <c r="M29" i="88" s="1"/>
  <c r="D29" i="88"/>
  <c r="E28" i="88"/>
  <c r="M28" i="88" s="1"/>
  <c r="D28" i="88"/>
  <c r="E27" i="88"/>
  <c r="M27" i="88" s="1"/>
  <c r="D27" i="88"/>
  <c r="E43" i="88"/>
  <c r="M43" i="88" s="1"/>
  <c r="D43" i="88"/>
  <c r="E26" i="88"/>
  <c r="M26" i="88" s="1"/>
  <c r="D26" i="88"/>
  <c r="E25" i="88"/>
  <c r="M25" i="88" s="1"/>
  <c r="D25" i="88"/>
  <c r="E24" i="88"/>
  <c r="M24" i="88" s="1"/>
  <c r="D24" i="88"/>
  <c r="I23" i="88"/>
  <c r="E23" i="88"/>
  <c r="M23" i="88" s="1"/>
  <c r="D23" i="88"/>
  <c r="E22" i="88"/>
  <c r="M22" i="88" s="1"/>
  <c r="D22" i="88"/>
  <c r="K21" i="88"/>
  <c r="E21" i="88"/>
  <c r="M21" i="88" s="1"/>
  <c r="D21" i="88"/>
  <c r="E20" i="88"/>
  <c r="M20" i="88" s="1"/>
  <c r="D20" i="88"/>
  <c r="E19" i="88"/>
  <c r="M19" i="88" s="1"/>
  <c r="D19" i="88"/>
  <c r="E18" i="88"/>
  <c r="M18" i="88" s="1"/>
  <c r="D18" i="88"/>
  <c r="K17" i="88"/>
  <c r="E17" i="88"/>
  <c r="M17" i="88" s="1"/>
  <c r="D17" i="88"/>
  <c r="E16" i="88"/>
  <c r="M16" i="88" s="1"/>
  <c r="D16" i="88"/>
  <c r="E15" i="88"/>
  <c r="M15" i="88" s="1"/>
  <c r="D15" i="88"/>
  <c r="E14" i="88"/>
  <c r="M14" i="88" s="1"/>
  <c r="D14" i="88"/>
  <c r="E13" i="88"/>
  <c r="M13" i="88" s="1"/>
  <c r="D13" i="88"/>
  <c r="E12" i="88"/>
  <c r="M12" i="88" s="1"/>
  <c r="D12" i="88"/>
  <c r="E11" i="88"/>
  <c r="M11" i="88" s="1"/>
  <c r="D11" i="88"/>
  <c r="E10" i="88"/>
  <c r="M10" i="88" s="1"/>
  <c r="D10" i="88"/>
  <c r="E9" i="88"/>
  <c r="M9" i="88" s="1"/>
  <c r="D9" i="88"/>
  <c r="E8" i="88"/>
  <c r="M8" i="88" s="1"/>
  <c r="D8" i="88"/>
  <c r="L51" i="86"/>
  <c r="D51" i="86"/>
  <c r="G51" i="86" s="1"/>
  <c r="G54" i="86" s="1"/>
  <c r="G56" i="86" s="1"/>
  <c r="L50" i="86"/>
  <c r="G50" i="86"/>
  <c r="K49" i="86"/>
  <c r="J46" i="86"/>
  <c r="E46" i="86"/>
  <c r="L46" i="86" s="1"/>
  <c r="D46" i="86"/>
  <c r="J45" i="86"/>
  <c r="E45" i="86"/>
  <c r="D45" i="86"/>
  <c r="E44" i="86"/>
  <c r="L44" i="86" s="1"/>
  <c r="D44" i="86"/>
  <c r="E43" i="86"/>
  <c r="D43" i="86"/>
  <c r="E42" i="86"/>
  <c r="L42" i="86" s="1"/>
  <c r="D42" i="86"/>
  <c r="E41" i="86"/>
  <c r="D41" i="86"/>
  <c r="E40" i="86"/>
  <c r="D40" i="86"/>
  <c r="E39" i="86"/>
  <c r="L39" i="86" s="1"/>
  <c r="D39" i="86"/>
  <c r="J38" i="86"/>
  <c r="E38" i="86"/>
  <c r="L38" i="86" s="1"/>
  <c r="D38" i="86"/>
  <c r="E37" i="86"/>
  <c r="D37" i="86"/>
  <c r="E36" i="86"/>
  <c r="L36" i="86" s="1"/>
  <c r="D36" i="86"/>
  <c r="E35" i="86"/>
  <c r="L35" i="86" s="1"/>
  <c r="D35" i="86"/>
  <c r="E34" i="86"/>
  <c r="D34" i="86"/>
  <c r="E33" i="86"/>
  <c r="D33" i="86"/>
  <c r="E32" i="86"/>
  <c r="L32" i="86" s="1"/>
  <c r="D32" i="86"/>
  <c r="E31" i="86"/>
  <c r="L31" i="86" s="1"/>
  <c r="D31" i="86"/>
  <c r="E30" i="86"/>
  <c r="D30" i="86"/>
  <c r="E29" i="86"/>
  <c r="D29" i="86"/>
  <c r="E28" i="86"/>
  <c r="D28" i="86"/>
  <c r="E47" i="86"/>
  <c r="L47" i="86" s="1"/>
  <c r="D47" i="86"/>
  <c r="E27" i="86"/>
  <c r="L27" i="86" s="1"/>
  <c r="D27" i="86"/>
  <c r="E26" i="86"/>
  <c r="D26" i="86"/>
  <c r="E25" i="86"/>
  <c r="D25" i="86"/>
  <c r="E24" i="86"/>
  <c r="L24" i="86" s="1"/>
  <c r="D24" i="86"/>
  <c r="E23" i="86"/>
  <c r="D23" i="86"/>
  <c r="E22" i="86"/>
  <c r="D22" i="86"/>
  <c r="E21" i="86"/>
  <c r="D21" i="86"/>
  <c r="E20" i="86"/>
  <c r="D20" i="86"/>
  <c r="E19" i="86"/>
  <c r="D19" i="86"/>
  <c r="E18" i="86"/>
  <c r="L18" i="86" s="1"/>
  <c r="D18" i="86"/>
  <c r="J17" i="86"/>
  <c r="E17" i="86"/>
  <c r="L17" i="86" s="1"/>
  <c r="D17" i="86"/>
  <c r="E16" i="86"/>
  <c r="D16" i="86"/>
  <c r="E15" i="86"/>
  <c r="D15" i="86"/>
  <c r="E14" i="86"/>
  <c r="D14" i="86"/>
  <c r="E13" i="86"/>
  <c r="D13" i="86"/>
  <c r="E12" i="86"/>
  <c r="D12" i="86"/>
  <c r="E11" i="86"/>
  <c r="D11" i="86"/>
  <c r="E10" i="86"/>
  <c r="L10" i="86" s="1"/>
  <c r="D10" i="86"/>
  <c r="E9" i="86"/>
  <c r="L9" i="86" s="1"/>
  <c r="D9" i="86"/>
  <c r="E8" i="86"/>
  <c r="L8" i="86" s="1"/>
  <c r="D8" i="86"/>
  <c r="G50" i="92" l="1"/>
  <c r="G52" i="92" s="1"/>
  <c r="I45" i="92"/>
  <c r="G54" i="90"/>
  <c r="G56" i="90" s="1"/>
  <c r="I49" i="90"/>
  <c r="G15" i="88"/>
  <c r="G28" i="86"/>
  <c r="G40" i="88"/>
  <c r="G12" i="88"/>
  <c r="G8" i="88"/>
  <c r="G16" i="88"/>
  <c r="G11" i="88"/>
  <c r="G24" i="88"/>
  <c r="G26" i="88"/>
  <c r="G27" i="88"/>
  <c r="G29" i="88"/>
  <c r="G31" i="88"/>
  <c r="G33" i="88"/>
  <c r="G35" i="88"/>
  <c r="G37" i="88"/>
  <c r="G9" i="88"/>
  <c r="G13" i="88"/>
  <c r="G17" i="88"/>
  <c r="G18" i="88"/>
  <c r="G19" i="88"/>
  <c r="G20" i="88"/>
  <c r="G21" i="88"/>
  <c r="G42" i="88"/>
  <c r="G10" i="88"/>
  <c r="G14" i="88"/>
  <c r="G25" i="88"/>
  <c r="G43" i="88"/>
  <c r="G28" i="88"/>
  <c r="G30" i="88"/>
  <c r="G32" i="88"/>
  <c r="G34" i="88"/>
  <c r="G36" i="88"/>
  <c r="G38" i="88"/>
  <c r="G39" i="88"/>
  <c r="G22" i="86"/>
  <c r="G26" i="86"/>
  <c r="G13" i="86"/>
  <c r="G15" i="86"/>
  <c r="G38" i="86"/>
  <c r="G18" i="86"/>
  <c r="G39" i="86"/>
  <c r="G10" i="86"/>
  <c r="G16" i="86"/>
  <c r="G23" i="86"/>
  <c r="G25" i="86"/>
  <c r="G27" i="86"/>
  <c r="G47" i="86"/>
  <c r="G35" i="86"/>
  <c r="G14" i="86"/>
  <c r="G8" i="86"/>
  <c r="G17" i="86"/>
  <c r="G24" i="86"/>
  <c r="G33" i="86"/>
  <c r="G37" i="86"/>
  <c r="G34" i="86"/>
  <c r="G21" i="86"/>
  <c r="G43" i="86"/>
  <c r="G45" i="86"/>
  <c r="L14" i="86"/>
  <c r="G9" i="86"/>
  <c r="G12" i="86"/>
  <c r="G19" i="86"/>
  <c r="G29" i="86"/>
  <c r="G36" i="86"/>
  <c r="G40" i="86"/>
  <c r="L45" i="86"/>
  <c r="G11" i="86"/>
  <c r="G20" i="86"/>
  <c r="G30" i="86"/>
  <c r="G41" i="86"/>
  <c r="G44" i="86"/>
  <c r="G50" i="88"/>
  <c r="G52" i="88" s="1"/>
  <c r="G31" i="86"/>
  <c r="G32" i="86"/>
  <c r="G42" i="86"/>
  <c r="G46" i="86"/>
  <c r="G22" i="88"/>
  <c r="G23" i="88"/>
  <c r="G41" i="88"/>
  <c r="M47" i="84"/>
  <c r="D47" i="84"/>
  <c r="G47" i="84" s="1"/>
  <c r="M46" i="84"/>
  <c r="D46" i="84"/>
  <c r="G46" i="84" s="1"/>
  <c r="I46" i="84" s="1"/>
  <c r="L45" i="84"/>
  <c r="K43" i="84"/>
  <c r="E43" i="84"/>
  <c r="M43" i="84" s="1"/>
  <c r="D43" i="84"/>
  <c r="K42" i="84"/>
  <c r="E42" i="84"/>
  <c r="M42" i="84" s="1"/>
  <c r="D42" i="84"/>
  <c r="K41" i="84"/>
  <c r="E41" i="84"/>
  <c r="M41" i="84" s="1"/>
  <c r="D41" i="84"/>
  <c r="K40" i="84"/>
  <c r="E40" i="84"/>
  <c r="D40" i="84"/>
  <c r="K39" i="84"/>
  <c r="E39" i="84"/>
  <c r="M39" i="84" s="1"/>
  <c r="D39" i="84"/>
  <c r="E38" i="84"/>
  <c r="M38" i="84" s="1"/>
  <c r="D38" i="84"/>
  <c r="E37" i="84"/>
  <c r="M37" i="84" s="1"/>
  <c r="D37" i="84"/>
  <c r="E36" i="84"/>
  <c r="M36" i="84" s="1"/>
  <c r="D36" i="84"/>
  <c r="E35" i="84"/>
  <c r="M35" i="84" s="1"/>
  <c r="D35" i="84"/>
  <c r="E34" i="84"/>
  <c r="M34" i="84" s="1"/>
  <c r="D34" i="84"/>
  <c r="E33" i="84"/>
  <c r="M33" i="84" s="1"/>
  <c r="D33" i="84"/>
  <c r="E32" i="84"/>
  <c r="M32" i="84" s="1"/>
  <c r="D32" i="84"/>
  <c r="E31" i="84"/>
  <c r="M31" i="84" s="1"/>
  <c r="D31" i="84"/>
  <c r="E30" i="84"/>
  <c r="M30" i="84" s="1"/>
  <c r="D30" i="84"/>
  <c r="E29" i="84"/>
  <c r="M29" i="84" s="1"/>
  <c r="D29" i="84"/>
  <c r="E28" i="84"/>
  <c r="M28" i="84" s="1"/>
  <c r="D28" i="84"/>
  <c r="E27" i="84"/>
  <c r="M27" i="84" s="1"/>
  <c r="D27" i="84"/>
  <c r="E26" i="84"/>
  <c r="M26" i="84" s="1"/>
  <c r="D26" i="84"/>
  <c r="E25" i="84"/>
  <c r="M25" i="84" s="1"/>
  <c r="D25" i="84"/>
  <c r="E24" i="84"/>
  <c r="M24" i="84" s="1"/>
  <c r="D24" i="84"/>
  <c r="I23" i="84"/>
  <c r="E23" i="84"/>
  <c r="M23" i="84" s="1"/>
  <c r="D23" i="84"/>
  <c r="E22" i="84"/>
  <c r="D22" i="84"/>
  <c r="K21" i="84"/>
  <c r="E21" i="84"/>
  <c r="M21" i="84" s="1"/>
  <c r="D21" i="84"/>
  <c r="E20" i="84"/>
  <c r="M20" i="84" s="1"/>
  <c r="D20" i="84"/>
  <c r="E19" i="84"/>
  <c r="M19" i="84" s="1"/>
  <c r="D19" i="84"/>
  <c r="E18" i="84"/>
  <c r="M18" i="84" s="1"/>
  <c r="D18" i="84"/>
  <c r="K17" i="84"/>
  <c r="E17" i="84"/>
  <c r="M17" i="84" s="1"/>
  <c r="D17" i="84"/>
  <c r="E16" i="84"/>
  <c r="M16" i="84" s="1"/>
  <c r="D16" i="84"/>
  <c r="E15" i="84"/>
  <c r="M15" i="84" s="1"/>
  <c r="D15" i="84"/>
  <c r="E14" i="84"/>
  <c r="M14" i="84" s="1"/>
  <c r="D14" i="84"/>
  <c r="E13" i="84"/>
  <c r="M13" i="84" s="1"/>
  <c r="D13" i="84"/>
  <c r="E12" i="84"/>
  <c r="M12" i="84" s="1"/>
  <c r="D12" i="84"/>
  <c r="E11" i="84"/>
  <c r="M11" i="84" s="1"/>
  <c r="D11" i="84"/>
  <c r="E10" i="84"/>
  <c r="M10" i="84" s="1"/>
  <c r="D10" i="84"/>
  <c r="E9" i="84"/>
  <c r="M9" i="84" s="1"/>
  <c r="D9" i="84"/>
  <c r="E8" i="84"/>
  <c r="M8" i="84" s="1"/>
  <c r="D8" i="84"/>
  <c r="L51" i="82"/>
  <c r="D51" i="82"/>
  <c r="G51" i="82" s="1"/>
  <c r="G54" i="82" s="1"/>
  <c r="G56" i="82" s="1"/>
  <c r="L50" i="82"/>
  <c r="G50" i="82"/>
  <c r="I50" i="82" s="1"/>
  <c r="K49" i="82"/>
  <c r="J47" i="82"/>
  <c r="E47" i="82"/>
  <c r="L47" i="82" s="1"/>
  <c r="D47" i="82"/>
  <c r="J46" i="82"/>
  <c r="E46" i="82"/>
  <c r="L46" i="82" s="1"/>
  <c r="D46" i="82"/>
  <c r="E45" i="82"/>
  <c r="L45" i="82" s="1"/>
  <c r="D45" i="82"/>
  <c r="E44" i="82"/>
  <c r="D44" i="82"/>
  <c r="E43" i="82"/>
  <c r="L43" i="82" s="1"/>
  <c r="D43" i="82"/>
  <c r="E42" i="82"/>
  <c r="D42" i="82"/>
  <c r="E41" i="82"/>
  <c r="D41" i="82"/>
  <c r="E40" i="82"/>
  <c r="D40" i="82"/>
  <c r="J39" i="82"/>
  <c r="E39" i="82"/>
  <c r="L39" i="82" s="1"/>
  <c r="D39" i="82"/>
  <c r="E38" i="82"/>
  <c r="D38" i="82"/>
  <c r="E37" i="82"/>
  <c r="L37" i="82" s="1"/>
  <c r="D37" i="82"/>
  <c r="E36" i="82"/>
  <c r="L36" i="82" s="1"/>
  <c r="D36" i="82"/>
  <c r="E35" i="82"/>
  <c r="D35" i="82"/>
  <c r="E34" i="82"/>
  <c r="D34" i="82"/>
  <c r="E33" i="82"/>
  <c r="L33" i="82" s="1"/>
  <c r="D33" i="82"/>
  <c r="E32" i="82"/>
  <c r="L32" i="82" s="1"/>
  <c r="D32" i="82"/>
  <c r="E31" i="82"/>
  <c r="D31" i="82"/>
  <c r="E30" i="82"/>
  <c r="D30" i="82"/>
  <c r="E29" i="82"/>
  <c r="D29" i="82"/>
  <c r="E28" i="82"/>
  <c r="L28" i="82" s="1"/>
  <c r="D28" i="82"/>
  <c r="E27" i="82"/>
  <c r="L27" i="82" s="1"/>
  <c r="D27" i="82"/>
  <c r="E26" i="82"/>
  <c r="D26" i="82"/>
  <c r="E25" i="82"/>
  <c r="D25" i="82"/>
  <c r="E24" i="82"/>
  <c r="L24" i="82" s="1"/>
  <c r="D24" i="82"/>
  <c r="E23" i="82"/>
  <c r="D23" i="82"/>
  <c r="E22" i="82"/>
  <c r="D22" i="82"/>
  <c r="E21" i="82"/>
  <c r="D21" i="82"/>
  <c r="E20" i="82"/>
  <c r="D20" i="82"/>
  <c r="E19" i="82"/>
  <c r="D19" i="82"/>
  <c r="E18" i="82"/>
  <c r="L18" i="82" s="1"/>
  <c r="D18" i="82"/>
  <c r="J17" i="82"/>
  <c r="E17" i="82"/>
  <c r="L17" i="82" s="1"/>
  <c r="D17" i="82"/>
  <c r="E16" i="82"/>
  <c r="D16" i="82"/>
  <c r="E15" i="82"/>
  <c r="D15" i="82"/>
  <c r="E14" i="82"/>
  <c r="L14" i="82" s="1"/>
  <c r="D14" i="82"/>
  <c r="E13" i="82"/>
  <c r="D13" i="82"/>
  <c r="E12" i="82"/>
  <c r="D12" i="82"/>
  <c r="E11" i="82"/>
  <c r="D11" i="82"/>
  <c r="E10" i="82"/>
  <c r="L10" i="82" s="1"/>
  <c r="D10" i="82"/>
  <c r="E9" i="82"/>
  <c r="L9" i="82" s="1"/>
  <c r="D9" i="82"/>
  <c r="E8" i="82"/>
  <c r="L8" i="82" s="1"/>
  <c r="D8" i="82"/>
  <c r="G31" i="82" l="1"/>
  <c r="G42" i="84"/>
  <c r="G32" i="82"/>
  <c r="G36" i="82"/>
  <c r="G8" i="84"/>
  <c r="G10" i="84"/>
  <c r="G12" i="84"/>
  <c r="G14" i="84"/>
  <c r="G16" i="84"/>
  <c r="G25" i="82"/>
  <c r="G19" i="84"/>
  <c r="G21" i="84"/>
  <c r="G24" i="84"/>
  <c r="G32" i="84"/>
  <c r="G38" i="82"/>
  <c r="G22" i="84"/>
  <c r="G40" i="84"/>
  <c r="G44" i="88"/>
  <c r="G49" i="88" s="1"/>
  <c r="G51" i="88" s="1"/>
  <c r="G48" i="86"/>
  <c r="G34" i="84"/>
  <c r="M22" i="84"/>
  <c r="G28" i="84"/>
  <c r="G36" i="84"/>
  <c r="G41" i="84"/>
  <c r="G26" i="84"/>
  <c r="G9" i="84"/>
  <c r="G11" i="84"/>
  <c r="G13" i="84"/>
  <c r="G15" i="84"/>
  <c r="G17" i="84"/>
  <c r="G30" i="84"/>
  <c r="G38" i="84"/>
  <c r="G18" i="84"/>
  <c r="G25" i="84"/>
  <c r="G29" i="84"/>
  <c r="G33" i="84"/>
  <c r="G37" i="84"/>
  <c r="G43" i="84"/>
  <c r="G20" i="84"/>
  <c r="G27" i="84"/>
  <c r="G31" i="84"/>
  <c r="G35" i="84"/>
  <c r="G39" i="84"/>
  <c r="G20" i="82"/>
  <c r="G14" i="82"/>
  <c r="G16" i="82"/>
  <c r="G35" i="82"/>
  <c r="G37" i="82"/>
  <c r="G39" i="82"/>
  <c r="G19" i="82"/>
  <c r="G41" i="82"/>
  <c r="G17" i="82"/>
  <c r="G12" i="82"/>
  <c r="G13" i="82"/>
  <c r="G15" i="82"/>
  <c r="G18" i="82"/>
  <c r="G34" i="82"/>
  <c r="G43" i="82"/>
  <c r="G40" i="82"/>
  <c r="G42" i="82"/>
  <c r="G8" i="82"/>
  <c r="G10" i="82"/>
  <c r="G22" i="82"/>
  <c r="G27" i="82"/>
  <c r="G29" i="82"/>
  <c r="G45" i="82"/>
  <c r="G9" i="82"/>
  <c r="G11" i="82"/>
  <c r="G21" i="82"/>
  <c r="G23" i="82"/>
  <c r="G24" i="82"/>
  <c r="G26" i="82"/>
  <c r="G28" i="82"/>
  <c r="G30" i="82"/>
  <c r="G33" i="82"/>
  <c r="G44" i="82"/>
  <c r="G46" i="82"/>
  <c r="I47" i="84"/>
  <c r="G50" i="84"/>
  <c r="G52" i="84" s="1"/>
  <c r="L40" i="82"/>
  <c r="G47" i="82"/>
  <c r="G23" i="84"/>
  <c r="M40" i="84"/>
  <c r="M47" i="80"/>
  <c r="D47" i="80"/>
  <c r="G47" i="80" s="1"/>
  <c r="G50" i="80" s="1"/>
  <c r="G52" i="80" s="1"/>
  <c r="M46" i="80"/>
  <c r="D46" i="80"/>
  <c r="G46" i="80" s="1"/>
  <c r="I46" i="80" s="1"/>
  <c r="L45" i="80"/>
  <c r="K43" i="80"/>
  <c r="E43" i="80"/>
  <c r="M43" i="80" s="1"/>
  <c r="D43" i="80"/>
  <c r="K42" i="80"/>
  <c r="E42" i="80"/>
  <c r="M42" i="80" s="1"/>
  <c r="D42" i="80"/>
  <c r="K41" i="80"/>
  <c r="E41" i="80"/>
  <c r="M41" i="80" s="1"/>
  <c r="D41" i="80"/>
  <c r="K40" i="80"/>
  <c r="E40" i="80"/>
  <c r="M40" i="80" s="1"/>
  <c r="D40" i="80"/>
  <c r="K39" i="80"/>
  <c r="E39" i="80"/>
  <c r="M39" i="80" s="1"/>
  <c r="D39" i="80"/>
  <c r="E38" i="80"/>
  <c r="M38" i="80" s="1"/>
  <c r="D38" i="80"/>
  <c r="E37" i="80"/>
  <c r="M37" i="80" s="1"/>
  <c r="D37" i="80"/>
  <c r="E36" i="80"/>
  <c r="M36" i="80" s="1"/>
  <c r="D36" i="80"/>
  <c r="E35" i="80"/>
  <c r="M35" i="80" s="1"/>
  <c r="D35" i="80"/>
  <c r="E34" i="80"/>
  <c r="M34" i="80" s="1"/>
  <c r="D34" i="80"/>
  <c r="E33" i="80"/>
  <c r="M33" i="80" s="1"/>
  <c r="D33" i="80"/>
  <c r="E32" i="80"/>
  <c r="M32" i="80" s="1"/>
  <c r="D32" i="80"/>
  <c r="E31" i="80"/>
  <c r="M31" i="80" s="1"/>
  <c r="D31" i="80"/>
  <c r="E30" i="80"/>
  <c r="M30" i="80" s="1"/>
  <c r="D30" i="80"/>
  <c r="E29" i="80"/>
  <c r="M29" i="80" s="1"/>
  <c r="D29" i="80"/>
  <c r="E28" i="80"/>
  <c r="M28" i="80" s="1"/>
  <c r="D28" i="80"/>
  <c r="E27" i="80"/>
  <c r="M27" i="80" s="1"/>
  <c r="D27" i="80"/>
  <c r="E26" i="80"/>
  <c r="M26" i="80" s="1"/>
  <c r="D26" i="80"/>
  <c r="E25" i="80"/>
  <c r="M25" i="80" s="1"/>
  <c r="D25" i="80"/>
  <c r="E24" i="80"/>
  <c r="M24" i="80" s="1"/>
  <c r="D24" i="80"/>
  <c r="I23" i="80"/>
  <c r="E23" i="80"/>
  <c r="M23" i="80" s="1"/>
  <c r="D23" i="80"/>
  <c r="E22" i="80"/>
  <c r="M22" i="80" s="1"/>
  <c r="D22" i="80"/>
  <c r="K21" i="80"/>
  <c r="E21" i="80"/>
  <c r="M21" i="80" s="1"/>
  <c r="D21" i="80"/>
  <c r="E20" i="80"/>
  <c r="M20" i="80" s="1"/>
  <c r="D20" i="80"/>
  <c r="E19" i="80"/>
  <c r="M19" i="80" s="1"/>
  <c r="D19" i="80"/>
  <c r="E18" i="80"/>
  <c r="M18" i="80" s="1"/>
  <c r="D18" i="80"/>
  <c r="K17" i="80"/>
  <c r="E17" i="80"/>
  <c r="M17" i="80" s="1"/>
  <c r="D17" i="80"/>
  <c r="E16" i="80"/>
  <c r="M16" i="80" s="1"/>
  <c r="D16" i="80"/>
  <c r="E15" i="80"/>
  <c r="M15" i="80" s="1"/>
  <c r="D15" i="80"/>
  <c r="E14" i="80"/>
  <c r="M14" i="80" s="1"/>
  <c r="D14" i="80"/>
  <c r="E13" i="80"/>
  <c r="M13" i="80" s="1"/>
  <c r="D13" i="80"/>
  <c r="E12" i="80"/>
  <c r="M12" i="80" s="1"/>
  <c r="D12" i="80"/>
  <c r="E11" i="80"/>
  <c r="M11" i="80" s="1"/>
  <c r="D11" i="80"/>
  <c r="E10" i="80"/>
  <c r="M10" i="80" s="1"/>
  <c r="D10" i="80"/>
  <c r="E9" i="80"/>
  <c r="M9" i="80" s="1"/>
  <c r="D9" i="80"/>
  <c r="E8" i="80"/>
  <c r="M8" i="80" s="1"/>
  <c r="D8" i="80"/>
  <c r="L51" i="78"/>
  <c r="D51" i="78"/>
  <c r="G51" i="78" s="1"/>
  <c r="G54" i="78" s="1"/>
  <c r="G56" i="78" s="1"/>
  <c r="L50" i="78"/>
  <c r="G50" i="78"/>
  <c r="I50" i="78" s="1"/>
  <c r="K49" i="78"/>
  <c r="J47" i="78"/>
  <c r="E47" i="78"/>
  <c r="L47" i="78" s="1"/>
  <c r="D47" i="78"/>
  <c r="J46" i="78"/>
  <c r="E46" i="78"/>
  <c r="D46" i="78"/>
  <c r="E45" i="78"/>
  <c r="D45" i="78"/>
  <c r="E44" i="78"/>
  <c r="D44" i="78"/>
  <c r="E43" i="78"/>
  <c r="L43" i="78" s="1"/>
  <c r="D43" i="78"/>
  <c r="E42" i="78"/>
  <c r="D42" i="78"/>
  <c r="E41" i="78"/>
  <c r="D41" i="78"/>
  <c r="E40" i="78"/>
  <c r="L40" i="78" s="1"/>
  <c r="D40" i="78"/>
  <c r="J39" i="78"/>
  <c r="E39" i="78"/>
  <c r="L39" i="78" s="1"/>
  <c r="D39" i="78"/>
  <c r="E38" i="78"/>
  <c r="D38" i="78"/>
  <c r="E37" i="78"/>
  <c r="L37" i="78" s="1"/>
  <c r="D37" i="78"/>
  <c r="E36" i="78"/>
  <c r="L36" i="78" s="1"/>
  <c r="D36" i="78"/>
  <c r="E35" i="78"/>
  <c r="D35" i="78"/>
  <c r="E34" i="78"/>
  <c r="D34" i="78"/>
  <c r="E33" i="78"/>
  <c r="L33" i="78" s="1"/>
  <c r="D33" i="78"/>
  <c r="E32" i="78"/>
  <c r="L32" i="78" s="1"/>
  <c r="D32" i="78"/>
  <c r="E31" i="78"/>
  <c r="D31" i="78"/>
  <c r="E30" i="78"/>
  <c r="D30" i="78"/>
  <c r="E29" i="78"/>
  <c r="D29" i="78"/>
  <c r="E28" i="78"/>
  <c r="L28" i="78" s="1"/>
  <c r="D28" i="78"/>
  <c r="E27" i="78"/>
  <c r="L27" i="78" s="1"/>
  <c r="D27" i="78"/>
  <c r="E26" i="78"/>
  <c r="D26" i="78"/>
  <c r="E25" i="78"/>
  <c r="D25" i="78"/>
  <c r="E24" i="78"/>
  <c r="L24" i="78" s="1"/>
  <c r="D24" i="78"/>
  <c r="E23" i="78"/>
  <c r="D23" i="78"/>
  <c r="E22" i="78"/>
  <c r="D22" i="78"/>
  <c r="E21" i="78"/>
  <c r="D21" i="78"/>
  <c r="E20" i="78"/>
  <c r="D20" i="78"/>
  <c r="E19" i="78"/>
  <c r="D19" i="78"/>
  <c r="E18" i="78"/>
  <c r="L18" i="78" s="1"/>
  <c r="D18" i="78"/>
  <c r="J17" i="78"/>
  <c r="E17" i="78"/>
  <c r="L17" i="78" s="1"/>
  <c r="D17" i="78"/>
  <c r="E16" i="78"/>
  <c r="D16" i="78"/>
  <c r="E15" i="78"/>
  <c r="D15" i="78"/>
  <c r="E14" i="78"/>
  <c r="L14" i="78" s="1"/>
  <c r="D14" i="78"/>
  <c r="E13" i="78"/>
  <c r="D13" i="78"/>
  <c r="E12" i="78"/>
  <c r="D12" i="78"/>
  <c r="E11" i="78"/>
  <c r="D11" i="78"/>
  <c r="E10" i="78"/>
  <c r="L10" i="78" s="1"/>
  <c r="D10" i="78"/>
  <c r="E9" i="78"/>
  <c r="L9" i="78" s="1"/>
  <c r="D9" i="78"/>
  <c r="E8" i="78"/>
  <c r="L8" i="78" s="1"/>
  <c r="D8" i="78"/>
  <c r="G21" i="80" l="1"/>
  <c r="G33" i="78"/>
  <c r="G22" i="80"/>
  <c r="G45" i="78"/>
  <c r="G44" i="84"/>
  <c r="I44" i="84" s="1"/>
  <c r="G15" i="78"/>
  <c r="G13" i="78"/>
  <c r="G10" i="78"/>
  <c r="G12" i="78"/>
  <c r="G14" i="78"/>
  <c r="G53" i="86"/>
  <c r="G55" i="86" s="1"/>
  <c r="G48" i="82"/>
  <c r="I48" i="82" s="1"/>
  <c r="G18" i="80"/>
  <c r="G40" i="80"/>
  <c r="G13" i="80"/>
  <c r="G15" i="80"/>
  <c r="G9" i="80"/>
  <c r="G17" i="80"/>
  <c r="G19" i="80"/>
  <c r="G20" i="80"/>
  <c r="G11" i="80"/>
  <c r="G35" i="78"/>
  <c r="G21" i="78"/>
  <c r="G29" i="78"/>
  <c r="G26" i="78"/>
  <c r="G44" i="78"/>
  <c r="G46" i="78"/>
  <c r="G9" i="78"/>
  <c r="G31" i="78"/>
  <c r="G34" i="78"/>
  <c r="G22" i="78"/>
  <c r="G18" i="78"/>
  <c r="G37" i="78"/>
  <c r="G40" i="78"/>
  <c r="G24" i="78"/>
  <c r="G8" i="78"/>
  <c r="G16" i="78"/>
  <c r="G19" i="78"/>
  <c r="G38" i="78"/>
  <c r="G41" i="78"/>
  <c r="G8" i="80"/>
  <c r="G12" i="80"/>
  <c r="G16" i="80"/>
  <c r="G23" i="80"/>
  <c r="G25" i="80"/>
  <c r="G27" i="80"/>
  <c r="G29" i="80"/>
  <c r="G31" i="80"/>
  <c r="G33" i="80"/>
  <c r="G35" i="80"/>
  <c r="G37" i="80"/>
  <c r="G39" i="80"/>
  <c r="G42" i="80"/>
  <c r="G10" i="80"/>
  <c r="G14" i="80"/>
  <c r="G24" i="80"/>
  <c r="G26" i="80"/>
  <c r="G28" i="80"/>
  <c r="G30" i="80"/>
  <c r="G32" i="80"/>
  <c r="G34" i="80"/>
  <c r="G36" i="80"/>
  <c r="G38" i="80"/>
  <c r="G43" i="80"/>
  <c r="G27" i="78"/>
  <c r="G28" i="78"/>
  <c r="L45" i="78"/>
  <c r="G47" i="78"/>
  <c r="G11" i="78"/>
  <c r="G17" i="78"/>
  <c r="G20" i="78"/>
  <c r="G23" i="78"/>
  <c r="G25" i="78"/>
  <c r="G30" i="78"/>
  <c r="G36" i="78"/>
  <c r="G39" i="78"/>
  <c r="G42" i="78"/>
  <c r="G43" i="78"/>
  <c r="L46" i="78"/>
  <c r="G32" i="78"/>
  <c r="G41" i="80"/>
  <c r="I47" i="80"/>
  <c r="M47" i="75"/>
  <c r="D47" i="75"/>
  <c r="G47" i="75" s="1"/>
  <c r="M46" i="75"/>
  <c r="D46" i="75"/>
  <c r="G46" i="75" s="1"/>
  <c r="I46" i="75" s="1"/>
  <c r="L45" i="75"/>
  <c r="K43" i="75"/>
  <c r="E43" i="75"/>
  <c r="M43" i="75" s="1"/>
  <c r="D43" i="75"/>
  <c r="K42" i="75"/>
  <c r="E42" i="75"/>
  <c r="M42" i="75" s="1"/>
  <c r="D42" i="75"/>
  <c r="K41" i="75"/>
  <c r="E41" i="75"/>
  <c r="M41" i="75" s="1"/>
  <c r="D41" i="75"/>
  <c r="K40" i="75"/>
  <c r="E40" i="75"/>
  <c r="M40" i="75" s="1"/>
  <c r="D40" i="75"/>
  <c r="K39" i="75"/>
  <c r="E39" i="75"/>
  <c r="M39" i="75" s="1"/>
  <c r="D39" i="75"/>
  <c r="E38" i="75"/>
  <c r="M38" i="75" s="1"/>
  <c r="D38" i="75"/>
  <c r="E37" i="75"/>
  <c r="M37" i="75" s="1"/>
  <c r="D37" i="75"/>
  <c r="E36" i="75"/>
  <c r="M36" i="75" s="1"/>
  <c r="D36" i="75"/>
  <c r="E35" i="75"/>
  <c r="M35" i="75" s="1"/>
  <c r="D35" i="75"/>
  <c r="E34" i="75"/>
  <c r="M34" i="75" s="1"/>
  <c r="D34" i="75"/>
  <c r="E33" i="75"/>
  <c r="M33" i="75" s="1"/>
  <c r="D33" i="75"/>
  <c r="E32" i="75"/>
  <c r="M32" i="75" s="1"/>
  <c r="D32" i="75"/>
  <c r="E31" i="75"/>
  <c r="M31" i="75" s="1"/>
  <c r="D31" i="75"/>
  <c r="E30" i="75"/>
  <c r="M30" i="75" s="1"/>
  <c r="D30" i="75"/>
  <c r="E29" i="75"/>
  <c r="M29" i="75" s="1"/>
  <c r="D29" i="75"/>
  <c r="E28" i="75"/>
  <c r="M28" i="75" s="1"/>
  <c r="D28" i="75"/>
  <c r="E27" i="75"/>
  <c r="M27" i="75" s="1"/>
  <c r="D27" i="75"/>
  <c r="E26" i="75"/>
  <c r="M26" i="75" s="1"/>
  <c r="D26" i="75"/>
  <c r="E25" i="75"/>
  <c r="M25" i="75" s="1"/>
  <c r="D25" i="75"/>
  <c r="E24" i="75"/>
  <c r="M24" i="75" s="1"/>
  <c r="D24" i="75"/>
  <c r="I23" i="75"/>
  <c r="E23" i="75"/>
  <c r="M23" i="75" s="1"/>
  <c r="D23" i="75"/>
  <c r="E22" i="75"/>
  <c r="M22" i="75" s="1"/>
  <c r="D22" i="75"/>
  <c r="K21" i="75"/>
  <c r="E21" i="75"/>
  <c r="M21" i="75" s="1"/>
  <c r="D21" i="75"/>
  <c r="E20" i="75"/>
  <c r="M20" i="75" s="1"/>
  <c r="D20" i="75"/>
  <c r="E19" i="75"/>
  <c r="M19" i="75" s="1"/>
  <c r="D19" i="75"/>
  <c r="E18" i="75"/>
  <c r="M18" i="75" s="1"/>
  <c r="D18" i="75"/>
  <c r="K17" i="75"/>
  <c r="E17" i="75"/>
  <c r="D17" i="75"/>
  <c r="E16" i="75"/>
  <c r="M16" i="75" s="1"/>
  <c r="D16" i="75"/>
  <c r="E15" i="75"/>
  <c r="M15" i="75" s="1"/>
  <c r="D15" i="75"/>
  <c r="E14" i="75"/>
  <c r="M14" i="75" s="1"/>
  <c r="D14" i="75"/>
  <c r="E13" i="75"/>
  <c r="M13" i="75" s="1"/>
  <c r="D13" i="75"/>
  <c r="E12" i="75"/>
  <c r="M12" i="75" s="1"/>
  <c r="D12" i="75"/>
  <c r="E11" i="75"/>
  <c r="M11" i="75" s="1"/>
  <c r="D11" i="75"/>
  <c r="E10" i="75"/>
  <c r="M10" i="75" s="1"/>
  <c r="D10" i="75"/>
  <c r="E9" i="75"/>
  <c r="M9" i="75" s="1"/>
  <c r="D9" i="75"/>
  <c r="E8" i="75"/>
  <c r="M8" i="75" s="1"/>
  <c r="D8" i="75"/>
  <c r="L51" i="73"/>
  <c r="D51" i="73"/>
  <c r="G51" i="73" s="1"/>
  <c r="G54" i="73" s="1"/>
  <c r="G56" i="73" s="1"/>
  <c r="L50" i="73"/>
  <c r="G50" i="73"/>
  <c r="I50" i="73" s="1"/>
  <c r="K49" i="73"/>
  <c r="J47" i="73"/>
  <c r="E47" i="73"/>
  <c r="L47" i="73" s="1"/>
  <c r="D47" i="73"/>
  <c r="J46" i="73"/>
  <c r="E46" i="73"/>
  <c r="L46" i="73" s="1"/>
  <c r="D46" i="73"/>
  <c r="E45" i="73"/>
  <c r="L45" i="73" s="1"/>
  <c r="D45" i="73"/>
  <c r="E44" i="73"/>
  <c r="D44" i="73"/>
  <c r="E43" i="73"/>
  <c r="L43" i="73" s="1"/>
  <c r="D43" i="73"/>
  <c r="E42" i="73"/>
  <c r="D42" i="73"/>
  <c r="E41" i="73"/>
  <c r="D41" i="73"/>
  <c r="E40" i="73"/>
  <c r="D40" i="73"/>
  <c r="J39" i="73"/>
  <c r="E39" i="73"/>
  <c r="L39" i="73" s="1"/>
  <c r="D39" i="73"/>
  <c r="E38" i="73"/>
  <c r="D38" i="73"/>
  <c r="E37" i="73"/>
  <c r="D37" i="73"/>
  <c r="E36" i="73"/>
  <c r="D36" i="73"/>
  <c r="E35" i="73"/>
  <c r="D35" i="73"/>
  <c r="E34" i="73"/>
  <c r="D34" i="73"/>
  <c r="E33" i="73"/>
  <c r="L33" i="73" s="1"/>
  <c r="D33" i="73"/>
  <c r="E32" i="73"/>
  <c r="L32" i="73" s="1"/>
  <c r="D32" i="73"/>
  <c r="E31" i="73"/>
  <c r="D31" i="73"/>
  <c r="E30" i="73"/>
  <c r="D30" i="73"/>
  <c r="E29" i="73"/>
  <c r="D29" i="73"/>
  <c r="E28" i="73"/>
  <c r="L28" i="73" s="1"/>
  <c r="D28" i="73"/>
  <c r="E27" i="73"/>
  <c r="L27" i="73" s="1"/>
  <c r="D27" i="73"/>
  <c r="E26" i="73"/>
  <c r="D26" i="73"/>
  <c r="E25" i="73"/>
  <c r="D25" i="73"/>
  <c r="E24" i="73"/>
  <c r="L24" i="73" s="1"/>
  <c r="D24" i="73"/>
  <c r="E23" i="73"/>
  <c r="D23" i="73"/>
  <c r="E22" i="73"/>
  <c r="D22" i="73"/>
  <c r="E21" i="73"/>
  <c r="D21" i="73"/>
  <c r="E20" i="73"/>
  <c r="D20" i="73"/>
  <c r="E19" i="73"/>
  <c r="D19" i="73"/>
  <c r="E18" i="73"/>
  <c r="L18" i="73" s="1"/>
  <c r="D18" i="73"/>
  <c r="J17" i="73"/>
  <c r="E17" i="73"/>
  <c r="L17" i="73" s="1"/>
  <c r="D17" i="73"/>
  <c r="E16" i="73"/>
  <c r="D16" i="73"/>
  <c r="E15" i="73"/>
  <c r="D15" i="73"/>
  <c r="E14" i="73"/>
  <c r="D14" i="73"/>
  <c r="E13" i="73"/>
  <c r="D13" i="73"/>
  <c r="E12" i="73"/>
  <c r="D12" i="73"/>
  <c r="E11" i="73"/>
  <c r="D11" i="73"/>
  <c r="E10" i="73"/>
  <c r="D10" i="73"/>
  <c r="E9" i="73"/>
  <c r="D9" i="73"/>
  <c r="E8" i="73"/>
  <c r="D8" i="73"/>
  <c r="G53" i="82" l="1"/>
  <c r="G55" i="82" s="1"/>
  <c r="G21" i="75"/>
  <c r="G17" i="75"/>
  <c r="G49" i="84"/>
  <c r="G51" i="84" s="1"/>
  <c r="G22" i="73"/>
  <c r="G30" i="73"/>
  <c r="G41" i="73"/>
  <c r="G19" i="73"/>
  <c r="G48" i="78"/>
  <c r="I48" i="78" s="1"/>
  <c r="G44" i="80"/>
  <c r="I44" i="80" s="1"/>
  <c r="G25" i="75"/>
  <c r="G27" i="75"/>
  <c r="G29" i="75"/>
  <c r="G31" i="75"/>
  <c r="G38" i="75"/>
  <c r="G17" i="73"/>
  <c r="G9" i="73"/>
  <c r="G15" i="73"/>
  <c r="G36" i="73"/>
  <c r="G38" i="73"/>
  <c r="G23" i="73"/>
  <c r="G29" i="73"/>
  <c r="G40" i="73"/>
  <c r="G11" i="73"/>
  <c r="G8" i="73"/>
  <c r="G10" i="73"/>
  <c r="G14" i="73"/>
  <c r="G16" i="73"/>
  <c r="G35" i="73"/>
  <c r="G37" i="73"/>
  <c r="G31" i="73"/>
  <c r="G33" i="73"/>
  <c r="G24" i="73"/>
  <c r="L37" i="73"/>
  <c r="M17" i="75"/>
  <c r="G39" i="75"/>
  <c r="G43" i="75"/>
  <c r="G34" i="75"/>
  <c r="G42" i="75"/>
  <c r="G35" i="75"/>
  <c r="G19" i="75"/>
  <c r="G33" i="75"/>
  <c r="G37" i="75"/>
  <c r="G20" i="75"/>
  <c r="G40" i="75"/>
  <c r="G8" i="75"/>
  <c r="G9" i="75"/>
  <c r="G10" i="75"/>
  <c r="G11" i="75"/>
  <c r="G12" i="75"/>
  <c r="G13" i="75"/>
  <c r="G14" i="75"/>
  <c r="G15" i="75"/>
  <c r="G16" i="75"/>
  <c r="G18" i="75"/>
  <c r="G24" i="75"/>
  <c r="G26" i="75"/>
  <c r="G28" i="75"/>
  <c r="G30" i="75"/>
  <c r="G32" i="75"/>
  <c r="G36" i="75"/>
  <c r="G43" i="73"/>
  <c r="G18" i="73"/>
  <c r="L36" i="73"/>
  <c r="G13" i="73"/>
  <c r="G20" i="73"/>
  <c r="G25" i="73"/>
  <c r="L8" i="73"/>
  <c r="L9" i="73"/>
  <c r="L10" i="73"/>
  <c r="G12" i="73"/>
  <c r="G21" i="73"/>
  <c r="G26" i="73"/>
  <c r="L40" i="73"/>
  <c r="G42" i="73"/>
  <c r="G44" i="73"/>
  <c r="G45" i="73"/>
  <c r="G32" i="73"/>
  <c r="G34" i="73"/>
  <c r="G39" i="73"/>
  <c r="G47" i="73"/>
  <c r="G46" i="73"/>
  <c r="I47" i="75"/>
  <c r="G50" i="75"/>
  <c r="G52" i="75" s="1"/>
  <c r="G27" i="73"/>
  <c r="G28" i="73"/>
  <c r="G41" i="75"/>
  <c r="L14" i="73"/>
  <c r="G22" i="75"/>
  <c r="G23" i="75"/>
  <c r="J46" i="69"/>
  <c r="K39" i="71"/>
  <c r="K40" i="71"/>
  <c r="K41" i="71"/>
  <c r="K42" i="71"/>
  <c r="K43" i="71"/>
  <c r="E42" i="71"/>
  <c r="M42" i="71" s="1"/>
  <c r="E43" i="71"/>
  <c r="M43" i="71" s="1"/>
  <c r="D42" i="71"/>
  <c r="E46" i="69"/>
  <c r="D46" i="69"/>
  <c r="G42" i="71" l="1"/>
  <c r="G49" i="80"/>
  <c r="G51" i="80" s="1"/>
  <c r="G53" i="78"/>
  <c r="G55" i="78" s="1"/>
  <c r="G46" i="69"/>
  <c r="G44" i="75"/>
  <c r="G49" i="75" s="1"/>
  <c r="G51" i="75" s="1"/>
  <c r="G48" i="73"/>
  <c r="G53" i="73" s="1"/>
  <c r="G55" i="73" s="1"/>
  <c r="L46" i="69"/>
  <c r="D47" i="71"/>
  <c r="L45" i="71"/>
  <c r="K17" i="71"/>
  <c r="D51" i="69"/>
  <c r="K49" i="69"/>
  <c r="J39" i="69"/>
  <c r="E28" i="69"/>
  <c r="I44" i="75" l="1"/>
  <c r="I48" i="73"/>
  <c r="M47" i="71"/>
  <c r="G47" i="71"/>
  <c r="M46" i="71"/>
  <c r="D46" i="71"/>
  <c r="G46" i="71" s="1"/>
  <c r="I46" i="71" s="1"/>
  <c r="D43" i="71"/>
  <c r="E41" i="71"/>
  <c r="M41" i="71" s="1"/>
  <c r="D41" i="71"/>
  <c r="E40" i="71"/>
  <c r="M40" i="71" s="1"/>
  <c r="D40" i="71"/>
  <c r="E39" i="71"/>
  <c r="M39" i="71" s="1"/>
  <c r="D39" i="71"/>
  <c r="E38" i="71"/>
  <c r="M38" i="71" s="1"/>
  <c r="D38" i="71"/>
  <c r="E37" i="71"/>
  <c r="M37" i="71" s="1"/>
  <c r="D37" i="71"/>
  <c r="E36" i="71"/>
  <c r="M36" i="71" s="1"/>
  <c r="D36" i="71"/>
  <c r="E35" i="71"/>
  <c r="M35" i="71" s="1"/>
  <c r="D35" i="71"/>
  <c r="E34" i="71"/>
  <c r="M34" i="71" s="1"/>
  <c r="D34" i="71"/>
  <c r="E33" i="71"/>
  <c r="M33" i="71" s="1"/>
  <c r="D33" i="71"/>
  <c r="E32" i="71"/>
  <c r="M32" i="71" s="1"/>
  <c r="D32" i="71"/>
  <c r="E31" i="71"/>
  <c r="M31" i="71" s="1"/>
  <c r="D31" i="71"/>
  <c r="E30" i="71"/>
  <c r="M30" i="71" s="1"/>
  <c r="D30" i="71"/>
  <c r="E29" i="71"/>
  <c r="M29" i="71" s="1"/>
  <c r="D29" i="71"/>
  <c r="E28" i="71"/>
  <c r="M28" i="71" s="1"/>
  <c r="D28" i="71"/>
  <c r="E27" i="71"/>
  <c r="M27" i="71" s="1"/>
  <c r="D27" i="71"/>
  <c r="E26" i="71"/>
  <c r="M26" i="71" s="1"/>
  <c r="D26" i="71"/>
  <c r="E25" i="71"/>
  <c r="M25" i="71" s="1"/>
  <c r="D25" i="71"/>
  <c r="E24" i="71"/>
  <c r="M24" i="71" s="1"/>
  <c r="D24" i="71"/>
  <c r="I23" i="71"/>
  <c r="E23" i="71"/>
  <c r="M23" i="71" s="1"/>
  <c r="D23" i="71"/>
  <c r="E22" i="71"/>
  <c r="M22" i="71" s="1"/>
  <c r="D22" i="71"/>
  <c r="K21" i="71"/>
  <c r="E21" i="71"/>
  <c r="D21" i="71"/>
  <c r="E20" i="71"/>
  <c r="M20" i="71" s="1"/>
  <c r="D20" i="71"/>
  <c r="E19" i="71"/>
  <c r="M19" i="71" s="1"/>
  <c r="D19" i="71"/>
  <c r="E18" i="71"/>
  <c r="M18" i="71" s="1"/>
  <c r="D18" i="71"/>
  <c r="E17" i="71"/>
  <c r="M17" i="71" s="1"/>
  <c r="D17" i="71"/>
  <c r="E16" i="71"/>
  <c r="M16" i="71" s="1"/>
  <c r="D16" i="71"/>
  <c r="E15" i="71"/>
  <c r="M15" i="71" s="1"/>
  <c r="D15" i="71"/>
  <c r="E14" i="71"/>
  <c r="M14" i="71" s="1"/>
  <c r="D14" i="71"/>
  <c r="E13" i="71"/>
  <c r="M13" i="71" s="1"/>
  <c r="D13" i="71"/>
  <c r="E12" i="71"/>
  <c r="M12" i="71" s="1"/>
  <c r="D12" i="71"/>
  <c r="E11" i="71"/>
  <c r="M11" i="71" s="1"/>
  <c r="D11" i="71"/>
  <c r="E10" i="71"/>
  <c r="M10" i="71" s="1"/>
  <c r="D10" i="71"/>
  <c r="E9" i="71"/>
  <c r="M9" i="71" s="1"/>
  <c r="D9" i="71"/>
  <c r="E8" i="71"/>
  <c r="M8" i="71" s="1"/>
  <c r="D8" i="71"/>
  <c r="L51" i="69"/>
  <c r="G51" i="69"/>
  <c r="G54" i="69" s="1"/>
  <c r="G56" i="69" s="1"/>
  <c r="L50" i="69"/>
  <c r="G50" i="69"/>
  <c r="I50" i="69" s="1"/>
  <c r="J47" i="69"/>
  <c r="E47" i="69"/>
  <c r="L47" i="69" s="1"/>
  <c r="D47" i="69"/>
  <c r="E45" i="69"/>
  <c r="L45" i="69" s="1"/>
  <c r="D45" i="69"/>
  <c r="E44" i="69"/>
  <c r="D44" i="69"/>
  <c r="E43" i="69"/>
  <c r="L43" i="69" s="1"/>
  <c r="D43" i="69"/>
  <c r="E42" i="69"/>
  <c r="D42" i="69"/>
  <c r="E41" i="69"/>
  <c r="D41" i="69"/>
  <c r="E40" i="69"/>
  <c r="L40" i="69" s="1"/>
  <c r="D40" i="69"/>
  <c r="E39" i="69"/>
  <c r="L39" i="69" s="1"/>
  <c r="D39" i="69"/>
  <c r="E38" i="69"/>
  <c r="D38" i="69"/>
  <c r="E37" i="69"/>
  <c r="L37" i="69" s="1"/>
  <c r="D37" i="69"/>
  <c r="E36" i="69"/>
  <c r="L36" i="69" s="1"/>
  <c r="D36" i="69"/>
  <c r="E35" i="69"/>
  <c r="D35" i="69"/>
  <c r="E34" i="69"/>
  <c r="D34" i="69"/>
  <c r="E33" i="69"/>
  <c r="L33" i="69" s="1"/>
  <c r="D33" i="69"/>
  <c r="E32" i="69"/>
  <c r="L32" i="69" s="1"/>
  <c r="D32" i="69"/>
  <c r="E31" i="69"/>
  <c r="D31" i="69"/>
  <c r="E30" i="69"/>
  <c r="D30" i="69"/>
  <c r="E29" i="69"/>
  <c r="D29" i="69"/>
  <c r="L28" i="69"/>
  <c r="D28" i="69"/>
  <c r="E27" i="69"/>
  <c r="L27" i="69" s="1"/>
  <c r="D27" i="69"/>
  <c r="E26" i="69"/>
  <c r="D26" i="69"/>
  <c r="E25" i="69"/>
  <c r="D25" i="69"/>
  <c r="E24" i="69"/>
  <c r="L24" i="69" s="1"/>
  <c r="D24" i="69"/>
  <c r="E23" i="69"/>
  <c r="D23" i="69"/>
  <c r="E22" i="69"/>
  <c r="D22" i="69"/>
  <c r="E21" i="69"/>
  <c r="D21" i="69"/>
  <c r="E20" i="69"/>
  <c r="D20" i="69"/>
  <c r="E19" i="69"/>
  <c r="D19" i="69"/>
  <c r="E18" i="69"/>
  <c r="D18" i="69"/>
  <c r="J17" i="69"/>
  <c r="E17" i="69"/>
  <c r="L17" i="69" s="1"/>
  <c r="D17" i="69"/>
  <c r="E16" i="69"/>
  <c r="D16" i="69"/>
  <c r="E15" i="69"/>
  <c r="D15" i="69"/>
  <c r="E14" i="69"/>
  <c r="D14" i="69"/>
  <c r="E13" i="69"/>
  <c r="D13" i="69"/>
  <c r="E12" i="69"/>
  <c r="D12" i="69"/>
  <c r="E11" i="69"/>
  <c r="D11" i="69"/>
  <c r="E10" i="69"/>
  <c r="L10" i="69" s="1"/>
  <c r="D10" i="69"/>
  <c r="E9" i="69"/>
  <c r="L9" i="69" s="1"/>
  <c r="D9" i="69"/>
  <c r="E8" i="69"/>
  <c r="L8" i="69" s="1"/>
  <c r="D8" i="69"/>
  <c r="G33" i="71" l="1"/>
  <c r="G14" i="69"/>
  <c r="G50" i="71"/>
  <c r="G52" i="71" s="1"/>
  <c r="I47" i="71"/>
  <c r="G16" i="69"/>
  <c r="G15" i="69"/>
  <c r="G11" i="69"/>
  <c r="G19" i="69"/>
  <c r="G23" i="69"/>
  <c r="G29" i="69"/>
  <c r="G18" i="69"/>
  <c r="G38" i="69"/>
  <c r="G42" i="69"/>
  <c r="G25" i="71"/>
  <c r="G37" i="71"/>
  <c r="G29" i="71"/>
  <c r="G40" i="71"/>
  <c r="G43" i="71"/>
  <c r="G20" i="69"/>
  <c r="G39" i="69"/>
  <c r="G41" i="69"/>
  <c r="G43" i="69"/>
  <c r="G30" i="69"/>
  <c r="G44" i="69"/>
  <c r="G47" i="69"/>
  <c r="G12" i="69"/>
  <c r="L18" i="69"/>
  <c r="G22" i="69"/>
  <c r="G26" i="69"/>
  <c r="G35" i="69"/>
  <c r="G21" i="69"/>
  <c r="G40" i="69"/>
  <c r="G13" i="69"/>
  <c r="G25" i="69"/>
  <c r="G28" i="71"/>
  <c r="G36" i="71"/>
  <c r="G21" i="71"/>
  <c r="G23" i="71"/>
  <c r="G24" i="71"/>
  <c r="G32" i="71"/>
  <c r="G27" i="71"/>
  <c r="G31" i="71"/>
  <c r="G35" i="71"/>
  <c r="G39" i="71"/>
  <c r="G41" i="71"/>
  <c r="G22" i="71"/>
  <c r="G26" i="71"/>
  <c r="G30" i="71"/>
  <c r="G34" i="71"/>
  <c r="G38" i="71"/>
  <c r="G8" i="69"/>
  <c r="G9" i="69"/>
  <c r="G10" i="69"/>
  <c r="G17" i="69"/>
  <c r="G24" i="69"/>
  <c r="G31" i="69"/>
  <c r="G33" i="69"/>
  <c r="G36" i="69"/>
  <c r="G37" i="69"/>
  <c r="G45" i="69"/>
  <c r="G32" i="69"/>
  <c r="G34" i="69"/>
  <c r="L14" i="69"/>
  <c r="M21" i="71"/>
  <c r="G27" i="69"/>
  <c r="G8" i="71"/>
  <c r="G9" i="71"/>
  <c r="G10" i="71"/>
  <c r="G11" i="71"/>
  <c r="G12" i="71"/>
  <c r="G13" i="71"/>
  <c r="G14" i="71"/>
  <c r="G15" i="71"/>
  <c r="G16" i="71"/>
  <c r="G17" i="71"/>
  <c r="G18" i="71"/>
  <c r="G19" i="71"/>
  <c r="G20" i="71"/>
  <c r="G28" i="69"/>
  <c r="M46" i="67"/>
  <c r="G46" i="67"/>
  <c r="G49" i="67" s="1"/>
  <c r="G51" i="67" s="1"/>
  <c r="M45" i="67"/>
  <c r="D45" i="67"/>
  <c r="G45" i="67" s="1"/>
  <c r="E42" i="67"/>
  <c r="D42" i="67"/>
  <c r="E41" i="67"/>
  <c r="D41" i="67"/>
  <c r="E40" i="67"/>
  <c r="D40" i="67"/>
  <c r="E39" i="67"/>
  <c r="D39" i="67"/>
  <c r="E38" i="67"/>
  <c r="M38" i="67" s="1"/>
  <c r="D38" i="67"/>
  <c r="E37" i="67"/>
  <c r="M37" i="67" s="1"/>
  <c r="D37" i="67"/>
  <c r="E36" i="67"/>
  <c r="M36" i="67" s="1"/>
  <c r="D36" i="67"/>
  <c r="E35" i="67"/>
  <c r="M35" i="67" s="1"/>
  <c r="D35" i="67"/>
  <c r="E34" i="67"/>
  <c r="M34" i="67" s="1"/>
  <c r="D34" i="67"/>
  <c r="E33" i="67"/>
  <c r="M33" i="67" s="1"/>
  <c r="D33" i="67"/>
  <c r="E32" i="67"/>
  <c r="M32" i="67" s="1"/>
  <c r="D32" i="67"/>
  <c r="E31" i="67"/>
  <c r="M31" i="67" s="1"/>
  <c r="D31" i="67"/>
  <c r="E30" i="67"/>
  <c r="M30" i="67" s="1"/>
  <c r="D30" i="67"/>
  <c r="E29" i="67"/>
  <c r="M29" i="67" s="1"/>
  <c r="D29" i="67"/>
  <c r="E28" i="67"/>
  <c r="M28" i="67" s="1"/>
  <c r="D28" i="67"/>
  <c r="E27" i="67"/>
  <c r="M27" i="67" s="1"/>
  <c r="D27" i="67"/>
  <c r="E26" i="67"/>
  <c r="M26" i="67" s="1"/>
  <c r="D26" i="67"/>
  <c r="E25" i="67"/>
  <c r="M25" i="67" s="1"/>
  <c r="D25" i="67"/>
  <c r="E24" i="67"/>
  <c r="M24" i="67" s="1"/>
  <c r="D24" i="67"/>
  <c r="I23" i="67"/>
  <c r="E23" i="67"/>
  <c r="M23" i="67" s="1"/>
  <c r="D23" i="67"/>
  <c r="E22" i="67"/>
  <c r="M22" i="67" s="1"/>
  <c r="D22" i="67"/>
  <c r="K21" i="67"/>
  <c r="E21" i="67"/>
  <c r="M21" i="67" s="1"/>
  <c r="D21" i="67"/>
  <c r="E20" i="67"/>
  <c r="M20" i="67" s="1"/>
  <c r="D20" i="67"/>
  <c r="E19" i="67"/>
  <c r="M19" i="67" s="1"/>
  <c r="D19" i="67"/>
  <c r="E18" i="67"/>
  <c r="M18" i="67" s="1"/>
  <c r="D18" i="67"/>
  <c r="E17" i="67"/>
  <c r="M17" i="67" s="1"/>
  <c r="D17" i="67"/>
  <c r="E16" i="67"/>
  <c r="M16" i="67" s="1"/>
  <c r="D16" i="67"/>
  <c r="E15" i="67"/>
  <c r="M15" i="67" s="1"/>
  <c r="D15" i="67"/>
  <c r="E14" i="67"/>
  <c r="M14" i="67" s="1"/>
  <c r="D14" i="67"/>
  <c r="E13" i="67"/>
  <c r="M13" i="67" s="1"/>
  <c r="D13" i="67"/>
  <c r="E12" i="67"/>
  <c r="M12" i="67" s="1"/>
  <c r="D12" i="67"/>
  <c r="E11" i="67"/>
  <c r="M11" i="67" s="1"/>
  <c r="D11" i="67"/>
  <c r="E10" i="67"/>
  <c r="M10" i="67" s="1"/>
  <c r="D10" i="67"/>
  <c r="E9" i="67"/>
  <c r="M9" i="67" s="1"/>
  <c r="D9" i="67"/>
  <c r="E8" i="67"/>
  <c r="M8" i="67" s="1"/>
  <c r="D8" i="67"/>
  <c r="L50" i="65"/>
  <c r="G50" i="65"/>
  <c r="G53" i="65" s="1"/>
  <c r="G55" i="65" s="1"/>
  <c r="L49" i="65"/>
  <c r="G49" i="65"/>
  <c r="J46" i="65"/>
  <c r="E46" i="65"/>
  <c r="L46" i="65" s="1"/>
  <c r="D46" i="65"/>
  <c r="E45" i="65"/>
  <c r="L45" i="65" s="1"/>
  <c r="D45" i="65"/>
  <c r="E44" i="65"/>
  <c r="D44" i="65"/>
  <c r="E43" i="65"/>
  <c r="L43" i="65" s="1"/>
  <c r="D43" i="65"/>
  <c r="E42" i="65"/>
  <c r="D42" i="65"/>
  <c r="E41" i="65"/>
  <c r="D41" i="65"/>
  <c r="E40" i="65"/>
  <c r="L40" i="65" s="1"/>
  <c r="D40" i="65"/>
  <c r="E39" i="65"/>
  <c r="D39" i="65"/>
  <c r="E38" i="65"/>
  <c r="D38" i="65"/>
  <c r="E37" i="65"/>
  <c r="L37" i="65" s="1"/>
  <c r="D37" i="65"/>
  <c r="E36" i="65"/>
  <c r="L36" i="65" s="1"/>
  <c r="D36" i="65"/>
  <c r="E35" i="65"/>
  <c r="D35" i="65"/>
  <c r="E34" i="65"/>
  <c r="D34" i="65"/>
  <c r="E33" i="65"/>
  <c r="L33" i="65" s="1"/>
  <c r="D33" i="65"/>
  <c r="E32" i="65"/>
  <c r="L32" i="65" s="1"/>
  <c r="D32" i="65"/>
  <c r="E31" i="65"/>
  <c r="D31" i="65"/>
  <c r="E30" i="65"/>
  <c r="D30" i="65"/>
  <c r="E29" i="65"/>
  <c r="D29" i="65"/>
  <c r="E28" i="65"/>
  <c r="L28" i="65" s="1"/>
  <c r="D28" i="65"/>
  <c r="E27" i="65"/>
  <c r="L27" i="65" s="1"/>
  <c r="D27" i="65"/>
  <c r="E26" i="65"/>
  <c r="D26" i="65"/>
  <c r="E25" i="65"/>
  <c r="D25" i="65"/>
  <c r="E24" i="65"/>
  <c r="L24" i="65" s="1"/>
  <c r="D24" i="65"/>
  <c r="E23" i="65"/>
  <c r="D23" i="65"/>
  <c r="E22" i="65"/>
  <c r="D22" i="65"/>
  <c r="E21" i="65"/>
  <c r="D21" i="65"/>
  <c r="E20" i="65"/>
  <c r="D20" i="65"/>
  <c r="E19" i="65"/>
  <c r="D19" i="65"/>
  <c r="E18" i="65"/>
  <c r="L18" i="65" s="1"/>
  <c r="D18" i="65"/>
  <c r="J17" i="65"/>
  <c r="E17" i="65"/>
  <c r="L17" i="65" s="1"/>
  <c r="D17" i="65"/>
  <c r="E16" i="65"/>
  <c r="D16" i="65"/>
  <c r="E15" i="65"/>
  <c r="D15" i="65"/>
  <c r="E14" i="65"/>
  <c r="D14" i="65"/>
  <c r="E13" i="65"/>
  <c r="D13" i="65"/>
  <c r="E12" i="65"/>
  <c r="D12" i="65"/>
  <c r="E11" i="65"/>
  <c r="D11" i="65"/>
  <c r="E10" i="65"/>
  <c r="L10" i="65" s="1"/>
  <c r="D10" i="65"/>
  <c r="E9" i="65"/>
  <c r="L9" i="65" s="1"/>
  <c r="D9" i="65"/>
  <c r="E8" i="65"/>
  <c r="L8" i="65" s="1"/>
  <c r="D8" i="65"/>
  <c r="G21" i="65" l="1"/>
  <c r="G22" i="65"/>
  <c r="G28" i="65"/>
  <c r="G35" i="65"/>
  <c r="G23" i="65"/>
  <c r="G25" i="65"/>
  <c r="G27" i="65"/>
  <c r="G9" i="65"/>
  <c r="G17" i="65"/>
  <c r="G18" i="65"/>
  <c r="G8" i="65"/>
  <c r="G40" i="65"/>
  <c r="G48" i="69"/>
  <c r="G44" i="71"/>
  <c r="G24" i="67"/>
  <c r="G26" i="67"/>
  <c r="G28" i="67"/>
  <c r="G30" i="67"/>
  <c r="G32" i="67"/>
  <c r="G34" i="67"/>
  <c r="G36" i="67"/>
  <c r="G38" i="67"/>
  <c r="G40" i="67"/>
  <c r="G25" i="67"/>
  <c r="G27" i="67"/>
  <c r="G29" i="67"/>
  <c r="G31" i="67"/>
  <c r="G33" i="67"/>
  <c r="G35" i="67"/>
  <c r="G37" i="67"/>
  <c r="G23" i="67"/>
  <c r="G39" i="67"/>
  <c r="G8" i="67"/>
  <c r="G9" i="67"/>
  <c r="G10" i="67"/>
  <c r="G11" i="67"/>
  <c r="G12" i="67"/>
  <c r="G13" i="67"/>
  <c r="G14" i="67"/>
  <c r="G15" i="67"/>
  <c r="G16" i="67"/>
  <c r="G17" i="67"/>
  <c r="G18" i="67"/>
  <c r="G19" i="67"/>
  <c r="G20" i="67"/>
  <c r="G21" i="67"/>
  <c r="G22" i="67"/>
  <c r="G41" i="67"/>
  <c r="G42" i="67"/>
  <c r="G29" i="65"/>
  <c r="G45" i="65"/>
  <c r="G14" i="65"/>
  <c r="G26" i="65"/>
  <c r="G34" i="65"/>
  <c r="G19" i="65"/>
  <c r="G30" i="65"/>
  <c r="G39" i="65"/>
  <c r="G42" i="65"/>
  <c r="G13" i="65"/>
  <c r="G15" i="65"/>
  <c r="G36" i="65"/>
  <c r="G41" i="65"/>
  <c r="G12" i="65"/>
  <c r="G10" i="65"/>
  <c r="L14" i="65"/>
  <c r="G16" i="65"/>
  <c r="G24" i="65"/>
  <c r="G37" i="65"/>
  <c r="G43" i="65"/>
  <c r="G33" i="65"/>
  <c r="G11" i="65"/>
  <c r="G20" i="65"/>
  <c r="G31" i="65"/>
  <c r="G32" i="65"/>
  <c r="G38" i="65"/>
  <c r="G44" i="65"/>
  <c r="G46" i="65"/>
  <c r="G49" i="71" l="1"/>
  <c r="G51" i="71" s="1"/>
  <c r="I44" i="71"/>
  <c r="G53" i="69"/>
  <c r="G55" i="69" s="1"/>
  <c r="I48" i="69"/>
  <c r="G43" i="67"/>
  <c r="G48" i="67" s="1"/>
  <c r="G50" i="67" s="1"/>
  <c r="G47" i="65"/>
  <c r="G52" i="65" s="1"/>
  <c r="G54" i="65" s="1"/>
  <c r="K21" i="63"/>
  <c r="J17" i="61"/>
  <c r="E9" i="63" l="1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8" i="63"/>
  <c r="E9" i="61" l="1"/>
  <c r="E10" i="61"/>
  <c r="E11" i="61"/>
  <c r="E12" i="61"/>
  <c r="E13" i="61"/>
  <c r="E14" i="61"/>
  <c r="E15" i="61"/>
  <c r="E16" i="61"/>
  <c r="E17" i="61"/>
  <c r="L17" i="61" s="1"/>
  <c r="E18" i="61"/>
  <c r="L18" i="61" s="1"/>
  <c r="E19" i="61"/>
  <c r="E20" i="61"/>
  <c r="E21" i="61"/>
  <c r="E22" i="61"/>
  <c r="E23" i="61"/>
  <c r="E24" i="61"/>
  <c r="E25" i="61"/>
  <c r="E26" i="61"/>
  <c r="E27" i="61"/>
  <c r="E28" i="61"/>
  <c r="E29" i="61"/>
  <c r="E30" i="61"/>
  <c r="E31" i="61"/>
  <c r="E32" i="61"/>
  <c r="E33" i="61"/>
  <c r="E34" i="61"/>
  <c r="E35" i="61"/>
  <c r="E36" i="61"/>
  <c r="E37" i="61"/>
  <c r="E38" i="61"/>
  <c r="E39" i="61"/>
  <c r="E40" i="61"/>
  <c r="E41" i="61"/>
  <c r="E42" i="61"/>
  <c r="E43" i="61"/>
  <c r="E44" i="61"/>
  <c r="E45" i="61"/>
  <c r="L45" i="61" s="1"/>
  <c r="E46" i="61"/>
  <c r="E8" i="61"/>
  <c r="M46" i="63" l="1"/>
  <c r="G46" i="63"/>
  <c r="G49" i="63" s="1"/>
  <c r="G51" i="63" s="1"/>
  <c r="M45" i="63"/>
  <c r="D45" i="63"/>
  <c r="G45" i="63" s="1"/>
  <c r="D42" i="63"/>
  <c r="G42" i="63" s="1"/>
  <c r="D41" i="63"/>
  <c r="D40" i="63"/>
  <c r="G40" i="63" s="1"/>
  <c r="D39" i="63"/>
  <c r="M38" i="63"/>
  <c r="D38" i="63"/>
  <c r="M37" i="63"/>
  <c r="D37" i="63"/>
  <c r="M36" i="63"/>
  <c r="D36" i="63"/>
  <c r="G36" i="63" s="1"/>
  <c r="M35" i="63"/>
  <c r="D35" i="63"/>
  <c r="M34" i="63"/>
  <c r="D34" i="63"/>
  <c r="G34" i="63" s="1"/>
  <c r="M33" i="63"/>
  <c r="D33" i="63"/>
  <c r="M32" i="63"/>
  <c r="D32" i="63"/>
  <c r="G32" i="63" s="1"/>
  <c r="M31" i="63"/>
  <c r="D31" i="63"/>
  <c r="M30" i="63"/>
  <c r="D30" i="63"/>
  <c r="G30" i="63" s="1"/>
  <c r="M29" i="63"/>
  <c r="D29" i="63"/>
  <c r="M28" i="63"/>
  <c r="D28" i="63"/>
  <c r="G28" i="63" s="1"/>
  <c r="M27" i="63"/>
  <c r="D27" i="63"/>
  <c r="M26" i="63"/>
  <c r="D26" i="63"/>
  <c r="G26" i="63" s="1"/>
  <c r="M25" i="63"/>
  <c r="D25" i="63"/>
  <c r="M24" i="63"/>
  <c r="D24" i="63"/>
  <c r="G24" i="63" s="1"/>
  <c r="I23" i="63"/>
  <c r="M23" i="63"/>
  <c r="D23" i="63"/>
  <c r="M22" i="63"/>
  <c r="D22" i="63"/>
  <c r="M21" i="63"/>
  <c r="D21" i="63"/>
  <c r="M20" i="63"/>
  <c r="D20" i="63"/>
  <c r="M19" i="63"/>
  <c r="D19" i="63"/>
  <c r="M18" i="63"/>
  <c r="D18" i="63"/>
  <c r="M17" i="63"/>
  <c r="D17" i="63"/>
  <c r="M16" i="63"/>
  <c r="D16" i="63"/>
  <c r="M15" i="63"/>
  <c r="D15" i="63"/>
  <c r="M14" i="63"/>
  <c r="D14" i="63"/>
  <c r="M13" i="63"/>
  <c r="D13" i="63"/>
  <c r="M12" i="63"/>
  <c r="D12" i="63"/>
  <c r="M11" i="63"/>
  <c r="D11" i="63"/>
  <c r="M10" i="63"/>
  <c r="D10" i="63"/>
  <c r="M9" i="63"/>
  <c r="D9" i="63"/>
  <c r="M8" i="63"/>
  <c r="D8" i="63"/>
  <c r="L50" i="61"/>
  <c r="G50" i="61"/>
  <c r="G53" i="61" s="1"/>
  <c r="G55" i="61" s="1"/>
  <c r="L49" i="61"/>
  <c r="G49" i="61"/>
  <c r="J46" i="61"/>
  <c r="L46" i="61"/>
  <c r="D46" i="61"/>
  <c r="D45" i="61"/>
  <c r="D44" i="61"/>
  <c r="G44" i="61" s="1"/>
  <c r="L43" i="61"/>
  <c r="D43" i="61"/>
  <c r="D42" i="61"/>
  <c r="G42" i="61" s="1"/>
  <c r="D41" i="61"/>
  <c r="G41" i="61" s="1"/>
  <c r="L40" i="61"/>
  <c r="D40" i="61"/>
  <c r="D39" i="61"/>
  <c r="D38" i="61"/>
  <c r="L37" i="61"/>
  <c r="D37" i="61"/>
  <c r="L36" i="61"/>
  <c r="D36" i="61"/>
  <c r="D35" i="61"/>
  <c r="D34" i="61"/>
  <c r="G34" i="61" s="1"/>
  <c r="L33" i="61"/>
  <c r="D33" i="61"/>
  <c r="L32" i="61"/>
  <c r="D32" i="61"/>
  <c r="D31" i="61"/>
  <c r="D30" i="61"/>
  <c r="G30" i="61" s="1"/>
  <c r="D29" i="61"/>
  <c r="G29" i="61" s="1"/>
  <c r="L28" i="61"/>
  <c r="D28" i="61"/>
  <c r="G28" i="61" s="1"/>
  <c r="L27" i="61"/>
  <c r="D27" i="61"/>
  <c r="G27" i="61" s="1"/>
  <c r="D26" i="61"/>
  <c r="G26" i="61" s="1"/>
  <c r="D25" i="61"/>
  <c r="L24" i="61"/>
  <c r="D24" i="61"/>
  <c r="D23" i="61"/>
  <c r="G23" i="61" s="1"/>
  <c r="D22" i="61"/>
  <c r="D21" i="61"/>
  <c r="G21" i="61" s="1"/>
  <c r="D20" i="61"/>
  <c r="D19" i="61"/>
  <c r="G19" i="61" s="1"/>
  <c r="D18" i="61"/>
  <c r="D17" i="61"/>
  <c r="G17" i="61" s="1"/>
  <c r="D16" i="61"/>
  <c r="G16" i="61" s="1"/>
  <c r="D15" i="61"/>
  <c r="G15" i="61" s="1"/>
  <c r="L14" i="61"/>
  <c r="D14" i="61"/>
  <c r="D13" i="61"/>
  <c r="G13" i="61" s="1"/>
  <c r="D12" i="61"/>
  <c r="G12" i="61" s="1"/>
  <c r="D11" i="61"/>
  <c r="G11" i="61" s="1"/>
  <c r="L10" i="61"/>
  <c r="D10" i="61"/>
  <c r="G10" i="61" s="1"/>
  <c r="L9" i="61"/>
  <c r="D9" i="61"/>
  <c r="L8" i="61"/>
  <c r="D8" i="61"/>
  <c r="G25" i="63" l="1"/>
  <c r="G27" i="63"/>
  <c r="G29" i="63"/>
  <c r="G31" i="63"/>
  <c r="G33" i="63"/>
  <c r="G35" i="63"/>
  <c r="G37" i="63"/>
  <c r="G41" i="63"/>
  <c r="G32" i="61"/>
  <c r="G33" i="61"/>
  <c r="G18" i="61"/>
  <c r="G20" i="61"/>
  <c r="G35" i="61"/>
  <c r="G37" i="61"/>
  <c r="G43" i="61"/>
  <c r="G45" i="61"/>
  <c r="G31" i="61"/>
  <c r="G40" i="61"/>
  <c r="G25" i="61"/>
  <c r="G39" i="61"/>
  <c r="G14" i="61"/>
  <c r="G22" i="61"/>
  <c r="G24" i="61"/>
  <c r="G36" i="61"/>
  <c r="G38" i="61"/>
  <c r="G39" i="63"/>
  <c r="G8" i="61"/>
  <c r="G46" i="61"/>
  <c r="G8" i="63"/>
  <c r="G9" i="63"/>
  <c r="G10" i="63"/>
  <c r="G11" i="63"/>
  <c r="G12" i="63"/>
  <c r="G13" i="63"/>
  <c r="G14" i="63"/>
  <c r="G15" i="63"/>
  <c r="G16" i="63"/>
  <c r="G17" i="63"/>
  <c r="G18" i="63"/>
  <c r="G19" i="63"/>
  <c r="G20" i="63"/>
  <c r="G21" i="63"/>
  <c r="G22" i="63"/>
  <c r="G23" i="63"/>
  <c r="G9" i="61"/>
  <c r="G38" i="63"/>
  <c r="L46" i="57"/>
  <c r="G43" i="63" l="1"/>
  <c r="G48" i="63" s="1"/>
  <c r="G50" i="63" s="1"/>
  <c r="G47" i="61"/>
  <c r="G52" i="61" s="1"/>
  <c r="G54" i="61" s="1"/>
  <c r="E46" i="57"/>
  <c r="N46" i="57" s="1"/>
  <c r="D46" i="57"/>
  <c r="G46" i="57" l="1"/>
  <c r="E29" i="57"/>
  <c r="O46" i="59"/>
  <c r="G46" i="59"/>
  <c r="G49" i="59" s="1"/>
  <c r="O45" i="59"/>
  <c r="D45" i="59"/>
  <c r="G45" i="59" s="1"/>
  <c r="E42" i="59"/>
  <c r="D42" i="59"/>
  <c r="E41" i="59"/>
  <c r="D41" i="59"/>
  <c r="E40" i="59"/>
  <c r="D40" i="59"/>
  <c r="E39" i="59"/>
  <c r="D39" i="59"/>
  <c r="E38" i="59"/>
  <c r="O38" i="59" s="1"/>
  <c r="D38" i="59"/>
  <c r="E37" i="59"/>
  <c r="O37" i="59" s="1"/>
  <c r="D37" i="59"/>
  <c r="E36" i="59"/>
  <c r="O36" i="59" s="1"/>
  <c r="D36" i="59"/>
  <c r="E35" i="59"/>
  <c r="O35" i="59" s="1"/>
  <c r="D35" i="59"/>
  <c r="E34" i="59"/>
  <c r="O34" i="59" s="1"/>
  <c r="D34" i="59"/>
  <c r="E33" i="59"/>
  <c r="O33" i="59" s="1"/>
  <c r="D33" i="59"/>
  <c r="E32" i="59"/>
  <c r="O32" i="59" s="1"/>
  <c r="D32" i="59"/>
  <c r="E31" i="59"/>
  <c r="O31" i="59" s="1"/>
  <c r="D31" i="59"/>
  <c r="E30" i="59"/>
  <c r="O30" i="59" s="1"/>
  <c r="D30" i="59"/>
  <c r="E29" i="59"/>
  <c r="O29" i="59" s="1"/>
  <c r="D29" i="59"/>
  <c r="E28" i="59"/>
  <c r="O28" i="59" s="1"/>
  <c r="D28" i="59"/>
  <c r="E27" i="59"/>
  <c r="O27" i="59" s="1"/>
  <c r="D27" i="59"/>
  <c r="E26" i="59"/>
  <c r="O26" i="59" s="1"/>
  <c r="D26" i="59"/>
  <c r="E25" i="59"/>
  <c r="O25" i="59" s="1"/>
  <c r="D25" i="59"/>
  <c r="E24" i="59"/>
  <c r="O24" i="59" s="1"/>
  <c r="D24" i="59"/>
  <c r="I23" i="59"/>
  <c r="E23" i="59"/>
  <c r="O23" i="59" s="1"/>
  <c r="D23" i="59"/>
  <c r="E22" i="59"/>
  <c r="D22" i="59"/>
  <c r="E21" i="59"/>
  <c r="D21" i="59"/>
  <c r="E20" i="59"/>
  <c r="D20" i="59"/>
  <c r="E19" i="59"/>
  <c r="D19" i="59"/>
  <c r="E18" i="59"/>
  <c r="D18" i="59"/>
  <c r="E17" i="59"/>
  <c r="D17" i="59"/>
  <c r="E16" i="59"/>
  <c r="D16" i="59"/>
  <c r="E15" i="59"/>
  <c r="D15" i="59"/>
  <c r="E14" i="59"/>
  <c r="D14" i="59"/>
  <c r="E13" i="59"/>
  <c r="D13" i="59"/>
  <c r="E12" i="59"/>
  <c r="D12" i="59"/>
  <c r="E11" i="59"/>
  <c r="D11" i="59"/>
  <c r="E10" i="59"/>
  <c r="D10" i="59"/>
  <c r="E9" i="59"/>
  <c r="D9" i="59"/>
  <c r="E8" i="59"/>
  <c r="D8" i="59"/>
  <c r="N50" i="57"/>
  <c r="G50" i="57"/>
  <c r="G53" i="57" s="1"/>
  <c r="N49" i="57"/>
  <c r="G49" i="57"/>
  <c r="E45" i="57"/>
  <c r="N45" i="57" s="1"/>
  <c r="D45" i="57"/>
  <c r="E44" i="57"/>
  <c r="D44" i="57"/>
  <c r="E43" i="57"/>
  <c r="N43" i="57" s="1"/>
  <c r="D43" i="57"/>
  <c r="E42" i="57"/>
  <c r="D42" i="57"/>
  <c r="E41" i="57"/>
  <c r="D41" i="57"/>
  <c r="E40" i="57"/>
  <c r="N40" i="57" s="1"/>
  <c r="D40" i="57"/>
  <c r="E39" i="57"/>
  <c r="D39" i="57"/>
  <c r="E38" i="57"/>
  <c r="D38" i="57"/>
  <c r="E37" i="57"/>
  <c r="N37" i="57" s="1"/>
  <c r="D37" i="57"/>
  <c r="E36" i="57"/>
  <c r="N36" i="57" s="1"/>
  <c r="D36" i="57"/>
  <c r="E35" i="57"/>
  <c r="D35" i="57"/>
  <c r="E34" i="57"/>
  <c r="D34" i="57"/>
  <c r="E33" i="57"/>
  <c r="N33" i="57" s="1"/>
  <c r="D33" i="57"/>
  <c r="E32" i="57"/>
  <c r="N32" i="57" s="1"/>
  <c r="D32" i="57"/>
  <c r="E31" i="57"/>
  <c r="D31" i="57"/>
  <c r="E30" i="57"/>
  <c r="D30" i="57"/>
  <c r="D29" i="57"/>
  <c r="E28" i="57"/>
  <c r="N28" i="57" s="1"/>
  <c r="D28" i="57"/>
  <c r="E27" i="57"/>
  <c r="N27" i="57" s="1"/>
  <c r="D27" i="57"/>
  <c r="E26" i="57"/>
  <c r="D26" i="57"/>
  <c r="E25" i="57"/>
  <c r="D25" i="57"/>
  <c r="E24" i="57"/>
  <c r="N24" i="57" s="1"/>
  <c r="D24" i="57"/>
  <c r="E23" i="57"/>
  <c r="D23" i="57"/>
  <c r="E22" i="57"/>
  <c r="D22" i="57"/>
  <c r="E21" i="57"/>
  <c r="D21" i="57"/>
  <c r="E20" i="57"/>
  <c r="D20" i="57"/>
  <c r="E19" i="57"/>
  <c r="D19" i="57"/>
  <c r="E18" i="57"/>
  <c r="D18" i="57"/>
  <c r="E17" i="57"/>
  <c r="D17" i="57"/>
  <c r="E16" i="57"/>
  <c r="D16" i="57"/>
  <c r="E15" i="57"/>
  <c r="D15" i="57"/>
  <c r="E14" i="57"/>
  <c r="N14" i="57" s="1"/>
  <c r="D14" i="57"/>
  <c r="E13" i="57"/>
  <c r="D13" i="57"/>
  <c r="E12" i="57"/>
  <c r="D12" i="57"/>
  <c r="E11" i="57"/>
  <c r="D11" i="57"/>
  <c r="E10" i="57"/>
  <c r="N10" i="57" s="1"/>
  <c r="D10" i="57"/>
  <c r="E9" i="57"/>
  <c r="N9" i="57" s="1"/>
  <c r="D9" i="57"/>
  <c r="E8" i="57"/>
  <c r="N8" i="57" s="1"/>
  <c r="D8" i="57"/>
  <c r="G13" i="59" l="1"/>
  <c r="G18" i="57"/>
  <c r="G15" i="57"/>
  <c r="G25" i="57"/>
  <c r="G41" i="59"/>
  <c r="G36" i="59"/>
  <c r="G22" i="57"/>
  <c r="G29" i="57"/>
  <c r="G34" i="57"/>
  <c r="G15" i="59"/>
  <c r="G17" i="59"/>
  <c r="G19" i="59"/>
  <c r="G21" i="59"/>
  <c r="G10" i="59"/>
  <c r="G8" i="59"/>
  <c r="G12" i="59"/>
  <c r="O12" i="59"/>
  <c r="G16" i="59"/>
  <c r="G18" i="59"/>
  <c r="G22" i="59"/>
  <c r="G35" i="59"/>
  <c r="G9" i="59"/>
  <c r="G11" i="59"/>
  <c r="G39" i="59"/>
  <c r="G14" i="59"/>
  <c r="G20" i="59"/>
  <c r="O19" i="59"/>
  <c r="O11" i="59"/>
  <c r="G28" i="59"/>
  <c r="O20" i="59"/>
  <c r="G27" i="59"/>
  <c r="O16" i="59"/>
  <c r="G24" i="59"/>
  <c r="O8" i="59"/>
  <c r="G32" i="59"/>
  <c r="O15" i="59"/>
  <c r="G31" i="59"/>
  <c r="O14" i="59"/>
  <c r="O18" i="59"/>
  <c r="O22" i="59"/>
  <c r="G26" i="59"/>
  <c r="G30" i="59"/>
  <c r="G34" i="59"/>
  <c r="G38" i="59"/>
  <c r="O10" i="59"/>
  <c r="O9" i="59"/>
  <c r="O13" i="59"/>
  <c r="O17" i="59"/>
  <c r="O21" i="59"/>
  <c r="G25" i="59"/>
  <c r="G29" i="59"/>
  <c r="G33" i="59"/>
  <c r="G37" i="59"/>
  <c r="G40" i="59"/>
  <c r="G42" i="59"/>
  <c r="G12" i="57"/>
  <c r="G41" i="57"/>
  <c r="G31" i="57"/>
  <c r="G38" i="57"/>
  <c r="G13" i="57"/>
  <c r="G40" i="57"/>
  <c r="G8" i="57"/>
  <c r="G10" i="57"/>
  <c r="G14" i="57"/>
  <c r="G17" i="57"/>
  <c r="G19" i="57"/>
  <c r="G23" i="57"/>
  <c r="G35" i="57"/>
  <c r="G20" i="57"/>
  <c r="G24" i="57"/>
  <c r="G30" i="57"/>
  <c r="G43" i="57"/>
  <c r="G33" i="57"/>
  <c r="G28" i="57"/>
  <c r="G32" i="57"/>
  <c r="G37" i="57"/>
  <c r="G42" i="57"/>
  <c r="G44" i="57"/>
  <c r="G45" i="57"/>
  <c r="N18" i="57"/>
  <c r="G9" i="57"/>
  <c r="G11" i="57"/>
  <c r="G16" i="57"/>
  <c r="G21" i="57"/>
  <c r="G26" i="57"/>
  <c r="G27" i="57"/>
  <c r="G36" i="57"/>
  <c r="G39" i="57"/>
  <c r="G23" i="59"/>
  <c r="E38" i="55"/>
  <c r="O38" i="55" s="1"/>
  <c r="E36" i="55"/>
  <c r="O36" i="55" s="1"/>
  <c r="E35" i="55"/>
  <c r="O35" i="55" s="1"/>
  <c r="E30" i="55"/>
  <c r="O30" i="55" s="1"/>
  <c r="E27" i="55"/>
  <c r="O27" i="55" s="1"/>
  <c r="E26" i="55"/>
  <c r="O26" i="55" s="1"/>
  <c r="E18" i="55"/>
  <c r="O18" i="55" s="1"/>
  <c r="E14" i="55"/>
  <c r="O14" i="55" s="1"/>
  <c r="E12" i="55"/>
  <c r="O12" i="55" s="1"/>
  <c r="E10" i="55"/>
  <c r="O10" i="55" s="1"/>
  <c r="E28" i="53"/>
  <c r="O46" i="55"/>
  <c r="G46" i="55"/>
  <c r="G49" i="55" s="1"/>
  <c r="O45" i="55"/>
  <c r="D45" i="55"/>
  <c r="G45" i="55" s="1"/>
  <c r="E42" i="55"/>
  <c r="D42" i="55"/>
  <c r="E41" i="55"/>
  <c r="D41" i="55"/>
  <c r="E40" i="55"/>
  <c r="D40" i="55"/>
  <c r="E39" i="55"/>
  <c r="D39" i="55"/>
  <c r="D38" i="55"/>
  <c r="E37" i="55"/>
  <c r="O37" i="55" s="1"/>
  <c r="D37" i="55"/>
  <c r="D36" i="55"/>
  <c r="D35" i="55"/>
  <c r="E34" i="55"/>
  <c r="O34" i="55" s="1"/>
  <c r="D34" i="55"/>
  <c r="E33" i="55"/>
  <c r="O33" i="55" s="1"/>
  <c r="D33" i="55"/>
  <c r="E32" i="55"/>
  <c r="O32" i="55" s="1"/>
  <c r="D32" i="55"/>
  <c r="E31" i="55"/>
  <c r="O31" i="55" s="1"/>
  <c r="D31" i="55"/>
  <c r="D30" i="55"/>
  <c r="E29" i="55"/>
  <c r="O29" i="55" s="1"/>
  <c r="D29" i="55"/>
  <c r="E28" i="55"/>
  <c r="O28" i="55" s="1"/>
  <c r="D28" i="55"/>
  <c r="D27" i="55"/>
  <c r="D26" i="55"/>
  <c r="E25" i="55"/>
  <c r="O25" i="55" s="1"/>
  <c r="D25" i="55"/>
  <c r="E24" i="55"/>
  <c r="O24" i="55" s="1"/>
  <c r="D24" i="55"/>
  <c r="I23" i="55"/>
  <c r="E23" i="55"/>
  <c r="O23" i="55" s="1"/>
  <c r="D23" i="55"/>
  <c r="E22" i="55"/>
  <c r="O22" i="55" s="1"/>
  <c r="D22" i="55"/>
  <c r="E21" i="55"/>
  <c r="O21" i="55" s="1"/>
  <c r="D21" i="55"/>
  <c r="E20" i="55"/>
  <c r="O20" i="55" s="1"/>
  <c r="D20" i="55"/>
  <c r="E19" i="55"/>
  <c r="O19" i="55" s="1"/>
  <c r="D19" i="55"/>
  <c r="D18" i="55"/>
  <c r="E17" i="55"/>
  <c r="O17" i="55" s="1"/>
  <c r="D17" i="55"/>
  <c r="E16" i="55"/>
  <c r="O16" i="55" s="1"/>
  <c r="D16" i="55"/>
  <c r="E15" i="55"/>
  <c r="O15" i="55" s="1"/>
  <c r="D15" i="55"/>
  <c r="D14" i="55"/>
  <c r="E13" i="55"/>
  <c r="O13" i="55" s="1"/>
  <c r="D13" i="55"/>
  <c r="D12" i="55"/>
  <c r="E11" i="55"/>
  <c r="O11" i="55" s="1"/>
  <c r="D11" i="55"/>
  <c r="D10" i="55"/>
  <c r="E9" i="55"/>
  <c r="O9" i="55" s="1"/>
  <c r="D9" i="55"/>
  <c r="E8" i="55"/>
  <c r="O8" i="55" s="1"/>
  <c r="D8" i="55"/>
  <c r="N49" i="53"/>
  <c r="G49" i="53"/>
  <c r="G52" i="53" s="1"/>
  <c r="N48" i="53"/>
  <c r="G48" i="53"/>
  <c r="E45" i="53"/>
  <c r="N45" i="53" s="1"/>
  <c r="D45" i="53"/>
  <c r="E44" i="53"/>
  <c r="D44" i="53"/>
  <c r="E43" i="53"/>
  <c r="N43" i="53" s="1"/>
  <c r="D43" i="53"/>
  <c r="E42" i="53"/>
  <c r="D42" i="53"/>
  <c r="E41" i="53"/>
  <c r="D41" i="53"/>
  <c r="E40" i="53"/>
  <c r="D40" i="53"/>
  <c r="E39" i="53"/>
  <c r="D39" i="53"/>
  <c r="E38" i="53"/>
  <c r="D38" i="53"/>
  <c r="E37" i="53"/>
  <c r="N37" i="53" s="1"/>
  <c r="D37" i="53"/>
  <c r="E36" i="53"/>
  <c r="N36" i="53" s="1"/>
  <c r="D36" i="53"/>
  <c r="E35" i="53"/>
  <c r="D35" i="53"/>
  <c r="E34" i="53"/>
  <c r="D34" i="53"/>
  <c r="E33" i="53"/>
  <c r="N33" i="53" s="1"/>
  <c r="D33" i="53"/>
  <c r="E32" i="53"/>
  <c r="N32" i="53" s="1"/>
  <c r="D32" i="53"/>
  <c r="E31" i="53"/>
  <c r="D31" i="53"/>
  <c r="E30" i="53"/>
  <c r="D30" i="53"/>
  <c r="D29" i="53"/>
  <c r="G29" i="53" s="1"/>
  <c r="D28" i="53"/>
  <c r="E27" i="53"/>
  <c r="D27" i="53"/>
  <c r="E26" i="53"/>
  <c r="D26" i="53"/>
  <c r="E25" i="53"/>
  <c r="D25" i="53"/>
  <c r="E24" i="53"/>
  <c r="N24" i="53" s="1"/>
  <c r="D24" i="53"/>
  <c r="E23" i="53"/>
  <c r="D23" i="53"/>
  <c r="E22" i="53"/>
  <c r="D22" i="53"/>
  <c r="E21" i="53"/>
  <c r="D21" i="53"/>
  <c r="E20" i="53"/>
  <c r="D20" i="53"/>
  <c r="E19" i="53"/>
  <c r="D19" i="53"/>
  <c r="E18" i="53"/>
  <c r="N18" i="53" s="1"/>
  <c r="D18" i="53"/>
  <c r="E17" i="53"/>
  <c r="D17" i="53"/>
  <c r="E16" i="53"/>
  <c r="D16" i="53"/>
  <c r="E15" i="53"/>
  <c r="D15" i="53"/>
  <c r="E14" i="53"/>
  <c r="N14" i="53" s="1"/>
  <c r="D14" i="53"/>
  <c r="E13" i="53"/>
  <c r="D13" i="53"/>
  <c r="E12" i="53"/>
  <c r="D12" i="53"/>
  <c r="E11" i="53"/>
  <c r="D11" i="53"/>
  <c r="E10" i="53"/>
  <c r="N10" i="53" s="1"/>
  <c r="D10" i="53"/>
  <c r="E9" i="53"/>
  <c r="N9" i="53" s="1"/>
  <c r="D9" i="53"/>
  <c r="E8" i="53"/>
  <c r="N8" i="53" s="1"/>
  <c r="D8" i="53"/>
  <c r="G30" i="53" l="1"/>
  <c r="G38" i="53"/>
  <c r="G42" i="53"/>
  <c r="G12" i="53"/>
  <c r="G35" i="53"/>
  <c r="G41" i="53"/>
  <c r="G47" i="57"/>
  <c r="G52" i="57" s="1"/>
  <c r="G43" i="59"/>
  <c r="G48" i="59" s="1"/>
  <c r="G13" i="53"/>
  <c r="G41" i="55"/>
  <c r="G25" i="55"/>
  <c r="G27" i="55"/>
  <c r="G29" i="55"/>
  <c r="G31" i="55"/>
  <c r="G33" i="55"/>
  <c r="G35" i="55"/>
  <c r="G37" i="55"/>
  <c r="G39" i="55"/>
  <c r="G24" i="55"/>
  <c r="G26" i="55"/>
  <c r="G28" i="55"/>
  <c r="G30" i="55"/>
  <c r="G32" i="55"/>
  <c r="G34" i="55"/>
  <c r="G36" i="55"/>
  <c r="G38" i="55"/>
  <c r="G40" i="55"/>
  <c r="G42" i="55"/>
  <c r="G22" i="53"/>
  <c r="G8" i="53"/>
  <c r="G10" i="53"/>
  <c r="G17" i="53"/>
  <c r="G19" i="53"/>
  <c r="G23" i="53"/>
  <c r="G27" i="53"/>
  <c r="G28" i="53"/>
  <c r="G20" i="53"/>
  <c r="G15" i="53"/>
  <c r="G18" i="53"/>
  <c r="G25" i="53"/>
  <c r="G43" i="53"/>
  <c r="G45" i="53"/>
  <c r="G14" i="53"/>
  <c r="G32" i="53"/>
  <c r="G34" i="53"/>
  <c r="G40" i="53"/>
  <c r="G9" i="53"/>
  <c r="G11" i="53"/>
  <c r="G16" i="53"/>
  <c r="G24" i="53"/>
  <c r="G31" i="53"/>
  <c r="G33" i="53"/>
  <c r="G36" i="53"/>
  <c r="G37" i="53"/>
  <c r="G21" i="53"/>
  <c r="G26" i="53"/>
  <c r="G39" i="53"/>
  <c r="G44" i="53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N27" i="53"/>
  <c r="N28" i="53"/>
  <c r="O46" i="51"/>
  <c r="D46" i="51"/>
  <c r="G46" i="51" s="1"/>
  <c r="G49" i="51" s="1"/>
  <c r="O45" i="51"/>
  <c r="D45" i="51"/>
  <c r="G45" i="51" s="1"/>
  <c r="E42" i="51"/>
  <c r="D42" i="51"/>
  <c r="E41" i="51"/>
  <c r="D41" i="51"/>
  <c r="E40" i="51"/>
  <c r="D40" i="51"/>
  <c r="E39" i="51"/>
  <c r="D39" i="51"/>
  <c r="E38" i="51"/>
  <c r="O38" i="51" s="1"/>
  <c r="D38" i="51"/>
  <c r="E37" i="51"/>
  <c r="O37" i="51" s="1"/>
  <c r="D37" i="51"/>
  <c r="E36" i="51"/>
  <c r="O36" i="51" s="1"/>
  <c r="D36" i="51"/>
  <c r="E35" i="51"/>
  <c r="O35" i="51" s="1"/>
  <c r="D35" i="51"/>
  <c r="E34" i="51"/>
  <c r="O34" i="51" s="1"/>
  <c r="D34" i="51"/>
  <c r="E33" i="51"/>
  <c r="O33" i="51" s="1"/>
  <c r="D33" i="51"/>
  <c r="E32" i="51"/>
  <c r="O32" i="51" s="1"/>
  <c r="D32" i="51"/>
  <c r="E31" i="51"/>
  <c r="O31" i="51" s="1"/>
  <c r="D31" i="51"/>
  <c r="E30" i="51"/>
  <c r="O30" i="51" s="1"/>
  <c r="D30" i="51"/>
  <c r="E29" i="51"/>
  <c r="O29" i="51" s="1"/>
  <c r="D29" i="51"/>
  <c r="E28" i="51"/>
  <c r="O28" i="51" s="1"/>
  <c r="D28" i="51"/>
  <c r="E27" i="51"/>
  <c r="O27" i="51" s="1"/>
  <c r="D27" i="51"/>
  <c r="E26" i="51"/>
  <c r="O26" i="51" s="1"/>
  <c r="D26" i="51"/>
  <c r="E25" i="51"/>
  <c r="O25" i="51" s="1"/>
  <c r="D25" i="51"/>
  <c r="E24" i="51"/>
  <c r="O24" i="51" s="1"/>
  <c r="D24" i="51"/>
  <c r="I23" i="51"/>
  <c r="E23" i="51"/>
  <c r="O23" i="51" s="1"/>
  <c r="D23" i="51"/>
  <c r="E22" i="51"/>
  <c r="D22" i="51"/>
  <c r="E21" i="51"/>
  <c r="D21" i="51"/>
  <c r="E20" i="51"/>
  <c r="D20" i="51"/>
  <c r="E19" i="51"/>
  <c r="D19" i="51"/>
  <c r="E18" i="51"/>
  <c r="D18" i="51"/>
  <c r="E17" i="51"/>
  <c r="D17" i="51"/>
  <c r="E16" i="51"/>
  <c r="D16" i="51"/>
  <c r="E15" i="51"/>
  <c r="G15" i="51" s="1"/>
  <c r="D15" i="51"/>
  <c r="E14" i="51"/>
  <c r="D14" i="51"/>
  <c r="E13" i="51"/>
  <c r="D13" i="51"/>
  <c r="E12" i="51"/>
  <c r="D12" i="51"/>
  <c r="E11" i="51"/>
  <c r="G11" i="51" s="1"/>
  <c r="D11" i="51"/>
  <c r="E10" i="51"/>
  <c r="D10" i="51"/>
  <c r="E9" i="51"/>
  <c r="D9" i="51"/>
  <c r="E8" i="51"/>
  <c r="D8" i="51"/>
  <c r="N49" i="49"/>
  <c r="G49" i="49"/>
  <c r="G52" i="49" s="1"/>
  <c r="N48" i="49"/>
  <c r="G48" i="49"/>
  <c r="E45" i="49"/>
  <c r="N45" i="49" s="1"/>
  <c r="D45" i="49"/>
  <c r="E44" i="49"/>
  <c r="D44" i="49"/>
  <c r="E43" i="49"/>
  <c r="N43" i="49" s="1"/>
  <c r="D43" i="49"/>
  <c r="E42" i="49"/>
  <c r="D42" i="49"/>
  <c r="E41" i="49"/>
  <c r="D41" i="49"/>
  <c r="E40" i="49"/>
  <c r="D40" i="49"/>
  <c r="E39" i="49"/>
  <c r="D39" i="49"/>
  <c r="E38" i="49"/>
  <c r="D38" i="49"/>
  <c r="E37" i="49"/>
  <c r="N37" i="49" s="1"/>
  <c r="D37" i="49"/>
  <c r="E36" i="49"/>
  <c r="N36" i="49" s="1"/>
  <c r="D36" i="49"/>
  <c r="E35" i="49"/>
  <c r="D35" i="49"/>
  <c r="E34" i="49"/>
  <c r="D34" i="49"/>
  <c r="E33" i="49"/>
  <c r="N33" i="49" s="1"/>
  <c r="D33" i="49"/>
  <c r="E32" i="49"/>
  <c r="N32" i="49" s="1"/>
  <c r="D32" i="49"/>
  <c r="E31" i="49"/>
  <c r="D31" i="49"/>
  <c r="E30" i="49"/>
  <c r="D30" i="49"/>
  <c r="E29" i="49"/>
  <c r="D29" i="49"/>
  <c r="E28" i="49"/>
  <c r="D28" i="49"/>
  <c r="E27" i="49"/>
  <c r="D27" i="49"/>
  <c r="E26" i="49"/>
  <c r="D26" i="49"/>
  <c r="E25" i="49"/>
  <c r="D25" i="49"/>
  <c r="E24" i="49"/>
  <c r="N24" i="49" s="1"/>
  <c r="D24" i="49"/>
  <c r="E23" i="49"/>
  <c r="D23" i="49"/>
  <c r="E22" i="49"/>
  <c r="D22" i="49"/>
  <c r="E21" i="49"/>
  <c r="D21" i="49"/>
  <c r="E20" i="49"/>
  <c r="D20" i="49"/>
  <c r="E19" i="49"/>
  <c r="D19" i="49"/>
  <c r="E18" i="49"/>
  <c r="N18" i="49" s="1"/>
  <c r="D18" i="49"/>
  <c r="E17" i="49"/>
  <c r="D17" i="49"/>
  <c r="E16" i="49"/>
  <c r="D16" i="49"/>
  <c r="E15" i="49"/>
  <c r="D15" i="49"/>
  <c r="E14" i="49"/>
  <c r="N14" i="49" s="1"/>
  <c r="D14" i="49"/>
  <c r="E13" i="49"/>
  <c r="D13" i="49"/>
  <c r="E12" i="49"/>
  <c r="D12" i="49"/>
  <c r="E11" i="49"/>
  <c r="D11" i="49"/>
  <c r="E10" i="49"/>
  <c r="N10" i="49" s="1"/>
  <c r="D10" i="49"/>
  <c r="E9" i="49"/>
  <c r="N9" i="49" s="1"/>
  <c r="D9" i="49"/>
  <c r="E8" i="49"/>
  <c r="N8" i="49" s="1"/>
  <c r="D8" i="49"/>
  <c r="G9" i="51" l="1"/>
  <c r="G13" i="51"/>
  <c r="G17" i="51"/>
  <c r="G8" i="51"/>
  <c r="G10" i="51"/>
  <c r="G12" i="51"/>
  <c r="G14" i="51"/>
  <c r="G16" i="51"/>
  <c r="G32" i="51"/>
  <c r="G39" i="51"/>
  <c r="G19" i="51"/>
  <c r="G21" i="51"/>
  <c r="G18" i="51"/>
  <c r="O18" i="51"/>
  <c r="G20" i="51"/>
  <c r="G22" i="51"/>
  <c r="G33" i="49"/>
  <c r="G46" i="53"/>
  <c r="G51" i="53" s="1"/>
  <c r="G43" i="55"/>
  <c r="G48" i="55" s="1"/>
  <c r="O10" i="51"/>
  <c r="G24" i="51"/>
  <c r="G40" i="49"/>
  <c r="G30" i="51"/>
  <c r="G38" i="51"/>
  <c r="G41" i="51"/>
  <c r="O20" i="51"/>
  <c r="G34" i="51"/>
  <c r="O12" i="51"/>
  <c r="G26" i="51"/>
  <c r="O14" i="51"/>
  <c r="O22" i="51"/>
  <c r="G28" i="51"/>
  <c r="G36" i="51"/>
  <c r="G40" i="51"/>
  <c r="G42" i="51"/>
  <c r="O8" i="51"/>
  <c r="O16" i="51"/>
  <c r="G9" i="49"/>
  <c r="G23" i="49"/>
  <c r="G25" i="49"/>
  <c r="G35" i="49"/>
  <c r="G11" i="49"/>
  <c r="G17" i="49"/>
  <c r="G26" i="49"/>
  <c r="G28" i="49"/>
  <c r="G36" i="49"/>
  <c r="G18" i="49"/>
  <c r="G24" i="49"/>
  <c r="G39" i="49"/>
  <c r="G21" i="49"/>
  <c r="G27" i="49"/>
  <c r="G34" i="49"/>
  <c r="G38" i="49"/>
  <c r="G41" i="49"/>
  <c r="N28" i="49"/>
  <c r="G12" i="49"/>
  <c r="G16" i="49"/>
  <c r="G22" i="49"/>
  <c r="G29" i="49"/>
  <c r="G8" i="49"/>
  <c r="G13" i="49"/>
  <c r="G15" i="49"/>
  <c r="G20" i="49"/>
  <c r="G30" i="49"/>
  <c r="G43" i="49"/>
  <c r="G10" i="49"/>
  <c r="G14" i="49"/>
  <c r="G19" i="49"/>
  <c r="N27" i="49"/>
  <c r="G31" i="49"/>
  <c r="G32" i="49"/>
  <c r="G37" i="49"/>
  <c r="G42" i="49"/>
  <c r="G44" i="49"/>
  <c r="G45" i="49"/>
  <c r="O11" i="51"/>
  <c r="O15" i="51"/>
  <c r="O19" i="51"/>
  <c r="G27" i="51"/>
  <c r="G31" i="51"/>
  <c r="G35" i="51"/>
  <c r="O9" i="51"/>
  <c r="O13" i="51"/>
  <c r="O17" i="51"/>
  <c r="O21" i="51"/>
  <c r="G25" i="51"/>
  <c r="G29" i="51"/>
  <c r="G33" i="51"/>
  <c r="G37" i="51"/>
  <c r="G23" i="51"/>
  <c r="E45" i="45"/>
  <c r="E43" i="45"/>
  <c r="E40" i="45"/>
  <c r="E2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1" i="45"/>
  <c r="E42" i="45"/>
  <c r="E44" i="45"/>
  <c r="E11" i="45"/>
  <c r="E12" i="45"/>
  <c r="E13" i="45"/>
  <c r="E14" i="45"/>
  <c r="E15" i="45"/>
  <c r="E16" i="45"/>
  <c r="E17" i="45"/>
  <c r="E18" i="45"/>
  <c r="E19" i="45"/>
  <c r="E10" i="45"/>
  <c r="E9" i="45"/>
  <c r="E8" i="45"/>
  <c r="E10" i="48"/>
  <c r="E11" i="48"/>
  <c r="E12" i="48"/>
  <c r="E13" i="48"/>
  <c r="E14" i="48"/>
  <c r="E15" i="48"/>
  <c r="E16" i="48"/>
  <c r="E17" i="48"/>
  <c r="E18" i="48"/>
  <c r="E19" i="48"/>
  <c r="E20" i="48"/>
  <c r="E21" i="48"/>
  <c r="E22" i="48"/>
  <c r="E23" i="48"/>
  <c r="E24" i="48"/>
  <c r="E25" i="48"/>
  <c r="E26" i="48"/>
  <c r="E27" i="48"/>
  <c r="E28" i="48"/>
  <c r="E29" i="48"/>
  <c r="E30" i="48"/>
  <c r="E31" i="48"/>
  <c r="E32" i="48"/>
  <c r="E33" i="48"/>
  <c r="E34" i="48"/>
  <c r="E35" i="48"/>
  <c r="E36" i="48"/>
  <c r="E37" i="48"/>
  <c r="E38" i="48"/>
  <c r="E39" i="48"/>
  <c r="E40" i="48"/>
  <c r="E41" i="48"/>
  <c r="E42" i="48"/>
  <c r="E9" i="48"/>
  <c r="E8" i="48"/>
  <c r="G43" i="51" l="1"/>
  <c r="G48" i="51" s="1"/>
  <c r="G46" i="49"/>
  <c r="G51" i="49" s="1"/>
  <c r="N49" i="45"/>
  <c r="N48" i="45"/>
  <c r="O45" i="48"/>
  <c r="O46" i="48"/>
  <c r="O9" i="48"/>
  <c r="O11" i="48"/>
  <c r="O13" i="48"/>
  <c r="O15" i="48"/>
  <c r="O16" i="48"/>
  <c r="O17" i="48"/>
  <c r="O19" i="48"/>
  <c r="O20" i="48"/>
  <c r="O21" i="48"/>
  <c r="O22" i="48"/>
  <c r="O23" i="48"/>
  <c r="O24" i="48"/>
  <c r="O25" i="48"/>
  <c r="O28" i="48"/>
  <c r="O29" i="48"/>
  <c r="O31" i="48"/>
  <c r="O32" i="48"/>
  <c r="O33" i="48"/>
  <c r="O34" i="48"/>
  <c r="O37" i="48"/>
  <c r="O8" i="48" l="1"/>
  <c r="O38" i="48"/>
  <c r="O35" i="48"/>
  <c r="O30" i="48"/>
  <c r="O27" i="48"/>
  <c r="O26" i="48"/>
  <c r="O18" i="48"/>
  <c r="O14" i="48"/>
  <c r="O12" i="48"/>
  <c r="O10" i="48"/>
  <c r="N45" i="45"/>
  <c r="N43" i="45"/>
  <c r="N37" i="45"/>
  <c r="N36" i="45"/>
  <c r="N33" i="45"/>
  <c r="N32" i="45"/>
  <c r="N28" i="45"/>
  <c r="N27" i="45"/>
  <c r="N24" i="45"/>
  <c r="N18" i="45"/>
  <c r="N14" i="45"/>
  <c r="N10" i="45"/>
  <c r="N9" i="45"/>
  <c r="N8" i="45"/>
  <c r="D36" i="45"/>
  <c r="G36" i="45" s="1"/>
  <c r="D27" i="45"/>
  <c r="G27" i="45" s="1"/>
  <c r="O36" i="48" l="1"/>
  <c r="D46" i="48"/>
  <c r="G46" i="48" s="1"/>
  <c r="G49" i="48" s="1"/>
  <c r="D45" i="48"/>
  <c r="G45" i="48" s="1"/>
  <c r="D42" i="48"/>
  <c r="G42" i="48" s="1"/>
  <c r="D41" i="48"/>
  <c r="G41" i="48" s="1"/>
  <c r="D40" i="48"/>
  <c r="G40" i="48" s="1"/>
  <c r="D39" i="48"/>
  <c r="G39" i="48" s="1"/>
  <c r="D38" i="48"/>
  <c r="G38" i="48" s="1"/>
  <c r="D37" i="48"/>
  <c r="G37" i="48" s="1"/>
  <c r="D36" i="48"/>
  <c r="G36" i="48" s="1"/>
  <c r="D35" i="48"/>
  <c r="G35" i="48" s="1"/>
  <c r="D34" i="48"/>
  <c r="G34" i="48" s="1"/>
  <c r="D33" i="48"/>
  <c r="G33" i="48" s="1"/>
  <c r="D32" i="48"/>
  <c r="G32" i="48" s="1"/>
  <c r="D31" i="48"/>
  <c r="G31" i="48" s="1"/>
  <c r="D30" i="48"/>
  <c r="G30" i="48" s="1"/>
  <c r="D29" i="48"/>
  <c r="G29" i="48" s="1"/>
  <c r="D28" i="48"/>
  <c r="G28" i="48" s="1"/>
  <c r="D27" i="48"/>
  <c r="G27" i="48" s="1"/>
  <c r="D26" i="48"/>
  <c r="G26" i="48" s="1"/>
  <c r="D25" i="48"/>
  <c r="G25" i="48" s="1"/>
  <c r="D24" i="48"/>
  <c r="G24" i="48" s="1"/>
  <c r="I23" i="48"/>
  <c r="D23" i="48"/>
  <c r="G23" i="48" s="1"/>
  <c r="D22" i="48"/>
  <c r="G22" i="48" s="1"/>
  <c r="D21" i="48"/>
  <c r="G21" i="48" s="1"/>
  <c r="D20" i="48"/>
  <c r="G20" i="48" s="1"/>
  <c r="D19" i="48"/>
  <c r="G19" i="48" s="1"/>
  <c r="D18" i="48"/>
  <c r="G18" i="48" s="1"/>
  <c r="D17" i="48"/>
  <c r="G17" i="48" s="1"/>
  <c r="D16" i="48"/>
  <c r="G16" i="48" s="1"/>
  <c r="D15" i="48"/>
  <c r="G15" i="48" s="1"/>
  <c r="D14" i="48"/>
  <c r="G14" i="48" s="1"/>
  <c r="D13" i="48"/>
  <c r="G13" i="48" s="1"/>
  <c r="D12" i="48"/>
  <c r="G12" i="48" s="1"/>
  <c r="D11" i="48"/>
  <c r="G11" i="48" s="1"/>
  <c r="D10" i="48"/>
  <c r="G10" i="48" s="1"/>
  <c r="D9" i="48"/>
  <c r="G9" i="48" s="1"/>
  <c r="D8" i="48"/>
  <c r="G8" i="48" s="1"/>
  <c r="G49" i="45"/>
  <c r="G52" i="45" s="1"/>
  <c r="G48" i="45"/>
  <c r="D45" i="45"/>
  <c r="G45" i="45" s="1"/>
  <c r="D44" i="45"/>
  <c r="G44" i="45" s="1"/>
  <c r="D43" i="45"/>
  <c r="G43" i="45" s="1"/>
  <c r="D42" i="45"/>
  <c r="G42" i="45" s="1"/>
  <c r="D41" i="45"/>
  <c r="G41" i="45" s="1"/>
  <c r="D40" i="45"/>
  <c r="G40" i="45" s="1"/>
  <c r="D39" i="45"/>
  <c r="G39" i="45" s="1"/>
  <c r="D38" i="45"/>
  <c r="G38" i="45" s="1"/>
  <c r="D37" i="45"/>
  <c r="G37" i="45" s="1"/>
  <c r="D35" i="45"/>
  <c r="G35" i="45" s="1"/>
  <c r="D34" i="45"/>
  <c r="G34" i="45" s="1"/>
  <c r="D33" i="45"/>
  <c r="G33" i="45" s="1"/>
  <c r="D32" i="45"/>
  <c r="G32" i="45" s="1"/>
  <c r="D31" i="45"/>
  <c r="G31" i="45" s="1"/>
  <c r="D30" i="45"/>
  <c r="G30" i="45" s="1"/>
  <c r="D29" i="45"/>
  <c r="G29" i="45" s="1"/>
  <c r="D28" i="45"/>
  <c r="G28" i="45" s="1"/>
  <c r="D26" i="45"/>
  <c r="G26" i="45" s="1"/>
  <c r="D25" i="45"/>
  <c r="G25" i="45" s="1"/>
  <c r="D24" i="45"/>
  <c r="G24" i="45" s="1"/>
  <c r="D23" i="45"/>
  <c r="G23" i="45" s="1"/>
  <c r="D22" i="45"/>
  <c r="G22" i="45" s="1"/>
  <c r="D21" i="45"/>
  <c r="G21" i="45" s="1"/>
  <c r="D20" i="45"/>
  <c r="G20" i="45" s="1"/>
  <c r="D19" i="45"/>
  <c r="G19" i="45" s="1"/>
  <c r="D18" i="45"/>
  <c r="G18" i="45" s="1"/>
  <c r="D17" i="45"/>
  <c r="G17" i="45" s="1"/>
  <c r="D16" i="45"/>
  <c r="G16" i="45" s="1"/>
  <c r="D15" i="45"/>
  <c r="G15" i="45" s="1"/>
  <c r="D14" i="45"/>
  <c r="G14" i="45" s="1"/>
  <c r="D13" i="45"/>
  <c r="G13" i="45" s="1"/>
  <c r="D12" i="45"/>
  <c r="G12" i="45" s="1"/>
  <c r="D11" i="45"/>
  <c r="G11" i="45" s="1"/>
  <c r="D10" i="45"/>
  <c r="G10" i="45" s="1"/>
  <c r="D9" i="45"/>
  <c r="G9" i="45" s="1"/>
  <c r="D8" i="45"/>
  <c r="G8" i="45" s="1"/>
  <c r="D46" i="44" l="1"/>
  <c r="G46" i="44" s="1"/>
  <c r="G49" i="44" s="1"/>
  <c r="D45" i="44"/>
  <c r="G45" i="44" s="1"/>
  <c r="E42" i="44"/>
  <c r="I26" i="44" s="1"/>
  <c r="D42" i="44"/>
  <c r="E41" i="44"/>
  <c r="I25" i="44" s="1"/>
  <c r="D41" i="44"/>
  <c r="E40" i="44"/>
  <c r="I24" i="44" s="1"/>
  <c r="D40" i="44"/>
  <c r="E39" i="44"/>
  <c r="D39" i="44"/>
  <c r="D38" i="44"/>
  <c r="G38" i="44" s="1"/>
  <c r="D37" i="44"/>
  <c r="G37" i="44" s="1"/>
  <c r="D36" i="44"/>
  <c r="G36" i="44" s="1"/>
  <c r="D35" i="44"/>
  <c r="G35" i="44" s="1"/>
  <c r="E34" i="44"/>
  <c r="D34" i="44"/>
  <c r="E33" i="44"/>
  <c r="D33" i="44"/>
  <c r="E32" i="44"/>
  <c r="D32" i="44"/>
  <c r="E31" i="44"/>
  <c r="D31" i="44"/>
  <c r="D30" i="44"/>
  <c r="G30" i="44" s="1"/>
  <c r="E29" i="44"/>
  <c r="D29" i="44"/>
  <c r="E28" i="44"/>
  <c r="D28" i="44"/>
  <c r="D27" i="44"/>
  <c r="G27" i="44" s="1"/>
  <c r="E26" i="44"/>
  <c r="D26" i="44"/>
  <c r="E25" i="44"/>
  <c r="D25" i="44"/>
  <c r="E24" i="44"/>
  <c r="D24" i="44"/>
  <c r="I23" i="44"/>
  <c r="E23" i="44"/>
  <c r="D23" i="44"/>
  <c r="E22" i="44"/>
  <c r="D22" i="44"/>
  <c r="E21" i="44"/>
  <c r="D21" i="44"/>
  <c r="E20" i="44"/>
  <c r="D20" i="44"/>
  <c r="E19" i="44"/>
  <c r="D19" i="44"/>
  <c r="D18" i="44"/>
  <c r="G18" i="44" s="1"/>
  <c r="E17" i="44"/>
  <c r="D17" i="44"/>
  <c r="E16" i="44"/>
  <c r="D16" i="44"/>
  <c r="E15" i="44"/>
  <c r="D15" i="44"/>
  <c r="D14" i="44"/>
  <c r="G14" i="44" s="1"/>
  <c r="E13" i="44"/>
  <c r="D13" i="44"/>
  <c r="D12" i="44"/>
  <c r="G12" i="44" s="1"/>
  <c r="E11" i="44"/>
  <c r="D11" i="44"/>
  <c r="D10" i="44"/>
  <c r="G10" i="44" s="1"/>
  <c r="E9" i="44"/>
  <c r="D9" i="44"/>
  <c r="D8" i="44"/>
  <c r="G8" i="44" s="1"/>
  <c r="G15" i="44" l="1"/>
  <c r="G17" i="44"/>
  <c r="G11" i="44"/>
  <c r="G24" i="44"/>
  <c r="G9" i="44"/>
  <c r="G19" i="44"/>
  <c r="G21" i="44"/>
  <c r="G31" i="44"/>
  <c r="G39" i="44"/>
  <c r="G41" i="44"/>
  <c r="G13" i="44"/>
  <c r="G32" i="44"/>
  <c r="G40" i="44"/>
  <c r="G43" i="48"/>
  <c r="G48" i="48" s="1"/>
  <c r="G46" i="45"/>
  <c r="G51" i="45" s="1"/>
  <c r="G42" i="44"/>
  <c r="G16" i="44"/>
  <c r="G26" i="44"/>
  <c r="G43" i="44" l="1"/>
  <c r="G48" i="44" s="1"/>
  <c r="G47" i="43"/>
  <c r="G50" i="43" s="1"/>
  <c r="G46" i="43"/>
  <c r="D43" i="43"/>
  <c r="G43" i="43" s="1"/>
  <c r="E42" i="43"/>
  <c r="I26" i="43" s="1"/>
  <c r="D42" i="43"/>
  <c r="D41" i="43"/>
  <c r="G41" i="43" s="1"/>
  <c r="E40" i="43"/>
  <c r="I24" i="43" s="1"/>
  <c r="D40" i="43"/>
  <c r="E39" i="43"/>
  <c r="D39" i="43"/>
  <c r="D38" i="43"/>
  <c r="G38" i="43" s="1"/>
  <c r="D37" i="43"/>
  <c r="G37" i="43" s="1"/>
  <c r="E36" i="43"/>
  <c r="D36" i="43"/>
  <c r="D35" i="43"/>
  <c r="G35" i="43" s="1"/>
  <c r="E34" i="43"/>
  <c r="D34" i="43"/>
  <c r="E33" i="43"/>
  <c r="D33" i="43"/>
  <c r="D32" i="43"/>
  <c r="G32" i="43" s="1"/>
  <c r="D31" i="43"/>
  <c r="G31" i="43" s="1"/>
  <c r="E30" i="43"/>
  <c r="D30" i="43"/>
  <c r="E29" i="43"/>
  <c r="D29" i="43"/>
  <c r="E28" i="43"/>
  <c r="D28" i="43"/>
  <c r="D27" i="43"/>
  <c r="G27" i="43" s="1"/>
  <c r="E26" i="43"/>
  <c r="D26" i="43"/>
  <c r="I25" i="43"/>
  <c r="E25" i="43"/>
  <c r="D25" i="43"/>
  <c r="E24" i="43"/>
  <c r="D24" i="43"/>
  <c r="I23" i="43"/>
  <c r="E23" i="43"/>
  <c r="D23" i="43"/>
  <c r="E22" i="43"/>
  <c r="D22" i="43"/>
  <c r="D21" i="43"/>
  <c r="G21" i="43" s="1"/>
  <c r="E20" i="43"/>
  <c r="D20" i="43"/>
  <c r="E19" i="43"/>
  <c r="D19" i="43"/>
  <c r="D18" i="43"/>
  <c r="G18" i="43" s="1"/>
  <c r="D17" i="43"/>
  <c r="G17" i="43" s="1"/>
  <c r="E16" i="43"/>
  <c r="D16" i="43"/>
  <c r="E15" i="43"/>
  <c r="D15" i="43"/>
  <c r="D14" i="43"/>
  <c r="G14" i="43" s="1"/>
  <c r="E13" i="43"/>
  <c r="D13" i="43"/>
  <c r="E12" i="43"/>
  <c r="D12" i="43"/>
  <c r="E11" i="43"/>
  <c r="D11" i="43"/>
  <c r="D10" i="43"/>
  <c r="G10" i="43" s="1"/>
  <c r="D9" i="43"/>
  <c r="G9" i="43" s="1"/>
  <c r="D8" i="43"/>
  <c r="G8" i="43" s="1"/>
  <c r="G19" i="43" l="1"/>
  <c r="G42" i="43"/>
  <c r="G24" i="43"/>
  <c r="G40" i="43"/>
  <c r="G16" i="43"/>
  <c r="G12" i="43"/>
  <c r="G36" i="43"/>
  <c r="G13" i="43"/>
  <c r="G11" i="43"/>
  <c r="G15" i="43"/>
  <c r="G39" i="43"/>
  <c r="D46" i="41"/>
  <c r="G46" i="41" s="1"/>
  <c r="G49" i="41" s="1"/>
  <c r="D45" i="41"/>
  <c r="G45" i="41" s="1"/>
  <c r="E42" i="41"/>
  <c r="I26" i="41" s="1"/>
  <c r="D42" i="41"/>
  <c r="E41" i="41"/>
  <c r="I25" i="41" s="1"/>
  <c r="D41" i="41"/>
  <c r="E40" i="41"/>
  <c r="I24" i="41" s="1"/>
  <c r="D40" i="41"/>
  <c r="E39" i="41"/>
  <c r="D39" i="41"/>
  <c r="E38" i="41"/>
  <c r="D38" i="41"/>
  <c r="E37" i="41"/>
  <c r="D37" i="41"/>
  <c r="E36" i="41"/>
  <c r="D36" i="41"/>
  <c r="E35" i="41"/>
  <c r="D35" i="41"/>
  <c r="E34" i="41"/>
  <c r="D34" i="41"/>
  <c r="E33" i="41"/>
  <c r="D33" i="41"/>
  <c r="E32" i="41"/>
  <c r="D32" i="41"/>
  <c r="E31" i="41"/>
  <c r="D31" i="41"/>
  <c r="E30" i="41"/>
  <c r="D30" i="41"/>
  <c r="E29" i="41"/>
  <c r="D29" i="41"/>
  <c r="E28" i="41"/>
  <c r="D28" i="41"/>
  <c r="E27" i="41"/>
  <c r="D27" i="41"/>
  <c r="E26" i="41"/>
  <c r="D26" i="41"/>
  <c r="E25" i="41"/>
  <c r="D25" i="41"/>
  <c r="E24" i="41"/>
  <c r="D24" i="41"/>
  <c r="I23" i="41"/>
  <c r="E23" i="41"/>
  <c r="D23" i="41"/>
  <c r="E22" i="41"/>
  <c r="D22" i="41"/>
  <c r="E21" i="41"/>
  <c r="D21" i="41"/>
  <c r="E20" i="41"/>
  <c r="D20" i="41"/>
  <c r="E19" i="41"/>
  <c r="D19" i="41"/>
  <c r="E18" i="41"/>
  <c r="D18" i="41"/>
  <c r="E17" i="41"/>
  <c r="D17" i="41"/>
  <c r="E16" i="41"/>
  <c r="D16" i="41"/>
  <c r="E15" i="41"/>
  <c r="D15" i="41"/>
  <c r="E14" i="41"/>
  <c r="D14" i="41"/>
  <c r="E13" i="41"/>
  <c r="D13" i="41"/>
  <c r="E12" i="41"/>
  <c r="D12" i="41"/>
  <c r="E11" i="41"/>
  <c r="D11" i="41"/>
  <c r="E10" i="41"/>
  <c r="D10" i="41"/>
  <c r="E9" i="41"/>
  <c r="D9" i="41"/>
  <c r="E8" i="41"/>
  <c r="D8" i="41"/>
  <c r="G47" i="39"/>
  <c r="G50" i="39" s="1"/>
  <c r="G46" i="39"/>
  <c r="E43" i="39"/>
  <c r="D43" i="39"/>
  <c r="E42" i="39"/>
  <c r="D42" i="39"/>
  <c r="E41" i="39"/>
  <c r="I25" i="39" s="1"/>
  <c r="D41" i="39"/>
  <c r="E40" i="39"/>
  <c r="I24" i="39" s="1"/>
  <c r="D40" i="39"/>
  <c r="E39" i="39"/>
  <c r="D39" i="39"/>
  <c r="E38" i="39"/>
  <c r="D38" i="39"/>
  <c r="E37" i="39"/>
  <c r="D37" i="39"/>
  <c r="E36" i="39"/>
  <c r="D36" i="39"/>
  <c r="E35" i="39"/>
  <c r="D35" i="39"/>
  <c r="E34" i="39"/>
  <c r="D34" i="39"/>
  <c r="E33" i="39"/>
  <c r="D33" i="39"/>
  <c r="E32" i="39"/>
  <c r="D32" i="39"/>
  <c r="E31" i="39"/>
  <c r="D31" i="39"/>
  <c r="E30" i="39"/>
  <c r="D30" i="39"/>
  <c r="E29" i="39"/>
  <c r="D29" i="39"/>
  <c r="E28" i="39"/>
  <c r="D28" i="39"/>
  <c r="E27" i="39"/>
  <c r="D27" i="39"/>
  <c r="I26" i="39"/>
  <c r="E26" i="39"/>
  <c r="D26" i="39"/>
  <c r="E25" i="39"/>
  <c r="D25" i="39"/>
  <c r="E24" i="39"/>
  <c r="D24" i="39"/>
  <c r="I23" i="39"/>
  <c r="E23" i="39"/>
  <c r="D23" i="39"/>
  <c r="E22" i="39"/>
  <c r="D22" i="39"/>
  <c r="E21" i="39"/>
  <c r="D21" i="39"/>
  <c r="E20" i="39"/>
  <c r="D20" i="39"/>
  <c r="E19" i="39"/>
  <c r="D19" i="39"/>
  <c r="E18" i="39"/>
  <c r="D18" i="39"/>
  <c r="E17" i="39"/>
  <c r="D17" i="39"/>
  <c r="E16" i="39"/>
  <c r="D16" i="39"/>
  <c r="E15" i="39"/>
  <c r="D15" i="39"/>
  <c r="E14" i="39"/>
  <c r="D14" i="39"/>
  <c r="E13" i="39"/>
  <c r="D13" i="39"/>
  <c r="E12" i="39"/>
  <c r="D12" i="39"/>
  <c r="E11" i="39"/>
  <c r="D11" i="39"/>
  <c r="E10" i="39"/>
  <c r="D10" i="39"/>
  <c r="E9" i="39"/>
  <c r="D9" i="39"/>
  <c r="E8" i="39"/>
  <c r="D8" i="39"/>
  <c r="G11" i="39" l="1"/>
  <c r="G14" i="39"/>
  <c r="G39" i="39"/>
  <c r="G8" i="39"/>
  <c r="G32" i="39"/>
  <c r="G36" i="39"/>
  <c r="G38" i="39"/>
  <c r="G40" i="39"/>
  <c r="G42" i="39"/>
  <c r="G44" i="43"/>
  <c r="G49" i="43" s="1"/>
  <c r="G12" i="41"/>
  <c r="G16" i="41"/>
  <c r="G39" i="41"/>
  <c r="G8" i="41"/>
  <c r="G11" i="41"/>
  <c r="G15" i="41"/>
  <c r="G19" i="41"/>
  <c r="G41" i="41"/>
  <c r="G32" i="41"/>
  <c r="G36" i="41"/>
  <c r="G40" i="41"/>
  <c r="G14" i="41"/>
  <c r="G18" i="41"/>
  <c r="G26" i="41"/>
  <c r="G30" i="41"/>
  <c r="G9" i="41"/>
  <c r="G27" i="41"/>
  <c r="G35" i="41"/>
  <c r="G37" i="41"/>
  <c r="G13" i="41"/>
  <c r="G24" i="41"/>
  <c r="G38" i="41"/>
  <c r="G10" i="41"/>
  <c r="G17" i="41"/>
  <c r="G21" i="41"/>
  <c r="G31" i="41"/>
  <c r="G42" i="41"/>
  <c r="G9" i="39"/>
  <c r="G24" i="39"/>
  <c r="G21" i="39"/>
  <c r="G16" i="39"/>
  <c r="G15" i="39"/>
  <c r="G17" i="39"/>
  <c r="G19" i="39"/>
  <c r="G27" i="39"/>
  <c r="G31" i="39"/>
  <c r="G41" i="39"/>
  <c r="G43" i="39"/>
  <c r="G10" i="39"/>
  <c r="G12" i="39"/>
  <c r="G13" i="39"/>
  <c r="G18" i="39"/>
  <c r="G35" i="39"/>
  <c r="G37" i="39"/>
  <c r="G43" i="41" l="1"/>
  <c r="G48" i="41" s="1"/>
  <c r="G44" i="39"/>
  <c r="G49" i="39" s="1"/>
  <c r="D43" i="29"/>
  <c r="E43" i="29"/>
  <c r="G43" i="29" l="1"/>
  <c r="D46" i="31"/>
  <c r="G46" i="31" s="1"/>
  <c r="G49" i="31" s="1"/>
  <c r="D45" i="31"/>
  <c r="G45" i="31" s="1"/>
  <c r="E42" i="31"/>
  <c r="I26" i="31" s="1"/>
  <c r="D42" i="31"/>
  <c r="E41" i="31"/>
  <c r="I25" i="31" s="1"/>
  <c r="D41" i="31"/>
  <c r="E40" i="31"/>
  <c r="I24" i="31" s="1"/>
  <c r="D40" i="31"/>
  <c r="E39" i="31"/>
  <c r="D39" i="31"/>
  <c r="E38" i="31"/>
  <c r="D38" i="31"/>
  <c r="E37" i="31"/>
  <c r="D37" i="31"/>
  <c r="E36" i="31"/>
  <c r="D36" i="31"/>
  <c r="E35" i="31"/>
  <c r="D35" i="31"/>
  <c r="E34" i="31"/>
  <c r="D34" i="31"/>
  <c r="E33" i="31"/>
  <c r="D33" i="31"/>
  <c r="E32" i="31"/>
  <c r="D32" i="31"/>
  <c r="E31" i="31"/>
  <c r="D31" i="31"/>
  <c r="E30" i="31"/>
  <c r="D30" i="31"/>
  <c r="E29" i="31"/>
  <c r="D29" i="31"/>
  <c r="E28" i="31"/>
  <c r="D28" i="31"/>
  <c r="E27" i="31"/>
  <c r="D27" i="31"/>
  <c r="E26" i="31"/>
  <c r="D26" i="31"/>
  <c r="E25" i="31"/>
  <c r="D25" i="31"/>
  <c r="E24" i="31"/>
  <c r="D24" i="31"/>
  <c r="I23" i="31"/>
  <c r="E23" i="31"/>
  <c r="D23" i="31"/>
  <c r="E22" i="31"/>
  <c r="D22" i="31"/>
  <c r="E21" i="31"/>
  <c r="D21" i="31"/>
  <c r="E20" i="31"/>
  <c r="D20" i="31"/>
  <c r="E19" i="31"/>
  <c r="D19" i="31"/>
  <c r="E18" i="31"/>
  <c r="D18" i="31"/>
  <c r="E17" i="31"/>
  <c r="D17" i="31"/>
  <c r="E16" i="31"/>
  <c r="D16" i="31"/>
  <c r="E15" i="31"/>
  <c r="D15" i="31"/>
  <c r="E14" i="31"/>
  <c r="D14" i="31"/>
  <c r="E13" i="31"/>
  <c r="D13" i="31"/>
  <c r="E12" i="31"/>
  <c r="D12" i="31"/>
  <c r="E11" i="31"/>
  <c r="D11" i="31"/>
  <c r="E10" i="31"/>
  <c r="D10" i="31"/>
  <c r="E9" i="31"/>
  <c r="D9" i="31"/>
  <c r="E8" i="31"/>
  <c r="D8" i="31"/>
  <c r="B5" i="31"/>
  <c r="G47" i="29"/>
  <c r="G50" i="29" s="1"/>
  <c r="G46" i="29"/>
  <c r="E42" i="29"/>
  <c r="I26" i="29" s="1"/>
  <c r="D42" i="29"/>
  <c r="E41" i="29"/>
  <c r="I25" i="29" s="1"/>
  <c r="D41" i="29"/>
  <c r="E40" i="29"/>
  <c r="I24" i="29" s="1"/>
  <c r="D40" i="29"/>
  <c r="E39" i="29"/>
  <c r="D39" i="29"/>
  <c r="E38" i="29"/>
  <c r="D38" i="29"/>
  <c r="E37" i="29"/>
  <c r="D37" i="29"/>
  <c r="E36" i="29"/>
  <c r="D36" i="29"/>
  <c r="E35" i="29"/>
  <c r="D35" i="29"/>
  <c r="E34" i="29"/>
  <c r="D34" i="29"/>
  <c r="E33" i="29"/>
  <c r="D33" i="29"/>
  <c r="E32" i="29"/>
  <c r="D32" i="29"/>
  <c r="E31" i="29"/>
  <c r="D31" i="29"/>
  <c r="E30" i="29"/>
  <c r="D30" i="29"/>
  <c r="E29" i="29"/>
  <c r="D29" i="29"/>
  <c r="E28" i="29"/>
  <c r="D28" i="29"/>
  <c r="E27" i="29"/>
  <c r="D27" i="29"/>
  <c r="E26" i="29"/>
  <c r="D26" i="29"/>
  <c r="E25" i="29"/>
  <c r="D25" i="29"/>
  <c r="E24" i="29"/>
  <c r="D24" i="29"/>
  <c r="I23" i="29"/>
  <c r="E23" i="29"/>
  <c r="D23" i="29"/>
  <c r="E22" i="29"/>
  <c r="D22" i="29"/>
  <c r="E21" i="29"/>
  <c r="D21" i="29"/>
  <c r="E20" i="29"/>
  <c r="D20" i="29"/>
  <c r="E19" i="29"/>
  <c r="D19" i="29"/>
  <c r="E18" i="29"/>
  <c r="D18" i="29"/>
  <c r="E17" i="29"/>
  <c r="D17" i="29"/>
  <c r="E16" i="29"/>
  <c r="D16" i="29"/>
  <c r="E15" i="29"/>
  <c r="D15" i="29"/>
  <c r="E14" i="29"/>
  <c r="D14" i="29"/>
  <c r="E13" i="29"/>
  <c r="D13" i="29"/>
  <c r="E12" i="29"/>
  <c r="D12" i="29"/>
  <c r="E11" i="29"/>
  <c r="D11" i="29"/>
  <c r="E10" i="29"/>
  <c r="D10" i="29"/>
  <c r="E9" i="29"/>
  <c r="D9" i="29"/>
  <c r="E8" i="29"/>
  <c r="D8" i="29"/>
  <c r="G35" i="31" l="1"/>
  <c r="G37" i="31"/>
  <c r="G30" i="31"/>
  <c r="G13" i="29"/>
  <c r="G24" i="29"/>
  <c r="G14" i="29"/>
  <c r="G39" i="29"/>
  <c r="G10" i="31"/>
  <c r="G9" i="31"/>
  <c r="G11" i="31"/>
  <c r="G13" i="31"/>
  <c r="G19" i="31"/>
  <c r="G21" i="31"/>
  <c r="G32" i="31"/>
  <c r="G36" i="31"/>
  <c r="G27" i="31"/>
  <c r="G31" i="31"/>
  <c r="G27" i="29"/>
  <c r="G31" i="29"/>
  <c r="G35" i="29"/>
  <c r="G37" i="29"/>
  <c r="G41" i="29"/>
  <c r="G9" i="29"/>
  <c r="G17" i="29"/>
  <c r="G21" i="29"/>
  <c r="G38" i="29"/>
  <c r="G24" i="31"/>
  <c r="G26" i="31"/>
  <c r="G38" i="31"/>
  <c r="G40" i="31"/>
  <c r="G42" i="31"/>
  <c r="G12" i="31"/>
  <c r="G14" i="31"/>
  <c r="G16" i="31"/>
  <c r="G18" i="31"/>
  <c r="G10" i="29"/>
  <c r="G32" i="29"/>
  <c r="G36" i="29"/>
  <c r="G18" i="29"/>
  <c r="G40" i="29"/>
  <c r="G42" i="29"/>
  <c r="G8" i="31"/>
  <c r="G15" i="31"/>
  <c r="G17" i="31"/>
  <c r="G39" i="31"/>
  <c r="G41" i="31"/>
  <c r="G8" i="29"/>
  <c r="G11" i="29"/>
  <c r="G16" i="29"/>
  <c r="G19" i="29"/>
  <c r="G12" i="29"/>
  <c r="G15" i="29"/>
  <c r="G44" i="29" l="1"/>
  <c r="G49" i="29" s="1"/>
  <c r="G43" i="31"/>
  <c r="G48" i="31" s="1"/>
  <c r="D46" i="27"/>
  <c r="G46" i="27" s="1"/>
  <c r="G49" i="27" s="1"/>
  <c r="D45" i="27"/>
  <c r="G45" i="27" s="1"/>
  <c r="E42" i="27"/>
  <c r="D42" i="27"/>
  <c r="E41" i="27"/>
  <c r="I25" i="27" s="1"/>
  <c r="D41" i="27"/>
  <c r="E40" i="27"/>
  <c r="D40" i="27"/>
  <c r="E39" i="27"/>
  <c r="D39" i="27"/>
  <c r="E38" i="27"/>
  <c r="D38" i="27"/>
  <c r="E37" i="27"/>
  <c r="D37" i="27"/>
  <c r="E36" i="27"/>
  <c r="D36" i="27"/>
  <c r="E35" i="27"/>
  <c r="D35" i="27"/>
  <c r="E34" i="27"/>
  <c r="D34" i="27"/>
  <c r="E33" i="27"/>
  <c r="D33" i="27"/>
  <c r="E32" i="27"/>
  <c r="D32" i="27"/>
  <c r="E31" i="27"/>
  <c r="D31" i="27"/>
  <c r="E30" i="27"/>
  <c r="D30" i="27"/>
  <c r="E29" i="27"/>
  <c r="D29" i="27"/>
  <c r="E28" i="27"/>
  <c r="D28" i="27"/>
  <c r="E27" i="27"/>
  <c r="D27" i="27"/>
  <c r="I26" i="27"/>
  <c r="E26" i="27"/>
  <c r="D26" i="27"/>
  <c r="E25" i="27"/>
  <c r="D25" i="27"/>
  <c r="E24" i="27"/>
  <c r="D24" i="27"/>
  <c r="I23" i="27"/>
  <c r="E23" i="27"/>
  <c r="D23" i="27"/>
  <c r="E22" i="27"/>
  <c r="D22" i="27"/>
  <c r="E21" i="27"/>
  <c r="D21" i="27"/>
  <c r="E20" i="27"/>
  <c r="D20" i="27"/>
  <c r="E19" i="27"/>
  <c r="D19" i="27"/>
  <c r="E18" i="27"/>
  <c r="D18" i="27"/>
  <c r="E17" i="27"/>
  <c r="D17" i="27"/>
  <c r="E16" i="27"/>
  <c r="D16" i="27"/>
  <c r="E15" i="27"/>
  <c r="D15" i="27"/>
  <c r="E14" i="27"/>
  <c r="D14" i="27"/>
  <c r="E13" i="27"/>
  <c r="D13" i="27"/>
  <c r="E12" i="27"/>
  <c r="D12" i="27"/>
  <c r="E11" i="27"/>
  <c r="D11" i="27"/>
  <c r="E10" i="27"/>
  <c r="D10" i="27"/>
  <c r="E9" i="27"/>
  <c r="D9" i="27"/>
  <c r="E8" i="27"/>
  <c r="D8" i="27"/>
  <c r="B5" i="27"/>
  <c r="G46" i="25"/>
  <c r="G49" i="25" s="1"/>
  <c r="G45" i="25"/>
  <c r="E42" i="25"/>
  <c r="I26" i="25" s="1"/>
  <c r="D42" i="25"/>
  <c r="E41" i="25"/>
  <c r="D41" i="25"/>
  <c r="E40" i="25"/>
  <c r="I24" i="25" s="1"/>
  <c r="D40" i="25"/>
  <c r="E39" i="25"/>
  <c r="D39" i="25"/>
  <c r="E38" i="25"/>
  <c r="D38" i="25"/>
  <c r="E37" i="25"/>
  <c r="D37" i="25"/>
  <c r="E36" i="25"/>
  <c r="D36" i="25"/>
  <c r="E35" i="25"/>
  <c r="D35" i="25"/>
  <c r="E34" i="25"/>
  <c r="D34" i="25"/>
  <c r="E33" i="25"/>
  <c r="D33" i="25"/>
  <c r="E32" i="25"/>
  <c r="D32" i="25"/>
  <c r="E31" i="25"/>
  <c r="D31" i="25"/>
  <c r="E30" i="25"/>
  <c r="D30" i="25"/>
  <c r="E29" i="25"/>
  <c r="D29" i="25"/>
  <c r="E28" i="25"/>
  <c r="D28" i="25"/>
  <c r="E27" i="25"/>
  <c r="D27" i="25"/>
  <c r="E26" i="25"/>
  <c r="D26" i="25"/>
  <c r="E25" i="25"/>
  <c r="D25" i="25"/>
  <c r="E24" i="25"/>
  <c r="D24" i="25"/>
  <c r="I23" i="25"/>
  <c r="E23" i="25"/>
  <c r="D23" i="25"/>
  <c r="E22" i="25"/>
  <c r="D22" i="25"/>
  <c r="E21" i="25"/>
  <c r="D21" i="25"/>
  <c r="E20" i="25"/>
  <c r="D20" i="25"/>
  <c r="E19" i="25"/>
  <c r="D19" i="25"/>
  <c r="E18" i="25"/>
  <c r="D18" i="25"/>
  <c r="E17" i="25"/>
  <c r="D17" i="25"/>
  <c r="E16" i="25"/>
  <c r="D16" i="25"/>
  <c r="E15" i="25"/>
  <c r="D15" i="25"/>
  <c r="E14" i="25"/>
  <c r="D14" i="25"/>
  <c r="E13" i="25"/>
  <c r="D13" i="25"/>
  <c r="E12" i="25"/>
  <c r="D12" i="25"/>
  <c r="E11" i="25"/>
  <c r="D11" i="25"/>
  <c r="E10" i="25"/>
  <c r="D10" i="25"/>
  <c r="E9" i="25"/>
  <c r="D9" i="25"/>
  <c r="E8" i="25"/>
  <c r="D8" i="25"/>
  <c r="G26" i="27" l="1"/>
  <c r="G12" i="25"/>
  <c r="G16" i="25"/>
  <c r="G31" i="25"/>
  <c r="G11" i="27"/>
  <c r="G15" i="25"/>
  <c r="G19" i="25"/>
  <c r="G21" i="25"/>
  <c r="G36" i="25"/>
  <c r="G37" i="25"/>
  <c r="G10" i="27"/>
  <c r="G12" i="27"/>
  <c r="G41" i="27"/>
  <c r="G9" i="25"/>
  <c r="G17" i="27"/>
  <c r="G19" i="27"/>
  <c r="G21" i="27"/>
  <c r="G32" i="27"/>
  <c r="G38" i="27"/>
  <c r="G40" i="27"/>
  <c r="G9" i="27"/>
  <c r="G13" i="27"/>
  <c r="G18" i="27"/>
  <c r="G31" i="27"/>
  <c r="G37" i="27"/>
  <c r="G39" i="27"/>
  <c r="G8" i="27"/>
  <c r="G15" i="27"/>
  <c r="G24" i="27"/>
  <c r="G27" i="27"/>
  <c r="G35" i="27"/>
  <c r="G42" i="27"/>
  <c r="G14" i="27"/>
  <c r="G16" i="27"/>
  <c r="G36" i="27"/>
  <c r="I24" i="27"/>
  <c r="G8" i="25"/>
  <c r="G18" i="25"/>
  <c r="G35" i="25"/>
  <c r="G11" i="25"/>
  <c r="G24" i="25"/>
  <c r="G32" i="25"/>
  <c r="G41" i="25"/>
  <c r="G14" i="25"/>
  <c r="G39" i="25"/>
  <c r="G13" i="25"/>
  <c r="I25" i="25"/>
  <c r="G27" i="25"/>
  <c r="G38" i="25"/>
  <c r="G10" i="25"/>
  <c r="G17" i="25"/>
  <c r="G42" i="25"/>
  <c r="G40" i="25"/>
  <c r="E14" i="22"/>
  <c r="G43" i="27" l="1"/>
  <c r="G48" i="27" s="1"/>
  <c r="G43" i="25"/>
  <c r="G48" i="25" s="1"/>
  <c r="B5" i="22"/>
  <c r="E10" i="22"/>
  <c r="E11" i="22"/>
  <c r="E12" i="22"/>
  <c r="E13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9" i="22"/>
  <c r="E8" i="22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9" i="19"/>
  <c r="E8" i="19"/>
  <c r="G46" i="22" l="1"/>
  <c r="G49" i="22" s="1"/>
  <c r="G45" i="22"/>
  <c r="D42" i="22"/>
  <c r="G42" i="22" s="1"/>
  <c r="D41" i="22"/>
  <c r="G41" i="22" s="1"/>
  <c r="D40" i="22"/>
  <c r="G40" i="22" s="1"/>
  <c r="D39" i="22"/>
  <c r="G39" i="22" s="1"/>
  <c r="D38" i="22"/>
  <c r="D37" i="22"/>
  <c r="D36" i="22"/>
  <c r="G36" i="22" s="1"/>
  <c r="D35" i="22"/>
  <c r="D34" i="22"/>
  <c r="D33" i="22"/>
  <c r="D32" i="22"/>
  <c r="D31" i="22"/>
  <c r="D30" i="22"/>
  <c r="D29" i="22"/>
  <c r="D28" i="22"/>
  <c r="D27" i="22"/>
  <c r="G27" i="22" s="1"/>
  <c r="I26" i="22"/>
  <c r="D26" i="22"/>
  <c r="G26" i="22" s="1"/>
  <c r="I25" i="22"/>
  <c r="D25" i="22"/>
  <c r="I24" i="22"/>
  <c r="D24" i="22"/>
  <c r="G24" i="22" s="1"/>
  <c r="I23" i="22"/>
  <c r="D23" i="22"/>
  <c r="D22" i="22"/>
  <c r="D21" i="22"/>
  <c r="D20" i="22"/>
  <c r="D19" i="22"/>
  <c r="G19" i="22" s="1"/>
  <c r="D18" i="22"/>
  <c r="G18" i="22" s="1"/>
  <c r="D17" i="22"/>
  <c r="G17" i="22" s="1"/>
  <c r="D16" i="22"/>
  <c r="G16" i="22" s="1"/>
  <c r="D15" i="22"/>
  <c r="D14" i="22"/>
  <c r="D13" i="22"/>
  <c r="G13" i="22" s="1"/>
  <c r="D12" i="22"/>
  <c r="G12" i="22" s="1"/>
  <c r="D11" i="22"/>
  <c r="D10" i="22"/>
  <c r="D9" i="22"/>
  <c r="G9" i="22" s="1"/>
  <c r="D8" i="22"/>
  <c r="G46" i="19"/>
  <c r="G49" i="19" s="1"/>
  <c r="G45" i="19"/>
  <c r="D42" i="19"/>
  <c r="I25" i="19"/>
  <c r="D41" i="19"/>
  <c r="D40" i="19"/>
  <c r="G40" i="19" s="1"/>
  <c r="D39" i="19"/>
  <c r="G39" i="19" s="1"/>
  <c r="D38" i="19"/>
  <c r="D37" i="19"/>
  <c r="D36" i="19"/>
  <c r="G36" i="19" s="1"/>
  <c r="D35" i="19"/>
  <c r="G35" i="19" s="1"/>
  <c r="D34" i="19"/>
  <c r="D33" i="19"/>
  <c r="D32" i="19"/>
  <c r="D31" i="19"/>
  <c r="D30" i="19"/>
  <c r="D29" i="19"/>
  <c r="D28" i="19"/>
  <c r="D27" i="19"/>
  <c r="G27" i="19" s="1"/>
  <c r="I26" i="19"/>
  <c r="D26" i="19"/>
  <c r="D25" i="19"/>
  <c r="I24" i="19"/>
  <c r="D24" i="19"/>
  <c r="G24" i="19" s="1"/>
  <c r="I23" i="19"/>
  <c r="D23" i="19"/>
  <c r="D22" i="19"/>
  <c r="D21" i="19"/>
  <c r="D20" i="19"/>
  <c r="D19" i="19"/>
  <c r="D18" i="19"/>
  <c r="D17" i="19"/>
  <c r="G17" i="19" s="1"/>
  <c r="D16" i="19"/>
  <c r="D15" i="19"/>
  <c r="G15" i="19" s="1"/>
  <c r="D14" i="19"/>
  <c r="G14" i="19" s="1"/>
  <c r="D13" i="19"/>
  <c r="G13" i="19" s="1"/>
  <c r="D12" i="19"/>
  <c r="G12" i="19" s="1"/>
  <c r="D11" i="19"/>
  <c r="D10" i="19"/>
  <c r="D9" i="19"/>
  <c r="G9" i="19" s="1"/>
  <c r="D8" i="19"/>
  <c r="G8" i="22" l="1"/>
  <c r="G15" i="22"/>
  <c r="G35" i="22"/>
  <c r="G37" i="22"/>
  <c r="G10" i="22"/>
  <c r="G38" i="22"/>
  <c r="G11" i="22"/>
  <c r="G14" i="22"/>
  <c r="G8" i="19"/>
  <c r="G10" i="19"/>
  <c r="G19" i="19"/>
  <c r="G31" i="19"/>
  <c r="G38" i="19"/>
  <c r="G41" i="19"/>
  <c r="G11" i="19"/>
  <c r="G16" i="19"/>
  <c r="G18" i="19"/>
  <c r="G32" i="19"/>
  <c r="G37" i="19"/>
  <c r="G42" i="19"/>
  <c r="G43" i="22" l="1"/>
  <c r="G48" i="22" s="1"/>
  <c r="G43" i="19"/>
  <c r="G48" i="19" s="1"/>
  <c r="G46" i="8"/>
  <c r="G46" i="17" l="1"/>
  <c r="G49" i="17" s="1"/>
  <c r="G45" i="17"/>
  <c r="E42" i="17"/>
  <c r="I26" i="17" s="1"/>
  <c r="D42" i="17"/>
  <c r="E41" i="17"/>
  <c r="I25" i="17" s="1"/>
  <c r="D41" i="17"/>
  <c r="E40" i="17"/>
  <c r="I24" i="17" s="1"/>
  <c r="D40" i="17"/>
  <c r="E39" i="17"/>
  <c r="G39" i="17" s="1"/>
  <c r="D39" i="17"/>
  <c r="E38" i="17"/>
  <c r="D38" i="17"/>
  <c r="E37" i="17"/>
  <c r="D37" i="17"/>
  <c r="E36" i="17"/>
  <c r="D36" i="17"/>
  <c r="E35" i="17"/>
  <c r="D35" i="17"/>
  <c r="E34" i="17"/>
  <c r="D34" i="17"/>
  <c r="E33" i="17"/>
  <c r="D33" i="17"/>
  <c r="E32" i="17"/>
  <c r="D32" i="17"/>
  <c r="E31" i="17"/>
  <c r="D31" i="17"/>
  <c r="E30" i="17"/>
  <c r="D30" i="17"/>
  <c r="E29" i="17"/>
  <c r="D29" i="17"/>
  <c r="E28" i="17"/>
  <c r="D28" i="17"/>
  <c r="E27" i="17"/>
  <c r="D27" i="17"/>
  <c r="E26" i="17"/>
  <c r="D26" i="17"/>
  <c r="E25" i="17"/>
  <c r="D25" i="17"/>
  <c r="E24" i="17"/>
  <c r="D24" i="17"/>
  <c r="I23" i="17"/>
  <c r="E23" i="17"/>
  <c r="D23" i="17"/>
  <c r="E22" i="17"/>
  <c r="D22" i="17"/>
  <c r="E21" i="17"/>
  <c r="D21" i="17"/>
  <c r="E20" i="17"/>
  <c r="D20" i="17"/>
  <c r="E19" i="17"/>
  <c r="D19" i="17"/>
  <c r="E18" i="17"/>
  <c r="D18" i="17"/>
  <c r="E17" i="17"/>
  <c r="D17" i="17"/>
  <c r="E16" i="17"/>
  <c r="D16" i="17"/>
  <c r="E15" i="17"/>
  <c r="D15" i="17"/>
  <c r="E14" i="17"/>
  <c r="D14" i="17"/>
  <c r="E13" i="17"/>
  <c r="D13" i="17"/>
  <c r="E12" i="17"/>
  <c r="D12" i="17"/>
  <c r="E11" i="17"/>
  <c r="D11" i="17"/>
  <c r="E10" i="17"/>
  <c r="D10" i="17"/>
  <c r="E9" i="17"/>
  <c r="D9" i="17"/>
  <c r="E8" i="17"/>
  <c r="D8" i="17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10" i="8"/>
  <c r="E11" i="8"/>
  <c r="E12" i="8"/>
  <c r="E13" i="8"/>
  <c r="E14" i="8"/>
  <c r="E15" i="8"/>
  <c r="E16" i="8"/>
  <c r="E17" i="8"/>
  <c r="E18" i="8"/>
  <c r="E19" i="8"/>
  <c r="E8" i="8"/>
  <c r="D42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9" i="8"/>
  <c r="D8" i="8"/>
  <c r="G37" i="17" l="1"/>
  <c r="G32" i="8"/>
  <c r="G35" i="8"/>
  <c r="G31" i="8"/>
  <c r="G26" i="17"/>
  <c r="G27" i="17"/>
  <c r="G35" i="17"/>
  <c r="G8" i="17"/>
  <c r="G10" i="17"/>
  <c r="G12" i="17"/>
  <c r="G14" i="17"/>
  <c r="G16" i="17"/>
  <c r="G18" i="17"/>
  <c r="G36" i="17"/>
  <c r="G38" i="17"/>
  <c r="G9" i="17"/>
  <c r="G11" i="17"/>
  <c r="G13" i="17"/>
  <c r="G15" i="17"/>
  <c r="G17" i="17"/>
  <c r="G19" i="17"/>
  <c r="G42" i="17"/>
  <c r="G41" i="17"/>
  <c r="G40" i="17"/>
  <c r="G17" i="8"/>
  <c r="G18" i="8"/>
  <c r="G19" i="8"/>
  <c r="G36" i="8"/>
  <c r="G37" i="8"/>
  <c r="G38" i="8"/>
  <c r="G39" i="8"/>
  <c r="I24" i="8"/>
  <c r="G41" i="8"/>
  <c r="G43" i="17" l="1"/>
  <c r="G48" i="17" s="1"/>
  <c r="G40" i="8"/>
  <c r="I25" i="8"/>
  <c r="E9" i="8"/>
  <c r="G45" i="8" l="1"/>
  <c r="I23" i="8" l="1"/>
  <c r="I26" i="8" l="1"/>
  <c r="G42" i="8" l="1"/>
  <c r="G12" i="8"/>
  <c r="G13" i="8"/>
  <c r="G15" i="8" l="1"/>
  <c r="G49" i="8"/>
  <c r="G10" i="8" l="1"/>
  <c r="G16" i="8"/>
  <c r="G14" i="8"/>
  <c r="G8" i="8"/>
  <c r="G9" i="8"/>
  <c r="G11" i="8"/>
  <c r="G43" i="8" l="1"/>
  <c r="G48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tc={66FFA696-C9EC-4049-B2F5-2FF247461982}</author>
  </authors>
  <commentList>
    <comment ref="F3" authorId="0" shapeId="0" xr:uid="{00000000-0006-0000-87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tc={CA6F3658-EF17-425F-9DAB-2752F9ADAD66}</author>
  </authors>
  <commentList>
    <comment ref="F3" authorId="0" shapeId="0" xr:uid="{00000000-0006-0000-89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tc={66FFA696-C9EC-404A-B2F5-2FF247461982}</author>
  </authors>
  <commentList>
    <comment ref="F3" authorId="0" shapeId="0" xr:uid="{00000000-0006-0000-8B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tc={CA6F3658-EF17-4260-9DAB-2752F9ADAD66}</author>
  </authors>
  <commentList>
    <comment ref="F3" authorId="0" shapeId="0" xr:uid="{00000000-0006-0000-8D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tc={66FFA696-C9EC-404B-B2F5-2FF247461982}</author>
  </authors>
  <commentList>
    <comment ref="F3" authorId="0" shapeId="0" xr:uid="{00000000-0006-0000-8F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tc={CA6F3658-EF17-4261-9DAB-2752F9ADAD66}</author>
  </authors>
  <commentList>
    <comment ref="F3" authorId="0" shapeId="0" xr:uid="{00000000-0006-0000-91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tc={66FFA696-C9EC-404C-B2F5-2FF247461982}</author>
  </authors>
  <commentList>
    <comment ref="F3" authorId="0" shapeId="0" xr:uid="{00000000-0006-0000-93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tc={CA6F3658-EF17-4262-9DAB-2752F9ADAD66}</author>
  </authors>
  <commentList>
    <comment ref="F3" authorId="0" shapeId="0" xr:uid="{00000000-0006-0000-95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tc={66FFA696-C9EC-404D-B2F5-2FF247461982}</author>
  </authors>
  <commentList>
    <comment ref="F3" authorId="0" shapeId="0" xr:uid="{00000000-0006-0000-97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tc={CA6F3658-EF17-4263-9DAB-2752F9ADAD66}</author>
  </authors>
  <commentList>
    <comment ref="F3" authorId="0" shapeId="0" xr:uid="{00000000-0006-0000-99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tc={90159B98-B23D-4625-89CD-8C626BACE3E2}</author>
  </authors>
  <commentList>
    <comment ref="F3" authorId="0" shapeId="0" xr:uid="{00000000-0006-0000-9B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tc={4CB22E82-FDB3-40E2-9926-C02BE266C913}</author>
  </authors>
  <commentList>
    <comment ref="F3" authorId="0" shapeId="0" xr:uid="{00000000-0006-0000-9D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tc={90159B98-B23D-4626-89CD-8C626BACE3E2}</author>
  </authors>
  <commentList>
    <comment ref="F3" authorId="0" shapeId="0" xr:uid="{00000000-0006-0000-9F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tc={4CB22E82-FDB3-40E3-9926-C02BE266C913}</author>
  </authors>
  <commentList>
    <comment ref="F3" authorId="0" shapeId="0" xr:uid="{00000000-0006-0000-A1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tc={90159B98-B23D-4627-89CD-8C626BACE3E2}</author>
  </authors>
  <commentList>
    <comment ref="F3" authorId="0" shapeId="0" xr:uid="{00000000-0006-0000-A3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tc={4CB22E82-FDB3-40E4-9926-C02BE266C913}</author>
  </authors>
  <commentList>
    <comment ref="F3" authorId="0" shapeId="0" xr:uid="{00000000-0006-0000-A5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tc={90159B98-B23D-4628-89CD-8C626BACE3E2}</author>
  </authors>
  <commentList>
    <comment ref="F3" authorId="0" shapeId="0" xr:uid="{00000000-0006-0000-A7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tc={4CB22E82-FDB3-40E5-9926-C02BE266C913}</author>
  </authors>
  <commentList>
    <comment ref="F3" authorId="0" shapeId="0" xr:uid="{00000000-0006-0000-A9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tc={90159B98-B23D-4629-89CD-8C626BACE3E2}</author>
  </authors>
  <commentList>
    <comment ref="F3" authorId="0" shapeId="0" xr:uid="{00000000-0006-0000-AB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tc={4CB22E82-FDB3-40E6-9926-C02BE266C913}</author>
  </authors>
  <commentList>
    <comment ref="F3" authorId="0" shapeId="0" xr:uid="{00000000-0006-0000-AD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tc={99977352-FE5C-436A-BA6A-7791EEF5DE8B}</author>
  </authors>
  <commentList>
    <comment ref="F3" authorId="0" shapeId="0" xr:uid="{99977352-FE5C-436A-BA6A-7791EEF5DE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tc={0FC3C856-9E50-4B69-B731-D60A90BEBA77}</author>
  </authors>
  <commentList>
    <comment ref="F3" authorId="0" shapeId="0" xr:uid="{0FC3C856-9E50-4B69-B731-D60A90BEBA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tc={1D6F73EF-E934-469D-9A38-AE6CF8E5F0F3}</author>
  </authors>
  <commentList>
    <comment ref="F3" authorId="0" shapeId="0" xr:uid="{1D6F73EF-E934-469D-9A38-AE6CF8E5F0F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tc={9DD8085F-5FE4-4FD8-8ADC-96A0076D0E64}</author>
  </authors>
  <commentList>
    <comment ref="F3" authorId="0" shapeId="0" xr:uid="{9DD8085F-5FE4-4FD8-8ADC-96A0076D0E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tc={10A12004-5E9C-48F4-88D6-11054565F122}</author>
  </authors>
  <commentList>
    <comment ref="F3" authorId="0" shapeId="0" xr:uid="{10A12004-5E9C-48F4-88D6-11054565F12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tc={A362247E-60F7-4015-B031-BCA545830288}</author>
  </authors>
  <commentList>
    <comment ref="F3" authorId="0" shapeId="0" xr:uid="{A362247E-60F7-4015-B031-BCA5458302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tc={81D49588-B431-4D9E-B742-171CAA37E31E}</author>
  </authors>
  <commentList>
    <comment ref="F3" authorId="0" shapeId="0" xr:uid="{81D49588-B431-4D9E-B742-171CAA37E31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tc={9B6A8647-2510-4C82-83BB-CB75905B8BEE}</author>
  </authors>
  <commentList>
    <comment ref="F3" authorId="0" shapeId="0" xr:uid="{9B6A8647-2510-4C82-83BB-CB75905B8BE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tc={F05AB076-3904-4040-A519-748785C792C1}</author>
  </authors>
  <commentList>
    <comment ref="F3" authorId="0" shapeId="0" xr:uid="{F05AB076-3904-4040-A519-748785C792C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tc={B5D12C90-7B1B-4CA9-803B-5883D38A4166}</author>
  </authors>
  <commentList>
    <comment ref="F3" authorId="0" shapeId="0" xr:uid="{B5D12C90-7B1B-4CA9-803B-5883D38A416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tc={0D342352-7648-49FA-B805-2AAC3B1E4701}</author>
  </authors>
  <commentList>
    <comment ref="F3" authorId="0" shapeId="0" xr:uid="{0D342352-7648-49FA-B805-2AAC3B1E470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tc={0C0B4D84-302F-4801-A6F9-609C8CAC3F53}</author>
  </authors>
  <commentList>
    <comment ref="F3" authorId="0" shapeId="0" xr:uid="{0C0B4D84-302F-4801-A6F9-609C8CAC3F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tc={3DA57D48-50DE-4E00-932E-BF28C866B182}</author>
  </authors>
  <commentList>
    <comment ref="F3" authorId="0" shapeId="0" xr:uid="{3DA57D48-50DE-4E00-932E-BF28C866B1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tc={946B7670-BBBE-4BEE-AD20-068D9046D9AD}</author>
  </authors>
  <commentList>
    <comment ref="F3" authorId="0" shapeId="0" xr:uid="{946B7670-BBBE-4BEE-AD20-068D9046D9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tc={21E1B8BE-ED17-4B4C-8C53-1DD62ECC958B}</author>
  </authors>
  <commentList>
    <comment ref="F3" authorId="0" shapeId="0" xr:uid="{21E1B8BE-ED17-4B4C-8C53-1DD62ECC95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sharedStrings.xml><?xml version="1.0" encoding="utf-8"?>
<sst xmlns="http://schemas.openxmlformats.org/spreadsheetml/2006/main" count="41314" uniqueCount="460">
  <si>
    <t xml:space="preserve"> </t>
  </si>
  <si>
    <t>Precio Item 
(U$)</t>
  </si>
  <si>
    <t>Cantidad 
Certificada</t>
  </si>
  <si>
    <t>Unidad de 
Medida</t>
  </si>
  <si>
    <t>Total a 
Facturar (U$)</t>
  </si>
  <si>
    <t xml:space="preserve"> Servicio de Tratamiento Químico </t>
  </si>
  <si>
    <t>ITEM</t>
  </si>
  <si>
    <t>DESCRIPCIÓN DEL SERVICIO</t>
  </si>
  <si>
    <t>USD</t>
  </si>
  <si>
    <t>AR$</t>
  </si>
  <si>
    <t>Mes</t>
  </si>
  <si>
    <t>TOTAL TRATAMIENTO QUIMICO</t>
  </si>
  <si>
    <t>Lt</t>
  </si>
  <si>
    <t>Bolland. PQB</t>
  </si>
  <si>
    <t>TOTAL CERTIFICADO  PRODUCTO (u$)</t>
  </si>
  <si>
    <t>TOTAL CERTIFICADO SERVICIO ($)</t>
  </si>
  <si>
    <t>-----------------------------------------------------------------------------</t>
  </si>
  <si>
    <t>-------------------------------------------------------</t>
  </si>
  <si>
    <t>Mantenimiento equipo dosificador de 240 lts con bomba eléctrica</t>
  </si>
  <si>
    <t>REMITO</t>
  </si>
  <si>
    <t>FECHA</t>
  </si>
  <si>
    <t>PRODUCTO</t>
  </si>
  <si>
    <t>LITROS</t>
  </si>
  <si>
    <t>Etiquetas de fila</t>
  </si>
  <si>
    <t>Total general</t>
  </si>
  <si>
    <t>Suma de LITROS</t>
  </si>
  <si>
    <t>Reparación bomba</t>
  </si>
  <si>
    <t>BX256</t>
  </si>
  <si>
    <t>ABC11</t>
  </si>
  <si>
    <t>BSH515</t>
  </si>
  <si>
    <t>BXC3201</t>
  </si>
  <si>
    <t>CY51W</t>
  </si>
  <si>
    <t>CY802</t>
  </si>
  <si>
    <t>DBN1425</t>
  </si>
  <si>
    <t>DBN1710</t>
  </si>
  <si>
    <t>ESB800</t>
  </si>
  <si>
    <t>IC220</t>
  </si>
  <si>
    <t>IC5087</t>
  </si>
  <si>
    <t>IC5400</t>
  </si>
  <si>
    <t>IPB71</t>
  </si>
  <si>
    <t>KPF7</t>
  </si>
  <si>
    <t>RFB625</t>
  </si>
  <si>
    <t>RT80</t>
  </si>
  <si>
    <t>SB14</t>
  </si>
  <si>
    <t>ABC11 (Antiespumante)</t>
  </si>
  <si>
    <t>BSH515 (Secuestrante de Sulfhidrico)</t>
  </si>
  <si>
    <t>BXC3201 (Bactericida)</t>
  </si>
  <si>
    <t>BX256 (Bactericida)</t>
  </si>
  <si>
    <t>CY51W (Inhibidor de Corrosion Dispersable en Agua)</t>
  </si>
  <si>
    <t>CY802 (Inhibidor de Corrosion Soluble en Agua)</t>
  </si>
  <si>
    <t>ESB800 (Espumigeno)</t>
  </si>
  <si>
    <t>IC220 (Inhibidor de incrustaciones base poliacrilato)</t>
  </si>
  <si>
    <t>IPB71 (Inhibidor de parafinas)</t>
  </si>
  <si>
    <t>KPF7 ( Fluid packer)</t>
  </si>
  <si>
    <t>RFB625 (Reductor de Friccion)</t>
  </si>
  <si>
    <t>RT80 (Ruptor total)</t>
  </si>
  <si>
    <t>SB14 (Inhibidor de hidratos)</t>
  </si>
  <si>
    <t>Período: Mayo 2019</t>
  </si>
  <si>
    <t>NOVOC DS3500</t>
  </si>
  <si>
    <t>SB45</t>
  </si>
  <si>
    <t>SB45 (Solvente)</t>
  </si>
  <si>
    <t>DS3500 NOVOC (Desincrustante)</t>
  </si>
  <si>
    <t>BSH300</t>
  </si>
  <si>
    <t>BX960</t>
  </si>
  <si>
    <t>DBN1486A</t>
  </si>
  <si>
    <t>DBN5631</t>
  </si>
  <si>
    <t>DPA7367S</t>
  </si>
  <si>
    <t>Encapsulado</t>
  </si>
  <si>
    <t>ESB980</t>
  </si>
  <si>
    <t>FBS2000</t>
  </si>
  <si>
    <t>IC5098</t>
  </si>
  <si>
    <t>ICS400</t>
  </si>
  <si>
    <t>IPB279</t>
  </si>
  <si>
    <t>IPB6256</t>
  </si>
  <si>
    <t>IPB651</t>
  </si>
  <si>
    <t>SO4207</t>
  </si>
  <si>
    <t>IPB78</t>
  </si>
  <si>
    <t>DBN5645</t>
  </si>
  <si>
    <t>DBN1425 (Desemulsionante)</t>
  </si>
  <si>
    <t>EL Medanito</t>
  </si>
  <si>
    <t>IC5087 (Inhibidor de incrustaciones base Fosfonato)</t>
  </si>
  <si>
    <t>IC5400 (Inhibidor de incrustaciones base Fosfonato)</t>
  </si>
  <si>
    <t>ICS400 (Inhibidor Multipropósito)</t>
  </si>
  <si>
    <t>BSH300 (Secuestrante de Sulfhidrico)</t>
  </si>
  <si>
    <t>BX960 (Bactericida)</t>
  </si>
  <si>
    <t>DBN1710 (Desemulsionante )</t>
  </si>
  <si>
    <t>DBN1486 (Desemulsionante )</t>
  </si>
  <si>
    <t>DBN5631 (Desemulsionante )</t>
  </si>
  <si>
    <t>DPA7367S (inhibidor de Asfalteno)</t>
  </si>
  <si>
    <t>FBS2000 (Floculante)</t>
  </si>
  <si>
    <t>IC5087 (Inhibidor de incrustaciones)</t>
  </si>
  <si>
    <t>IPB279 (Inhibidor de Parafinas)</t>
  </si>
  <si>
    <t>IPB6256 (Inhibidor de Parafinas)</t>
  </si>
  <si>
    <t>IPB651 (Inhibidor de Parafinas)</t>
  </si>
  <si>
    <t>IPB78(Inhibidor de Parafinas y Asfaltenos)</t>
  </si>
  <si>
    <t>SO4207 (Secuestrante de Oxígeno)</t>
  </si>
  <si>
    <t>DBN5645 (Desemulsionante )</t>
  </si>
  <si>
    <t>NX Duracaps SI (Inhibidor de Incrustación)</t>
  </si>
  <si>
    <t>Servicio Yacimiento EM-LR-ES-BLL-BDP</t>
  </si>
  <si>
    <t>El Santiagueño y Los Ramblones</t>
  </si>
  <si>
    <t>cont</t>
  </si>
  <si>
    <t>REM</t>
  </si>
  <si>
    <t>ES - LR</t>
  </si>
  <si>
    <t>planta</t>
  </si>
  <si>
    <t>pr-1</t>
  </si>
  <si>
    <t>bacheo</t>
  </si>
  <si>
    <t>rem838</t>
  </si>
  <si>
    <t>Período: Junio  2019</t>
  </si>
  <si>
    <t>IC5098 (Inhibidor de incrustaciones)</t>
  </si>
  <si>
    <t>(en blanco)</t>
  </si>
  <si>
    <t>Petroleos Sudamericanos S:A</t>
  </si>
  <si>
    <t>Período: Julio  2019</t>
  </si>
  <si>
    <t>Bajo de Piche</t>
  </si>
  <si>
    <t>Servicio Yacimiento EM y PTC</t>
  </si>
  <si>
    <t>Servicio Yacimiento LR-ES-BDP</t>
  </si>
  <si>
    <t>Período: Agosto  2019</t>
  </si>
  <si>
    <t>Bpiche</t>
  </si>
  <si>
    <t>lr-1039</t>
  </si>
  <si>
    <t>entregado en yacimiento</t>
  </si>
  <si>
    <t>El Santiagueño, Los Ramblones y Bajo del Piche</t>
  </si>
  <si>
    <t>cid:image002.jpg@01D4B880.630C4460</t>
  </si>
  <si>
    <t>Período: Septiembre  2019</t>
  </si>
  <si>
    <t>IPB653</t>
  </si>
  <si>
    <t>Bajo del Piche</t>
  </si>
  <si>
    <t>IPB78 (Inhibidor de Parafinas y Asfaltenos)</t>
  </si>
  <si>
    <t>IPB653 (Inhibidor de Parafinas)</t>
  </si>
  <si>
    <t xml:space="preserve">Producto </t>
  </si>
  <si>
    <t>Lts</t>
  </si>
  <si>
    <t>Fecha</t>
  </si>
  <si>
    <t>Etiquetas de columna</t>
  </si>
  <si>
    <t>Suma de Lts</t>
  </si>
  <si>
    <t>Período: Octubre  2019</t>
  </si>
  <si>
    <t>Comienza Tratamiento bat 5 agregado 1000 lts</t>
  </si>
  <si>
    <t>Menos producto, (se rellena 18-10-19 pasa para el otro mes)</t>
  </si>
  <si>
    <t>bacheo ptc medanito</t>
  </si>
  <si>
    <t>Se agrego mas producto en el piche</t>
  </si>
  <si>
    <t xml:space="preserve">Se entregaron 800 lts </t>
  </si>
  <si>
    <t>Se realiza cambio de Kit  LR-1029 01-10-2019</t>
  </si>
  <si>
    <t>Se agregao mas producto en planta</t>
  </si>
  <si>
    <t>Se completa los kit que eran de clariant</t>
  </si>
  <si>
    <t>Período: Noviembre  2019</t>
  </si>
  <si>
    <t>Período: Diciembre  2019</t>
  </si>
  <si>
    <t>DBN5182</t>
  </si>
  <si>
    <t>IPB68</t>
  </si>
  <si>
    <t>ENCAPSULADO</t>
  </si>
  <si>
    <t>ARRANCA DE CERO</t>
  </si>
  <si>
    <t>DBN5182 (Desemulsionante )</t>
  </si>
  <si>
    <t>IPB68 (Inhibidor de Parafinas)</t>
  </si>
  <si>
    <t>ESB980 (Espumigeno)</t>
  </si>
  <si>
    <t>solictante</t>
  </si>
  <si>
    <t>dest. Mcia</t>
  </si>
  <si>
    <t>BXC3201CT</t>
  </si>
  <si>
    <t>CY51WCT</t>
  </si>
  <si>
    <t>DPA7367SCT</t>
  </si>
  <si>
    <t>IC5087CT</t>
  </si>
  <si>
    <t>IPB651CT</t>
  </si>
  <si>
    <t>IPB71CT</t>
  </si>
  <si>
    <t>Materiales</t>
  </si>
  <si>
    <t>cantidad</t>
  </si>
  <si>
    <t>um</t>
  </si>
  <si>
    <t>centro</t>
  </si>
  <si>
    <t>Almacen</t>
  </si>
  <si>
    <t>centro de beneficio</t>
  </si>
  <si>
    <t>zona de ventas</t>
  </si>
  <si>
    <t>AB02</t>
  </si>
  <si>
    <t>BLTQ1NQ01</t>
  </si>
  <si>
    <t>eme</t>
  </si>
  <si>
    <t>SAN</t>
  </si>
  <si>
    <t>BX960CT</t>
  </si>
  <si>
    <t>CY802CT</t>
  </si>
  <si>
    <t>IC5098CT</t>
  </si>
  <si>
    <t>ICS400CT</t>
  </si>
  <si>
    <t>IPB653CT</t>
  </si>
  <si>
    <t>IPB68CT</t>
  </si>
  <si>
    <t>NX DURACAPS CIB</t>
  </si>
  <si>
    <t>NX DURACAPS SI</t>
  </si>
  <si>
    <t>DBN5182CT</t>
  </si>
  <si>
    <t>tb</t>
  </si>
  <si>
    <t>EME</t>
  </si>
  <si>
    <t xml:space="preserve">Período: Enero 2020  </t>
  </si>
  <si>
    <t>Período: Enero  2020</t>
  </si>
  <si>
    <t xml:space="preserve">Período: Febrero 2020  </t>
  </si>
  <si>
    <t>Período: Febrero  2020</t>
  </si>
  <si>
    <t>|</t>
  </si>
  <si>
    <t>Período: Marzo  2020</t>
  </si>
  <si>
    <t xml:space="preserve">Período: Marzo  2020  </t>
  </si>
  <si>
    <t>RT155</t>
  </si>
  <si>
    <t>RT155 (Ruptor)</t>
  </si>
  <si>
    <t>IPB78Ct</t>
  </si>
  <si>
    <t>DBN5645CT</t>
  </si>
  <si>
    <t xml:space="preserve">Período: Abril  2020  </t>
  </si>
  <si>
    <t>Período: Abril  2020</t>
  </si>
  <si>
    <t>TOTAL CERTIFICADO  PRODUCTO (u$) Bonificación 3%</t>
  </si>
  <si>
    <t>TOTAL CERTIFICADO SERVICIO ($) Bonificación 3%</t>
  </si>
  <si>
    <t xml:space="preserve">Período: Mayo  2020  </t>
  </si>
  <si>
    <t>Período: Mayo  2020</t>
  </si>
  <si>
    <t xml:space="preserve">Período: Junio  2020  </t>
  </si>
  <si>
    <t>Período: Junio  2020</t>
  </si>
  <si>
    <t>Provisión Producto Químico-Medanito</t>
  </si>
  <si>
    <t>Provisión Producto Químico-El Santiagueño y los Ramblones</t>
  </si>
  <si>
    <t>RT760</t>
  </si>
  <si>
    <t>RT760 (Ruptor)</t>
  </si>
  <si>
    <t>RT740 (Ruptor)</t>
  </si>
  <si>
    <t>RT740</t>
  </si>
  <si>
    <t xml:space="preserve">Período: Julio  2020  </t>
  </si>
  <si>
    <t>Período: Julio  2020</t>
  </si>
  <si>
    <t xml:space="preserve">Período: Agosto  2020  </t>
  </si>
  <si>
    <t>Período: Agosto  2020</t>
  </si>
  <si>
    <t xml:space="preserve">Período: Septiembre 2020  </t>
  </si>
  <si>
    <t>Período: Septiembre  2020</t>
  </si>
  <si>
    <t xml:space="preserve">Período: Octubre  2020  </t>
  </si>
  <si>
    <t>Período: Octubre  2020</t>
  </si>
  <si>
    <t>Servicio de desparafinacion</t>
  </si>
  <si>
    <t>Desparafinacion Pozos El medanito</t>
  </si>
  <si>
    <t>Desparafinacion Pozos Los Ramblones y El Santiagueño</t>
  </si>
  <si>
    <t xml:space="preserve">Período: Noviembre  2020  </t>
  </si>
  <si>
    <t>Período: Noviembre  2020</t>
  </si>
  <si>
    <t>35-00000576</t>
  </si>
  <si>
    <t>pq</t>
  </si>
  <si>
    <t>precio</t>
  </si>
  <si>
    <t>tam</t>
  </si>
  <si>
    <t>moneda</t>
  </si>
  <si>
    <t>usd</t>
  </si>
  <si>
    <t>Encapsulado DSI</t>
  </si>
  <si>
    <t>un</t>
  </si>
  <si>
    <t>mes</t>
  </si>
  <si>
    <t>Ar$</t>
  </si>
  <si>
    <t>Servicio de desparafinacion 1</t>
  </si>
  <si>
    <t>Servicio de desparafinacion 2</t>
  </si>
  <si>
    <t xml:space="preserve">IPB6256 y DPA7367S </t>
  </si>
  <si>
    <t>IPB22-IPB279</t>
  </si>
  <si>
    <t>Desparafinacion 2 Pozos El medanito</t>
  </si>
  <si>
    <t>Período: Diciembre  2020</t>
  </si>
  <si>
    <t xml:space="preserve">Período: Diciembre  2020  </t>
  </si>
  <si>
    <t xml:space="preserve">Período: Enero 2021  </t>
  </si>
  <si>
    <t>Período: Enero  2021</t>
  </si>
  <si>
    <t xml:space="preserve">Período: Febrero 2021  </t>
  </si>
  <si>
    <t>Período: Febrero  2021</t>
  </si>
  <si>
    <t>1702-2021</t>
  </si>
  <si>
    <t>Mantenimiento equipo dosificador de 240 lts con bomba eléctrica-EM</t>
  </si>
  <si>
    <t>Mantenimiento equipo dosificador de 240 lts con bomba eléctrica LR-ES-BDP</t>
  </si>
  <si>
    <t xml:space="preserve">Período: Marzo 2021  </t>
  </si>
  <si>
    <t>01-032021</t>
  </si>
  <si>
    <t>Período: Marzo 2021</t>
  </si>
  <si>
    <t>BX256CT</t>
  </si>
  <si>
    <t>IC5400CT</t>
  </si>
  <si>
    <t>DBN5631CT</t>
  </si>
  <si>
    <t>FBS2000CT</t>
  </si>
  <si>
    <t>IPB78CT</t>
  </si>
  <si>
    <t>SB45CT</t>
  </si>
  <si>
    <t xml:space="preserve">Período: Abril  2021  </t>
  </si>
  <si>
    <t>Período: Abril  2021</t>
  </si>
  <si>
    <t>SB14CT</t>
  </si>
  <si>
    <t xml:space="preserve">Período: Mayo  2021  </t>
  </si>
  <si>
    <t>Período: Mayo  2021</t>
  </si>
  <si>
    <t xml:space="preserve">Período: Junio  2021  </t>
  </si>
  <si>
    <t>Período: Junio  2021</t>
  </si>
  <si>
    <t>SB29</t>
  </si>
  <si>
    <t>Pecom</t>
  </si>
  <si>
    <t xml:space="preserve">Período: Julio  2021  </t>
  </si>
  <si>
    <t>Período: Julio  2021</t>
  </si>
  <si>
    <t>FBS1599</t>
  </si>
  <si>
    <t>020/07/2021</t>
  </si>
  <si>
    <t>FBS1599 (Floculante)</t>
  </si>
  <si>
    <t xml:space="preserve">Período: Agosto  2021  </t>
  </si>
  <si>
    <t>Período: Agosto  2021</t>
  </si>
  <si>
    <t>IC6530</t>
  </si>
  <si>
    <t>IC6530 (Microcápsulas Inhibidor de incrustaciones)</t>
  </si>
  <si>
    <t>Tb</t>
  </si>
  <si>
    <t>kg</t>
  </si>
  <si>
    <t xml:space="preserve">Período: Septiembre  2021  </t>
  </si>
  <si>
    <t>Período: Septiembre 2021</t>
  </si>
  <si>
    <t xml:space="preserve">Período: Octubre  2021  </t>
  </si>
  <si>
    <t>Período: Octubre 2021</t>
  </si>
  <si>
    <t>2 de 6</t>
  </si>
  <si>
    <t xml:space="preserve">Período: Noviembre  2021  </t>
  </si>
  <si>
    <t>Período: Noviembre  2021</t>
  </si>
  <si>
    <t>4 de 6</t>
  </si>
  <si>
    <t xml:space="preserve">Período: Diciembre  2021  </t>
  </si>
  <si>
    <t>Período: Diciembre  2021</t>
  </si>
  <si>
    <t>5 de 6</t>
  </si>
  <si>
    <t xml:space="preserve">Período: Enero   2022  </t>
  </si>
  <si>
    <t>Período: Enero  2022</t>
  </si>
  <si>
    <t>6 de 6</t>
  </si>
  <si>
    <t xml:space="preserve">Período: Febrero   2022  </t>
  </si>
  <si>
    <t>Período: Febrero  2022</t>
  </si>
  <si>
    <t>Pozo</t>
  </si>
  <si>
    <t>Batería-Planta</t>
  </si>
  <si>
    <t>Cantidad 
Batería (Lt)</t>
  </si>
  <si>
    <t>Porcentaje (Litros)</t>
  </si>
  <si>
    <t>Cantidad 
Pozo (Lt)</t>
  </si>
  <si>
    <t>TOTAL</t>
  </si>
  <si>
    <t>Bonificaicón 3%</t>
  </si>
  <si>
    <t>TOTAL CERTIFICADO  PRODUCTO  (u$)</t>
  </si>
  <si>
    <t>Provisión de producto químico- UTE- P. Sud-JCR
  50500 (Químicos-pozos)</t>
  </si>
  <si>
    <t>Provisión de producto químico- UTE- P. Sud-JCR
  50502 (Químicos-baterías )</t>
  </si>
  <si>
    <t>TOTAL CERTIFICADO  PRODUCTO y EQUIPOS (u$)</t>
  </si>
  <si>
    <t>Cantidad  Pozo (LT)</t>
  </si>
  <si>
    <t>Cantidad  Planta (LT)</t>
  </si>
  <si>
    <t>Total a 
Facturar (U$) Pozos</t>
  </si>
  <si>
    <t>Cantidad  Bateria/Planta (LT)</t>
  </si>
  <si>
    <t>Total a 
Facturar (U$) Bateria/Planta</t>
  </si>
  <si>
    <t xml:space="preserve">Servicio Yacimiento EM y PTC
50504 (Químico-Servicio) </t>
  </si>
  <si>
    <t>Mantenimiento equipo dosificador de 240 lts con bomba eléctrica-EM
50505 (Químicos-Repuestos)</t>
  </si>
  <si>
    <t xml:space="preserve">Provisión de producto químico- UTE- P. Sud-JCR
50502 (Químicos-baterías ) </t>
  </si>
  <si>
    <t xml:space="preserve">Servicio Yacimiento LR y ES
50504 (Químico-Servicio) </t>
  </si>
  <si>
    <t>Mantenimiento equipo dosificador de 240 lts con bomba eléctrica-LR Y ES
50505 (Químicos-Repuestos)</t>
  </si>
  <si>
    <t>Provisión de producto químico- P. Sud-JCR
  50500 (Químicos-pozos)</t>
  </si>
  <si>
    <t xml:space="preserve">Provisión de producto químico- P. Sud-JCR
50502 (Químicos-baterías ) </t>
  </si>
  <si>
    <t>P/B</t>
  </si>
  <si>
    <t>Bateria</t>
  </si>
  <si>
    <t>Provisión de producto químico
  50500 (Químicos-pozos) ES-LR</t>
  </si>
  <si>
    <t>Provisión de producto químico 
  50500 (Químicos-pozos) BDP</t>
  </si>
  <si>
    <t>Provisión de producto químico
  50502 (Químicos-baterías ) ES-LR</t>
  </si>
  <si>
    <t>Provisión de producto químico
  50502 (Químicos-baterías ) BDP</t>
  </si>
  <si>
    <t>Mantenimiento equipo dosificador de 240 lts con bomba eléctrica-BDP
50505 (Químicos-Repuestos)</t>
  </si>
  <si>
    <t xml:space="preserve">Servicio Yacimiento BDP
50504 (Químico-Servicio) </t>
  </si>
  <si>
    <t xml:space="preserve">Cantidad LR Y ES
Pozo (Lt) </t>
  </si>
  <si>
    <t xml:space="preserve">Cantidad LR Y ES
Batería (Lt) </t>
  </si>
  <si>
    <t>Cantidad 
Bajo del Piche Pozo (Lt)</t>
  </si>
  <si>
    <t>Cantidad 
Bajo del Piche Planta/ Batería (Lt)</t>
  </si>
  <si>
    <t xml:space="preserve">Cantidad 
Certificada total </t>
  </si>
  <si>
    <t xml:space="preserve">TOTAL CERTIFICADO  PRODUCTO  (u$) </t>
  </si>
  <si>
    <t>Bateria LR-ES</t>
  </si>
  <si>
    <t>Pozo LR-ES</t>
  </si>
  <si>
    <t>BDP Bateria</t>
  </si>
  <si>
    <t>BDP Pozo</t>
  </si>
  <si>
    <t xml:space="preserve">Período: Marzo 2022  </t>
  </si>
  <si>
    <t>Período: Marzo  2022</t>
  </si>
  <si>
    <t>IPB650A</t>
  </si>
  <si>
    <t xml:space="preserve">Período: Abril 2022  </t>
  </si>
  <si>
    <t>Período: Abril 2022</t>
  </si>
  <si>
    <t>IPB650A(Inhibidor de Parafinas y Asfaltenos)</t>
  </si>
  <si>
    <t>SB29 (solvente)</t>
  </si>
  <si>
    <t>Batch tk</t>
  </si>
  <si>
    <t>KPF7CT</t>
  </si>
  <si>
    <t>IPB650ACT</t>
  </si>
  <si>
    <t>SB29CT</t>
  </si>
  <si>
    <t xml:space="preserve">Período: Mayo 2022  </t>
  </si>
  <si>
    <t>Período: Mayo 2022</t>
  </si>
  <si>
    <t>IPB935D</t>
  </si>
  <si>
    <t xml:space="preserve">Período: jUNIO 2022  </t>
  </si>
  <si>
    <t>Período: Junio 2022</t>
  </si>
  <si>
    <t>IPB935D (Inh de Parafinas)</t>
  </si>
  <si>
    <t>Petroleos Sudamericanos S.A</t>
  </si>
  <si>
    <t>IPB935DCT</t>
  </si>
  <si>
    <t>Período: Julio 2022</t>
  </si>
  <si>
    <t>ABC11CT</t>
  </si>
  <si>
    <t xml:space="preserve">Período: Agosto 2022  </t>
  </si>
  <si>
    <t>Período: Agosto 2022</t>
  </si>
  <si>
    <t>20-09-0222</t>
  </si>
  <si>
    <t xml:space="preserve">Período: Septiembre 2022  </t>
  </si>
  <si>
    <t>Período: Septiembre  2022</t>
  </si>
  <si>
    <t xml:space="preserve">IC220 </t>
  </si>
  <si>
    <t xml:space="preserve">IC5400 </t>
  </si>
  <si>
    <t xml:space="preserve">KPF7 </t>
  </si>
  <si>
    <t xml:space="preserve">IPB71 </t>
  </si>
  <si>
    <t xml:space="preserve">ABC11 </t>
  </si>
  <si>
    <t xml:space="preserve">RFB625 </t>
  </si>
  <si>
    <t xml:space="preserve">SB14 </t>
  </si>
  <si>
    <t xml:space="preserve">RT80 </t>
  </si>
  <si>
    <t xml:space="preserve">BSH515 </t>
  </si>
  <si>
    <t xml:space="preserve">BSH300 </t>
  </si>
  <si>
    <t>DBN1486</t>
  </si>
  <si>
    <t xml:space="preserve">NX Duracaps SI </t>
  </si>
  <si>
    <t xml:space="preserve">ESB980 </t>
  </si>
  <si>
    <t xml:space="preserve">IC5098 </t>
  </si>
  <si>
    <t xml:space="preserve">ICS400 </t>
  </si>
  <si>
    <t xml:space="preserve">IPB279 </t>
  </si>
  <si>
    <t xml:space="preserve">IPB651 </t>
  </si>
  <si>
    <t xml:space="preserve">IPB68 </t>
  </si>
  <si>
    <t xml:space="preserve">SO4207 </t>
  </si>
  <si>
    <t xml:space="preserve">IPB78 </t>
  </si>
  <si>
    <t xml:space="preserve">DS3500 </t>
  </si>
  <si>
    <t xml:space="preserve">BX256 </t>
  </si>
  <si>
    <t xml:space="preserve">SB45 </t>
  </si>
  <si>
    <t xml:space="preserve">IPB653 </t>
  </si>
  <si>
    <t xml:space="preserve">RT740 </t>
  </si>
  <si>
    <t xml:space="preserve">RT760 </t>
  </si>
  <si>
    <t xml:space="preserve">RT155 </t>
  </si>
  <si>
    <t xml:space="preserve">SB29 </t>
  </si>
  <si>
    <t>DBN7203</t>
  </si>
  <si>
    <t>DBN7311</t>
  </si>
  <si>
    <t>FBS9550</t>
  </si>
  <si>
    <t xml:space="preserve">Servicio de desparafinacion 1 </t>
  </si>
  <si>
    <t>tarifas sep 2022</t>
  </si>
  <si>
    <t>producto</t>
  </si>
  <si>
    <t>IPB650A (Inh de Parafinas)</t>
  </si>
  <si>
    <t>DBN7203 (Desemulsionante )</t>
  </si>
  <si>
    <t>DBN72311 (Desemulsionante )</t>
  </si>
  <si>
    <t>FBS9550 (Floculante)</t>
  </si>
  <si>
    <t>0.7</t>
  </si>
  <si>
    <t>2.6</t>
  </si>
  <si>
    <t xml:space="preserve">Período: Noviembre 2022  </t>
  </si>
  <si>
    <t>Período: Noviembre  2022</t>
  </si>
  <si>
    <t xml:space="preserve">Período: Diciembre 2022  </t>
  </si>
  <si>
    <t>Período: Diciembre  2022</t>
  </si>
  <si>
    <t xml:space="preserve">Período: Enero  2023  </t>
  </si>
  <si>
    <t>Período: Enero   2023</t>
  </si>
  <si>
    <t>RT740CT</t>
  </si>
  <si>
    <t>CY802S</t>
  </si>
  <si>
    <t>55-2033</t>
  </si>
  <si>
    <t>55-2034</t>
  </si>
  <si>
    <t>55-2032</t>
  </si>
  <si>
    <t>CY802S (Inhibidor de Corrosion Caps)</t>
  </si>
  <si>
    <t xml:space="preserve">Período: Febrero 2023  </t>
  </si>
  <si>
    <t>Período: Febrero 2023</t>
  </si>
  <si>
    <t xml:space="preserve">Período: Marzo 2023  </t>
  </si>
  <si>
    <t>Período: Marzo 2023</t>
  </si>
  <si>
    <t>55-2035</t>
  </si>
  <si>
    <t>55-2036</t>
  </si>
  <si>
    <t>55-2037</t>
  </si>
  <si>
    <t xml:space="preserve">Período: Abril 2023  </t>
  </si>
  <si>
    <t>Período: Abril 2023</t>
  </si>
  <si>
    <t>55-2039</t>
  </si>
  <si>
    <t>55-2040</t>
  </si>
  <si>
    <t>55-2038</t>
  </si>
  <si>
    <t xml:space="preserve">Período: Mayo 2023  </t>
  </si>
  <si>
    <t>Período: Mayo 2023</t>
  </si>
  <si>
    <t>55-2041</t>
  </si>
  <si>
    <t>55-2043</t>
  </si>
  <si>
    <t>55-2042</t>
  </si>
  <si>
    <t xml:space="preserve">Período: Junio 2023  </t>
  </si>
  <si>
    <t>Período: Junio 2023</t>
  </si>
  <si>
    <t>BX836</t>
  </si>
  <si>
    <t xml:space="preserve">Período: Julio 2023  </t>
  </si>
  <si>
    <t>Período: Julio 2023</t>
  </si>
  <si>
    <t>55-2048</t>
  </si>
  <si>
    <t>55-2049</t>
  </si>
  <si>
    <t>55-2050</t>
  </si>
  <si>
    <t>RT80CT</t>
  </si>
  <si>
    <t xml:space="preserve">Período: Agosto 2023  </t>
  </si>
  <si>
    <t>Período: Agosto 2023</t>
  </si>
  <si>
    <t>55-2501</t>
  </si>
  <si>
    <t>55-2503</t>
  </si>
  <si>
    <t>55-2502</t>
  </si>
  <si>
    <t>BX836 (Biocida)</t>
  </si>
  <si>
    <t xml:space="preserve">Período: Septiembre 2023  </t>
  </si>
  <si>
    <t>Período: Septiembre 2023</t>
  </si>
  <si>
    <t>55-2505</t>
  </si>
  <si>
    <t>55-2506</t>
  </si>
  <si>
    <t>55-2507</t>
  </si>
  <si>
    <t>BX836CT</t>
  </si>
  <si>
    <t>Centro de Resultado</t>
  </si>
  <si>
    <t>entrega</t>
  </si>
  <si>
    <t>55-2511</t>
  </si>
  <si>
    <t>55-2512</t>
  </si>
  <si>
    <t>55-2513</t>
  </si>
  <si>
    <t xml:space="preserve">Período: Octubre 2023  </t>
  </si>
  <si>
    <t>Período: Octubre 2023</t>
  </si>
  <si>
    <t>BSH515CT</t>
  </si>
  <si>
    <t>Período: Noviembre 2023</t>
  </si>
  <si>
    <t xml:space="preserve">Período: Noviembre 2023  </t>
  </si>
  <si>
    <t>55-2514</t>
  </si>
  <si>
    <t>55-2515</t>
  </si>
  <si>
    <t>55-2516</t>
  </si>
  <si>
    <t>Período: Diciembre 2023</t>
  </si>
  <si>
    <t>Bateria/PTC</t>
  </si>
  <si>
    <t>IPB22-IPB279-SB17</t>
  </si>
  <si>
    <t xml:space="preserve">Período: Diciembre 2023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</si>
</sst>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 &quot;$&quot;\ * #,##0.00_ ;_ &quot;$&quot;\ * \-#,##0.00_ ;_ &quot;$&quot;\ * &quot;-&quot;??_ ;_ @_ "/>
    <numFmt numFmtId="165" formatCode="_ * #,##0.00_ ;_ * \-#,##0.00_ ;_ * &quot;-&quot;??_ ;_ @_ "/>
    <numFmt numFmtId="166" formatCode="_ [$USD]\ * #,##0.00_ ;_ [$USD]\ * \-#,##0.00_ ;_ [$USD]\ * &quot;-&quot;??_ ;_ @_ "/>
    <numFmt numFmtId="167" formatCode="#,##0.00_ ;\-#,##0.00\ "/>
    <numFmt numFmtId="168" formatCode="[$USD]\ #,##0.00"/>
    <numFmt numFmtId="169" formatCode="_ [$$-2C0A]\ * #,##0.000_ ;_ [$$-2C0A]\ * \-#,##0.000_ ;_ [$$-2C0A]\ * &quot;-&quot;_ ;_ @_ "/>
    <numFmt numFmtId="170" formatCode="_ [$$-2C0A]\ * #,##0.000_ ;_ [$$-2C0A]\ * \-#,##0.000_ ;_ [$$-2C0A]\ * &quot;-&quot;??_ ;_ @_ "/>
    <numFmt numFmtId="171" formatCode="#,##0.000"/>
    <numFmt numFmtId="172" formatCode="General_)"/>
    <numFmt numFmtId="173" formatCode="_ [$€-2]\ * #,##0.00_ ;_ [$€-2]\ * \-#,##0.00_ ;_ [$€-2]\ * &quot;-&quot;??_ "/>
    <numFmt numFmtId="174" formatCode="_-* #,##0.00\ _€_-;\-* #,##0.00\ _€_-;_-* &quot;-&quot;??\ _€_-;_-@_-"/>
    <numFmt numFmtId="175" formatCode="_-[$USD]\ * #,##0.00_-;\-[$USD]\ * #,##0.00_-;_-[$USD]\ * &quot;-&quot;??_-;_-@_-"/>
    <numFmt numFmtId="176" formatCode="_ [$$-2C0A]\ * #,##0.00_ ;_ [$$-2C0A]\ * \-#,##0.00_ ;_ [$$-2C0A]\ * &quot;-&quot;??_ ;_ @_ "/>
    <numFmt numFmtId="177" formatCode="_ * #,##0_ ;_ * \-#,##0_ ;_ * &quot;-&quot;??_ ;_ @_ "/>
    <numFmt numFmtId="178" formatCode="_ [$USD]\ * #,##0.0_ ;_ [$USD]\ * \-#,##0.0_ ;_ [$USD]\ * &quot;-&quot;??_ ;_ @_ "/>
    <numFmt numFmtId="179" formatCode="_-[$USD]\ * #,##0.0_-;\-[$USD]\ * #,##0.0_-;_-[$USD]\ * &quot;-&quot;??_-;_-@_-"/>
  </numFmts>
  <fonts count="5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2"/>
      <name val="Arial"/>
      <family val="2"/>
    </font>
    <font>
      <b/>
      <i/>
      <sz val="14"/>
      <name val="Courier New"/>
      <family val="3"/>
    </font>
    <font>
      <b/>
      <i/>
      <sz val="11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1"/>
      <color theme="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1"/>
      <color rgb="FF000000"/>
      <name val="Calibri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ourier"/>
      <family val="3"/>
    </font>
    <font>
      <u/>
      <sz val="9.5"/>
      <color indexed="12"/>
      <name val="Arial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b/>
      <sz val="15"/>
      <color indexed="54"/>
      <name val="Calibri"/>
      <family val="2"/>
    </font>
    <font>
      <u/>
      <sz val="9.35"/>
      <color theme="10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3"/>
      <name val="Cambria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9"/>
      <color indexed="81"/>
      <name val="Tahoma"/>
      <charset val="1"/>
    </font>
  </fonts>
  <fills count="5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7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9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</borders>
  <cellStyleXfs count="191">
    <xf numFmtId="0" fontId="0" fillId="0" borderId="0"/>
    <xf numFmtId="165" fontId="12" fillId="0" borderId="0" applyFont="0" applyFill="0" applyBorder="0" applyAlignment="0" applyProtection="0"/>
    <xf numFmtId="0" fontId="12" fillId="0" borderId="0"/>
    <xf numFmtId="0" fontId="12" fillId="0" borderId="0"/>
    <xf numFmtId="0" fontId="11" fillId="0" borderId="0"/>
    <xf numFmtId="0" fontId="10" fillId="0" borderId="0"/>
    <xf numFmtId="164" fontId="27" fillId="0" borderId="0" applyFont="0" applyFill="0" applyBorder="0" applyAlignment="0" applyProtection="0"/>
    <xf numFmtId="0" fontId="30" fillId="0" borderId="26" applyNumberFormat="0" applyFill="0" applyAlignment="0" applyProtection="0"/>
    <xf numFmtId="0" fontId="31" fillId="0" borderId="27" applyNumberFormat="0" applyFill="0" applyAlignment="0" applyProtection="0"/>
    <xf numFmtId="0" fontId="31" fillId="0" borderId="0" applyNumberFormat="0" applyFill="0" applyBorder="0" applyAlignment="0" applyProtection="0"/>
    <xf numFmtId="0" fontId="32" fillId="18" borderId="0" applyNumberFormat="0" applyBorder="0" applyAlignment="0" applyProtection="0"/>
    <xf numFmtId="0" fontId="33" fillId="20" borderId="28" applyNumberFormat="0" applyAlignment="0" applyProtection="0"/>
    <xf numFmtId="0" fontId="34" fillId="21" borderId="29" applyNumberFormat="0" applyAlignment="0" applyProtection="0"/>
    <xf numFmtId="0" fontId="35" fillId="21" borderId="28" applyNumberFormat="0" applyAlignment="0" applyProtection="0"/>
    <xf numFmtId="0" fontId="36" fillId="0" borderId="30" applyNumberFormat="0" applyFill="0" applyAlignment="0" applyProtection="0"/>
    <xf numFmtId="0" fontId="37" fillId="22" borderId="31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33" applyNumberFormat="0" applyFill="0" applyAlignment="0" applyProtection="0"/>
    <xf numFmtId="0" fontId="41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41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41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41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38" borderId="0" applyNumberFormat="0" applyBorder="0" applyAlignment="0" applyProtection="0"/>
    <xf numFmtId="0" fontId="41" fillId="40" borderId="0" applyNumberFormat="0" applyBorder="0" applyAlignment="0" applyProtection="0"/>
    <xf numFmtId="0" fontId="9" fillId="41" borderId="0" applyNumberFormat="0" applyBorder="0" applyAlignment="0" applyProtection="0"/>
    <xf numFmtId="0" fontId="9" fillId="42" borderId="0" applyNumberFormat="0" applyBorder="0" applyAlignment="0" applyProtection="0"/>
    <xf numFmtId="0" fontId="41" fillId="44" borderId="0" applyNumberFormat="0" applyBorder="0" applyAlignment="0" applyProtection="0"/>
    <xf numFmtId="0" fontId="9" fillId="45" borderId="0" applyNumberFormat="0" applyBorder="0" applyAlignment="0" applyProtection="0"/>
    <xf numFmtId="0" fontId="9" fillId="46" borderId="0" applyNumberFormat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2" fontId="42" fillId="0" borderId="0"/>
    <xf numFmtId="0" fontId="9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2" fillId="0" borderId="0" applyFont="0" applyFill="0" applyBorder="0" applyAlignment="0" applyProtection="0"/>
    <xf numFmtId="0" fontId="12" fillId="0" borderId="0"/>
    <xf numFmtId="0" fontId="9" fillId="0" borderId="0"/>
    <xf numFmtId="0" fontId="41" fillId="27" borderId="0" applyNumberFormat="0" applyBorder="0" applyAlignment="0" applyProtection="0"/>
    <xf numFmtId="0" fontId="41" fillId="31" borderId="0" applyNumberFormat="0" applyBorder="0" applyAlignment="0" applyProtection="0"/>
    <xf numFmtId="0" fontId="41" fillId="35" borderId="0" applyNumberFormat="0" applyBorder="0" applyAlignment="0" applyProtection="0"/>
    <xf numFmtId="0" fontId="41" fillId="39" borderId="0" applyNumberFormat="0" applyBorder="0" applyAlignment="0" applyProtection="0"/>
    <xf numFmtId="0" fontId="41" fillId="43" borderId="0" applyNumberFormat="0" applyBorder="0" applyAlignment="0" applyProtection="0"/>
    <xf numFmtId="0" fontId="41" fillId="47" borderId="0" applyNumberFormat="0" applyBorder="0" applyAlignment="0" applyProtection="0"/>
    <xf numFmtId="0" fontId="46" fillId="0" borderId="34" applyNumberFormat="0" applyFill="0" applyAlignment="0" applyProtection="0"/>
    <xf numFmtId="173" fontId="12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165" fontId="44" fillId="0" borderId="0" applyFont="0" applyFill="0" applyBorder="0" applyAlignment="0" applyProtection="0"/>
    <xf numFmtId="174" fontId="1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0" fontId="48" fillId="19" borderId="0" applyNumberFormat="0" applyBorder="0" applyAlignment="0" applyProtection="0"/>
    <xf numFmtId="0" fontId="49" fillId="0" borderId="0"/>
    <xf numFmtId="0" fontId="12" fillId="0" borderId="0"/>
    <xf numFmtId="3" fontId="12" fillId="0" borderId="0">
      <alignment vertical="center"/>
    </xf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44" fillId="23" borderId="32" applyNumberFormat="0" applyFont="0" applyAlignment="0" applyProtection="0"/>
    <xf numFmtId="0" fontId="50" fillId="0" borderId="0" applyNumberFormat="0" applyFill="0" applyBorder="0" applyAlignment="0" applyProtection="0"/>
    <xf numFmtId="164" fontId="51" fillId="0" borderId="0" applyFont="0" applyFill="0" applyBorder="0" applyAlignment="0" applyProtection="0"/>
    <xf numFmtId="0" fontId="8" fillId="0" borderId="0"/>
    <xf numFmtId="165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8" fillId="37" borderId="0" applyNumberFormat="0" applyBorder="0" applyAlignment="0" applyProtection="0"/>
    <xf numFmtId="0" fontId="8" fillId="38" borderId="0" applyNumberFormat="0" applyBorder="0" applyAlignment="0" applyProtection="0"/>
    <xf numFmtId="0" fontId="8" fillId="41" borderId="0" applyNumberFormat="0" applyBorder="0" applyAlignment="0" applyProtection="0"/>
    <xf numFmtId="0" fontId="8" fillId="42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8" fillId="0" borderId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41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9" fontId="53" fillId="0" borderId="0" applyFont="0" applyFill="0" applyBorder="0" applyAlignment="0" applyProtection="0"/>
    <xf numFmtId="0" fontId="6" fillId="0" borderId="0"/>
    <xf numFmtId="0" fontId="5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4" fillId="0" borderId="0"/>
    <xf numFmtId="0" fontId="3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</cellStyleXfs>
  <cellXfs count="607">
    <xf numFmtId="0" fontId="0" fillId="0" borderId="0" xfId="0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 wrapText="1"/>
    </xf>
    <xf numFmtId="4" fontId="17" fillId="0" borderId="0" xfId="0" applyNumberFormat="1" applyFont="1" applyAlignment="1">
      <alignment horizontal="center"/>
    </xf>
    <xf numFmtId="0" fontId="20" fillId="0" borderId="0" xfId="0" applyFont="1"/>
    <xf numFmtId="0" fontId="20" fillId="0" borderId="0" xfId="0" applyFont="1" applyAlignment="1">
      <alignment vertical="center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/>
    </xf>
    <xf numFmtId="165" fontId="18" fillId="0" borderId="0" xfId="1" applyFont="1" applyFill="1" applyBorder="1" applyAlignment="1">
      <alignment horizontal="center"/>
    </xf>
    <xf numFmtId="165" fontId="19" fillId="0" borderId="0" xfId="1" applyFont="1" applyFill="1" applyBorder="1" applyAlignment="1">
      <alignment horizontal="center"/>
    </xf>
    <xf numFmtId="0" fontId="20" fillId="0" borderId="3" xfId="0" applyFont="1" applyBorder="1"/>
    <xf numFmtId="4" fontId="20" fillId="0" borderId="0" xfId="0" applyNumberFormat="1" applyFont="1"/>
    <xf numFmtId="4" fontId="20" fillId="0" borderId="2" xfId="0" applyNumberFormat="1" applyFont="1" applyBorder="1"/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4" fontId="13" fillId="0" borderId="5" xfId="0" applyNumberFormat="1" applyFont="1" applyBorder="1" applyAlignment="1">
      <alignment horizontal="center" vertical="center"/>
    </xf>
    <xf numFmtId="0" fontId="13" fillId="0" borderId="5" xfId="0" applyFont="1" applyBorder="1" applyAlignment="1">
      <alignment horizontal="center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165" fontId="13" fillId="0" borderId="0" xfId="1" applyFont="1" applyFill="1" applyBorder="1" applyAlignment="1">
      <alignment horizontal="center"/>
    </xf>
    <xf numFmtId="165" fontId="13" fillId="0" borderId="0" xfId="1" applyFont="1" applyFill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166" fontId="13" fillId="0" borderId="4" xfId="1" applyNumberFormat="1" applyFont="1" applyFill="1" applyBorder="1" applyAlignment="1">
      <alignment horizontal="center" vertical="center"/>
    </xf>
    <xf numFmtId="166" fontId="13" fillId="0" borderId="5" xfId="1" applyNumberFormat="1" applyFont="1" applyFill="1" applyBorder="1" applyAlignment="1">
      <alignment horizontal="center" vertical="center"/>
    </xf>
    <xf numFmtId="0" fontId="20" fillId="0" borderId="9" xfId="0" applyFont="1" applyBorder="1"/>
    <xf numFmtId="0" fontId="20" fillId="0" borderId="10" xfId="0" applyFont="1" applyBorder="1" applyAlignment="1">
      <alignment vertical="center"/>
    </xf>
    <xf numFmtId="0" fontId="20" fillId="0" borderId="10" xfId="0" applyFont="1" applyBorder="1"/>
    <xf numFmtId="166" fontId="13" fillId="0" borderId="4" xfId="0" applyNumberFormat="1" applyFont="1" applyBorder="1" applyAlignment="1">
      <alignment horizontal="right" vertical="center"/>
    </xf>
    <xf numFmtId="166" fontId="13" fillId="0" borderId="11" xfId="1" applyNumberFormat="1" applyFont="1" applyFill="1" applyBorder="1" applyAlignment="1">
      <alignment horizontal="center" vertical="center"/>
    </xf>
    <xf numFmtId="168" fontId="20" fillId="0" borderId="12" xfId="0" applyNumberFormat="1" applyFont="1" applyBorder="1"/>
    <xf numFmtId="0" fontId="21" fillId="0" borderId="0" xfId="0" applyFont="1" applyAlignment="1">
      <alignment horizontal="center"/>
    </xf>
    <xf numFmtId="0" fontId="19" fillId="0" borderId="3" xfId="0" applyFont="1" applyBorder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Continuous"/>
    </xf>
    <xf numFmtId="0" fontId="19" fillId="0" borderId="2" xfId="0" applyFont="1" applyBorder="1" applyAlignment="1">
      <alignment horizontal="centerContinuous"/>
    </xf>
    <xf numFmtId="0" fontId="20" fillId="0" borderId="14" xfId="0" applyFont="1" applyBorder="1"/>
    <xf numFmtId="0" fontId="20" fillId="0" borderId="15" xfId="0" applyFont="1" applyBorder="1"/>
    <xf numFmtId="4" fontId="20" fillId="0" borderId="15" xfId="0" applyNumberFormat="1" applyFont="1" applyBorder="1"/>
    <xf numFmtId="4" fontId="20" fillId="0" borderId="16" xfId="0" applyNumberFormat="1" applyFont="1" applyBorder="1"/>
    <xf numFmtId="168" fontId="20" fillId="0" borderId="2" xfId="0" applyNumberFormat="1" applyFont="1" applyBorder="1"/>
    <xf numFmtId="0" fontId="12" fillId="0" borderId="5" xfId="0" applyFont="1" applyBorder="1" applyAlignment="1">
      <alignment vertical="center"/>
    </xf>
    <xf numFmtId="0" fontId="19" fillId="0" borderId="0" xfId="0" applyFont="1" applyAlignment="1">
      <alignment horizontal="center" vertical="center"/>
    </xf>
    <xf numFmtId="166" fontId="14" fillId="0" borderId="13" xfId="1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17" xfId="0" applyFont="1" applyBorder="1" applyAlignment="1">
      <alignment vertical="center"/>
    </xf>
    <xf numFmtId="166" fontId="13" fillId="0" borderId="17" xfId="1" applyNumberFormat="1" applyFont="1" applyFill="1" applyBorder="1" applyAlignment="1">
      <alignment horizontal="center" vertical="center"/>
    </xf>
    <xf numFmtId="0" fontId="12" fillId="0" borderId="0" xfId="0" quotePrefix="1" applyFont="1" applyAlignment="1">
      <alignment horizontal="center"/>
    </xf>
    <xf numFmtId="0" fontId="12" fillId="0" borderId="6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22" fillId="3" borderId="0" xfId="0" applyFont="1" applyFill="1"/>
    <xf numFmtId="0" fontId="22" fillId="3" borderId="0" xfId="0" applyFont="1" applyFill="1" applyAlignment="1">
      <alignment vertical="center"/>
    </xf>
    <xf numFmtId="166" fontId="22" fillId="3" borderId="0" xfId="0" applyNumberFormat="1" applyFont="1" applyFill="1"/>
    <xf numFmtId="0" fontId="1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166" fontId="20" fillId="0" borderId="0" xfId="0" applyNumberFormat="1" applyFont="1" applyAlignment="1">
      <alignment vertical="center"/>
    </xf>
    <xf numFmtId="0" fontId="23" fillId="0" borderId="0" xfId="0" applyFont="1"/>
    <xf numFmtId="1" fontId="20" fillId="0" borderId="0" xfId="0" applyNumberFormat="1" applyFont="1" applyAlignment="1">
      <alignment vertical="center"/>
    </xf>
    <xf numFmtId="0" fontId="20" fillId="0" borderId="0" xfId="0" pivotButton="1" applyFont="1" applyAlignment="1">
      <alignment vertical="center"/>
    </xf>
    <xf numFmtId="0" fontId="12" fillId="0" borderId="0" xfId="0" applyFont="1"/>
    <xf numFmtId="0" fontId="12" fillId="3" borderId="0" xfId="0" applyFont="1" applyFill="1"/>
    <xf numFmtId="171" fontId="19" fillId="0" borderId="0" xfId="0" applyNumberFormat="1" applyFont="1" applyAlignment="1">
      <alignment vertical="center"/>
    </xf>
    <xf numFmtId="166" fontId="13" fillId="0" borderId="1" xfId="0" applyNumberFormat="1" applyFont="1" applyBorder="1" applyAlignment="1">
      <alignment horizontal="center" vertical="center"/>
    </xf>
    <xf numFmtId="165" fontId="13" fillId="0" borderId="1" xfId="1" applyFont="1" applyFill="1" applyBorder="1" applyAlignment="1">
      <alignment horizontal="center" vertical="center"/>
    </xf>
    <xf numFmtId="166" fontId="14" fillId="0" borderId="1" xfId="1" applyNumberFormat="1" applyFont="1" applyFill="1" applyBorder="1" applyAlignment="1">
      <alignment horizontal="center" vertical="center"/>
    </xf>
    <xf numFmtId="169" fontId="13" fillId="0" borderId="1" xfId="0" applyNumberFormat="1" applyFont="1" applyBorder="1" applyAlignment="1">
      <alignment horizontal="center" vertical="center"/>
    </xf>
    <xf numFmtId="170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67" fontId="19" fillId="0" borderId="1" xfId="0" applyNumberFormat="1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171" fontId="19" fillId="0" borderId="8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18" xfId="0" applyFont="1" applyBorder="1" applyAlignment="1">
      <alignment horizontal="center" vertical="center" wrapText="1"/>
    </xf>
    <xf numFmtId="166" fontId="12" fillId="0" borderId="19" xfId="0" applyNumberFormat="1" applyFont="1" applyBorder="1" applyAlignment="1">
      <alignment horizontal="right" vertical="center"/>
    </xf>
    <xf numFmtId="0" fontId="24" fillId="0" borderId="0" xfId="0" applyFont="1"/>
    <xf numFmtId="0" fontId="23" fillId="0" borderId="0" xfId="0" applyFont="1" applyAlignment="1">
      <alignment horizontal="center" vertical="center" wrapText="1"/>
    </xf>
    <xf numFmtId="0" fontId="12" fillId="0" borderId="4" xfId="0" applyFont="1" applyBorder="1" applyAlignment="1">
      <alignment vertical="center"/>
    </xf>
    <xf numFmtId="166" fontId="12" fillId="0" borderId="17" xfId="0" applyNumberFormat="1" applyFont="1" applyBorder="1" applyAlignment="1">
      <alignment horizontal="right" vertical="center"/>
    </xf>
    <xf numFmtId="0" fontId="25" fillId="0" borderId="0" xfId="0" applyFont="1" applyAlignment="1">
      <alignment horizontal="center" vertical="center" wrapText="1"/>
    </xf>
    <xf numFmtId="0" fontId="22" fillId="0" borderId="0" xfId="0" applyFont="1"/>
    <xf numFmtId="4" fontId="12" fillId="0" borderId="5" xfId="0" applyNumberFormat="1" applyFont="1" applyBorder="1" applyAlignment="1">
      <alignment horizontal="center" vertical="center"/>
    </xf>
    <xf numFmtId="166" fontId="20" fillId="0" borderId="0" xfId="0" applyNumberFormat="1" applyFont="1"/>
    <xf numFmtId="0" fontId="26" fillId="3" borderId="0" xfId="0" applyFont="1" applyFill="1"/>
    <xf numFmtId="166" fontId="12" fillId="0" borderId="20" xfId="0" applyNumberFormat="1" applyFont="1" applyBorder="1" applyAlignment="1">
      <alignment horizontal="right" vertical="center"/>
    </xf>
    <xf numFmtId="0" fontId="13" fillId="0" borderId="20" xfId="0" applyFont="1" applyBorder="1" applyAlignment="1">
      <alignment horizontal="center" vertical="center"/>
    </xf>
    <xf numFmtId="4" fontId="13" fillId="0" borderId="20" xfId="0" applyNumberFormat="1" applyFont="1" applyBorder="1" applyAlignment="1">
      <alignment horizontal="center" vertical="center"/>
    </xf>
    <xf numFmtId="166" fontId="13" fillId="0" borderId="20" xfId="1" applyNumberFormat="1" applyFont="1" applyFill="1" applyBorder="1" applyAlignment="1">
      <alignment horizontal="center" vertical="center"/>
    </xf>
    <xf numFmtId="0" fontId="12" fillId="0" borderId="20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12" fillId="0" borderId="13" xfId="0" applyFont="1" applyBorder="1" applyAlignment="1">
      <alignment vertical="center"/>
    </xf>
    <xf numFmtId="0" fontId="0" fillId="0" borderId="1" xfId="0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0" borderId="22" xfId="0" applyBorder="1"/>
    <xf numFmtId="0" fontId="0" fillId="5" borderId="0" xfId="0" applyFill="1"/>
    <xf numFmtId="0" fontId="0" fillId="6" borderId="0" xfId="0" applyFill="1"/>
    <xf numFmtId="0" fontId="0" fillId="2" borderId="0" xfId="0" applyFill="1"/>
    <xf numFmtId="0" fontId="0" fillId="7" borderId="0" xfId="0" applyFill="1"/>
    <xf numFmtId="0" fontId="0" fillId="8" borderId="0" xfId="0" applyFill="1"/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14" fontId="0" fillId="9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4" fontId="0" fillId="10" borderId="1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14" fontId="0" fillId="11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4" fontId="0" fillId="12" borderId="1" xfId="0" applyNumberForma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14" fontId="0" fillId="13" borderId="1" xfId="0" applyNumberForma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14" fontId="0" fillId="14" borderId="1" xfId="0" applyNumberForma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14" fontId="0" fillId="1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14" fontId="0" fillId="16" borderId="1" xfId="0" applyNumberForma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4" fontId="0" fillId="17" borderId="1" xfId="0" applyNumberForma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26" fillId="0" borderId="0" xfId="0" applyFont="1"/>
    <xf numFmtId="0" fontId="12" fillId="4" borderId="1" xfId="0" applyFont="1" applyFill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0" fillId="15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vertical="top"/>
    </xf>
    <xf numFmtId="0" fontId="11" fillId="0" borderId="23" xfId="4" applyBorder="1" applyAlignment="1">
      <alignment wrapText="1"/>
    </xf>
    <xf numFmtId="0" fontId="12" fillId="0" borderId="0" xfId="0" applyFont="1" applyAlignment="1">
      <alignment vertical="center"/>
    </xf>
    <xf numFmtId="0" fontId="12" fillId="0" borderId="0" xfId="2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2" fillId="0" borderId="5" xfId="0" applyFont="1" applyBorder="1" applyAlignment="1">
      <alignment horizontal="center"/>
    </xf>
    <xf numFmtId="0" fontId="12" fillId="0" borderId="0" xfId="2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20" fillId="0" borderId="0" xfId="0" applyNumberFormat="1" applyFont="1" applyAlignment="1">
      <alignment horizontal="center" vertical="center"/>
    </xf>
    <xf numFmtId="0" fontId="20" fillId="0" borderId="7" xfId="0" applyFont="1" applyBorder="1"/>
    <xf numFmtId="166" fontId="14" fillId="0" borderId="24" xfId="1" applyNumberFormat="1" applyFont="1" applyFill="1" applyBorder="1" applyAlignment="1">
      <alignment horizontal="center" vertical="center"/>
    </xf>
    <xf numFmtId="166" fontId="12" fillId="0" borderId="6" xfId="0" applyNumberFormat="1" applyFont="1" applyBorder="1" applyAlignment="1">
      <alignment horizontal="center"/>
    </xf>
    <xf numFmtId="166" fontId="13" fillId="0" borderId="24" xfId="0" applyNumberFormat="1" applyFont="1" applyBorder="1"/>
    <xf numFmtId="166" fontId="12" fillId="0" borderId="7" xfId="0" applyNumberFormat="1" applyFont="1" applyBorder="1" applyAlignment="1">
      <alignment horizontal="center"/>
    </xf>
    <xf numFmtId="166" fontId="12" fillId="0" borderId="24" xfId="0" applyNumberFormat="1" applyFont="1" applyBorder="1"/>
    <xf numFmtId="0" fontId="12" fillId="0" borderId="1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0" fontId="12" fillId="0" borderId="25" xfId="0" applyFont="1" applyBorder="1" applyAlignme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12" fillId="0" borderId="1" xfId="0" applyFont="1" applyBorder="1"/>
    <xf numFmtId="0" fontId="24" fillId="0" borderId="1" xfId="0" applyFont="1" applyBorder="1"/>
    <xf numFmtId="164" fontId="12" fillId="0" borderId="1" xfId="6" applyFont="1" applyFill="1" applyBorder="1" applyAlignment="1">
      <alignment horizontal="center" vertical="center"/>
    </xf>
    <xf numFmtId="2" fontId="12" fillId="0" borderId="0" xfId="0" applyNumberFormat="1" applyFont="1"/>
    <xf numFmtId="167" fontId="28" fillId="0" borderId="1" xfId="0" applyNumberFormat="1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171" fontId="28" fillId="0" borderId="8" xfId="0" applyNumberFormat="1" applyFont="1" applyBorder="1" applyAlignment="1">
      <alignment horizontal="center" vertical="center"/>
    </xf>
    <xf numFmtId="166" fontId="12" fillId="0" borderId="0" xfId="0" applyNumberFormat="1" applyFont="1"/>
    <xf numFmtId="164" fontId="12" fillId="0" borderId="0" xfId="0" applyNumberFormat="1" applyFont="1"/>
    <xf numFmtId="167" fontId="12" fillId="0" borderId="0" xfId="0" applyNumberFormat="1" applyFont="1"/>
    <xf numFmtId="171" fontId="12" fillId="0" borderId="0" xfId="0" applyNumberFormat="1" applyFont="1"/>
    <xf numFmtId="166" fontId="13" fillId="0" borderId="4" xfId="0" applyNumberFormat="1" applyFont="1" applyBorder="1" applyAlignment="1">
      <alignment horizontal="center" vertical="center"/>
    </xf>
    <xf numFmtId="166" fontId="12" fillId="0" borderId="19" xfId="0" applyNumberFormat="1" applyFont="1" applyBorder="1" applyAlignment="1">
      <alignment horizontal="center" vertical="center"/>
    </xf>
    <xf numFmtId="166" fontId="12" fillId="0" borderId="20" xfId="0" applyNumberFormat="1" applyFont="1" applyBorder="1" applyAlignment="1">
      <alignment horizontal="center" vertical="center"/>
    </xf>
    <xf numFmtId="166" fontId="12" fillId="3" borderId="0" xfId="0" applyNumberFormat="1" applyFont="1" applyFill="1"/>
    <xf numFmtId="0" fontId="0" fillId="0" borderId="0" xfId="0" pivotButton="1" applyAlignment="1">
      <alignment horizontal="center" vertical="center"/>
    </xf>
    <xf numFmtId="166" fontId="1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29" fillId="0" borderId="0" xfId="0" applyFont="1"/>
    <xf numFmtId="0" fontId="12" fillId="0" borderId="5" xfId="0" applyFont="1" applyBorder="1" applyAlignment="1">
      <alignment horizontal="center" vertical="center"/>
    </xf>
    <xf numFmtId="166" fontId="26" fillId="3" borderId="0" xfId="0" applyNumberFormat="1" applyFont="1" applyFill="1"/>
    <xf numFmtId="0" fontId="20" fillId="5" borderId="1" xfId="0" applyFont="1" applyFill="1" applyBorder="1"/>
    <xf numFmtId="0" fontId="20" fillId="0" borderId="1" xfId="0" applyFont="1" applyBorder="1"/>
    <xf numFmtId="0" fontId="14" fillId="0" borderId="1" xfId="2" applyFont="1" applyBorder="1" applyAlignment="1">
      <alignment horizontal="center"/>
    </xf>
    <xf numFmtId="4" fontId="20" fillId="0" borderId="0" xfId="0" applyNumberFormat="1" applyFont="1" applyAlignment="1">
      <alignment vertical="center"/>
    </xf>
    <xf numFmtId="166" fontId="12" fillId="0" borderId="14" xfId="0" applyNumberFormat="1" applyFont="1" applyBorder="1" applyAlignment="1">
      <alignment horizontal="center"/>
    </xf>
    <xf numFmtId="166" fontId="12" fillId="0" borderId="16" xfId="0" applyNumberFormat="1" applyFont="1" applyBorder="1"/>
    <xf numFmtId="166" fontId="12" fillId="0" borderId="21" xfId="0" applyNumberFormat="1" applyFont="1" applyBorder="1" applyAlignment="1">
      <alignment horizontal="right" vertical="center"/>
    </xf>
    <xf numFmtId="4" fontId="13" fillId="0" borderId="21" xfId="0" applyNumberFormat="1" applyFont="1" applyBorder="1" applyAlignment="1">
      <alignment horizontal="center" vertical="center"/>
    </xf>
    <xf numFmtId="166" fontId="13" fillId="0" borderId="21" xfId="1" applyNumberFormat="1" applyFont="1" applyFill="1" applyBorder="1" applyAlignment="1">
      <alignment horizontal="center" vertical="center"/>
    </xf>
    <xf numFmtId="166" fontId="12" fillId="0" borderId="15" xfId="0" applyNumberFormat="1" applyFont="1" applyBorder="1" applyAlignment="1">
      <alignment horizontal="center"/>
    </xf>
    <xf numFmtId="166" fontId="13" fillId="0" borderId="16" xfId="0" applyNumberFormat="1" applyFont="1" applyBorder="1"/>
    <xf numFmtId="166" fontId="14" fillId="0" borderId="16" xfId="1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4" fontId="12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164" fontId="12" fillId="0" borderId="1" xfId="73" applyFont="1" applyFill="1" applyBorder="1" applyAlignment="1">
      <alignment horizontal="center" vertical="center"/>
    </xf>
    <xf numFmtId="166" fontId="13" fillId="0" borderId="22" xfId="1" applyNumberFormat="1" applyFont="1" applyFill="1" applyBorder="1" applyAlignment="1">
      <alignment horizontal="center" vertical="center"/>
    </xf>
    <xf numFmtId="0" fontId="12" fillId="0" borderId="35" xfId="0" applyFont="1" applyBorder="1" applyAlignment="1">
      <alignment vertical="center"/>
    </xf>
    <xf numFmtId="0" fontId="13" fillId="0" borderId="13" xfId="0" applyFont="1" applyBorder="1" applyAlignment="1">
      <alignment horizontal="center" vertical="center"/>
    </xf>
    <xf numFmtId="166" fontId="13" fillId="0" borderId="19" xfId="1" applyNumberFormat="1" applyFont="1" applyFill="1" applyBorder="1" applyAlignment="1">
      <alignment horizontal="center" vertical="center"/>
    </xf>
    <xf numFmtId="4" fontId="13" fillId="0" borderId="17" xfId="0" applyNumberFormat="1" applyFont="1" applyBorder="1" applyAlignment="1">
      <alignment horizontal="center" vertical="center"/>
    </xf>
    <xf numFmtId="0" fontId="12" fillId="0" borderId="36" xfId="0" applyFont="1" applyBorder="1" applyAlignment="1">
      <alignment vertical="center"/>
    </xf>
    <xf numFmtId="4" fontId="13" fillId="0" borderId="36" xfId="0" applyNumberFormat="1" applyFont="1" applyBorder="1" applyAlignment="1">
      <alignment horizontal="center" vertical="center"/>
    </xf>
    <xf numFmtId="166" fontId="13" fillId="0" borderId="36" xfId="1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 wrapText="1"/>
    </xf>
    <xf numFmtId="4" fontId="12" fillId="0" borderId="36" xfId="0" applyNumberFormat="1" applyFont="1" applyBorder="1" applyAlignment="1">
      <alignment horizontal="center" vertical="center"/>
    </xf>
    <xf numFmtId="4" fontId="12" fillId="0" borderId="21" xfId="0" applyNumberFormat="1" applyFont="1" applyBorder="1" applyAlignment="1">
      <alignment horizontal="center" vertical="center"/>
    </xf>
    <xf numFmtId="175" fontId="20" fillId="0" borderId="0" xfId="0" applyNumberFormat="1" applyFont="1"/>
    <xf numFmtId="175" fontId="0" fillId="0" borderId="0" xfId="0" applyNumberFormat="1"/>
    <xf numFmtId="175" fontId="20" fillId="0" borderId="0" xfId="0" applyNumberFormat="1" applyFont="1" applyAlignment="1">
      <alignment vertical="center"/>
    </xf>
    <xf numFmtId="3" fontId="20" fillId="0" borderId="0" xfId="0" applyNumberFormat="1" applyFont="1"/>
    <xf numFmtId="3" fontId="20" fillId="0" borderId="0" xfId="0" applyNumberFormat="1" applyFont="1" applyAlignment="1">
      <alignment vertical="center"/>
    </xf>
    <xf numFmtId="176" fontId="12" fillId="0" borderId="1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0" fillId="48" borderId="1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" fontId="13" fillId="0" borderId="5" xfId="0" applyNumberFormat="1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4" fontId="12" fillId="0" borderId="20" xfId="0" applyNumberFormat="1" applyFont="1" applyBorder="1" applyAlignment="1">
      <alignment horizontal="center" vertical="center"/>
    </xf>
    <xf numFmtId="175" fontId="22" fillId="3" borderId="0" xfId="0" applyNumberFormat="1" applyFont="1" applyFill="1"/>
    <xf numFmtId="175" fontId="26" fillId="3" borderId="0" xfId="0" applyNumberFormat="1" applyFont="1" applyFill="1" applyAlignment="1">
      <alignment vertical="center"/>
    </xf>
    <xf numFmtId="2" fontId="0" fillId="0" borderId="1" xfId="0" applyNumberFormat="1" applyBorder="1" applyAlignment="1">
      <alignment horizontal="center" vertical="center"/>
    </xf>
    <xf numFmtId="175" fontId="26" fillId="3" borderId="0" xfId="0" applyNumberFormat="1" applyFont="1" applyFill="1"/>
    <xf numFmtId="0" fontId="0" fillId="5" borderId="0" xfId="0" applyFill="1" applyAlignment="1">
      <alignment horizontal="left"/>
    </xf>
    <xf numFmtId="166" fontId="12" fillId="0" borderId="4" xfId="1" applyNumberFormat="1" applyFont="1" applyFill="1" applyBorder="1" applyAlignment="1">
      <alignment horizontal="center" vertical="center"/>
    </xf>
    <xf numFmtId="166" fontId="12" fillId="0" borderId="11" xfId="1" applyNumberFormat="1" applyFont="1" applyFill="1" applyBorder="1" applyAlignment="1">
      <alignment horizontal="center" vertical="center"/>
    </xf>
    <xf numFmtId="166" fontId="12" fillId="0" borderId="22" xfId="1" applyNumberFormat="1" applyFont="1" applyFill="1" applyBorder="1" applyAlignment="1">
      <alignment horizontal="center" vertical="center"/>
    </xf>
    <xf numFmtId="165" fontId="12" fillId="0" borderId="0" xfId="1" applyFont="1" applyFill="1" applyBorder="1" applyAlignment="1">
      <alignment horizontal="center" vertical="center"/>
    </xf>
    <xf numFmtId="168" fontId="12" fillId="0" borderId="12" xfId="0" applyNumberFormat="1" applyFont="1" applyBorder="1"/>
    <xf numFmtId="168" fontId="12" fillId="0" borderId="2" xfId="0" applyNumberFormat="1" applyFont="1" applyBorder="1"/>
    <xf numFmtId="4" fontId="12" fillId="0" borderId="2" xfId="0" applyNumberFormat="1" applyFont="1" applyBorder="1"/>
    <xf numFmtId="4" fontId="12" fillId="0" borderId="16" xfId="0" applyNumberFormat="1" applyFont="1" applyBorder="1"/>
    <xf numFmtId="166" fontId="12" fillId="0" borderId="21" xfId="1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0" fillId="3" borderId="1" xfId="0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0" fillId="0" borderId="40" xfId="0" applyBorder="1" applyAlignment="1">
      <alignment horizontal="center"/>
    </xf>
    <xf numFmtId="175" fontId="13" fillId="0" borderId="4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66" fontId="12" fillId="0" borderId="8" xfId="1" applyNumberFormat="1" applyFont="1" applyFill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9" fontId="12" fillId="0" borderId="1" xfId="112" applyFont="1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37" xfId="0" applyBorder="1" applyAlignment="1">
      <alignment horizontal="center" vertical="center"/>
    </xf>
    <xf numFmtId="9" fontId="0" fillId="0" borderId="1" xfId="112" applyFont="1" applyBorder="1" applyAlignment="1">
      <alignment horizontal="center"/>
    </xf>
    <xf numFmtId="9" fontId="0" fillId="0" borderId="1" xfId="112" applyFont="1" applyBorder="1" applyAlignment="1">
      <alignment horizontal="center" vertical="center"/>
    </xf>
    <xf numFmtId="4" fontId="12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2" fillId="0" borderId="0" xfId="2"/>
    <xf numFmtId="0" fontId="12" fillId="0" borderId="0" xfId="2" applyAlignment="1">
      <alignment horizontal="left" vertical="center"/>
    </xf>
    <xf numFmtId="175" fontId="22" fillId="0" borderId="0" xfId="2" applyNumberFormat="1" applyFont="1" applyAlignment="1">
      <alignment horizontal="center" vertical="center"/>
    </xf>
    <xf numFmtId="166" fontId="12" fillId="0" borderId="0" xfId="2" applyNumberFormat="1"/>
    <xf numFmtId="166" fontId="12" fillId="0" borderId="1" xfId="1" applyNumberFormat="1" applyFont="1" applyFill="1" applyBorder="1" applyAlignment="1">
      <alignment horizontal="center" vertical="center"/>
    </xf>
    <xf numFmtId="9" fontId="12" fillId="0" borderId="1" xfId="44" applyFont="1" applyFill="1" applyBorder="1" applyAlignment="1">
      <alignment horizontal="center" vertical="center"/>
    </xf>
    <xf numFmtId="166" fontId="12" fillId="0" borderId="0" xfId="2" applyNumberFormat="1" applyAlignment="1">
      <alignment horizontal="center" vertical="center"/>
    </xf>
    <xf numFmtId="165" fontId="12" fillId="0" borderId="0" xfId="1" applyFont="1" applyFill="1" applyBorder="1" applyAlignment="1">
      <alignment horizontal="center"/>
    </xf>
    <xf numFmtId="175" fontId="22" fillId="0" borderId="0" xfId="2" applyNumberFormat="1" applyFont="1" applyAlignment="1">
      <alignment horizontal="center"/>
    </xf>
    <xf numFmtId="0" fontId="14" fillId="0" borderId="1" xfId="2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165" fontId="12" fillId="0" borderId="1" xfId="1" applyFont="1" applyFill="1" applyBorder="1" applyAlignment="1">
      <alignment horizontal="center" vertical="center"/>
    </xf>
    <xf numFmtId="165" fontId="12" fillId="0" borderId="0" xfId="0" applyNumberFormat="1" applyFont="1" applyAlignment="1">
      <alignment horizontal="center" vertical="center"/>
    </xf>
    <xf numFmtId="0" fontId="12" fillId="0" borderId="1" xfId="2" applyBorder="1" applyAlignment="1">
      <alignment horizontal="center" vertical="center"/>
    </xf>
    <xf numFmtId="0" fontId="12" fillId="0" borderId="0" xfId="2" applyAlignment="1">
      <alignment vertical="center"/>
    </xf>
    <xf numFmtId="0" fontId="12" fillId="0" borderId="8" xfId="2" applyBorder="1" applyAlignment="1">
      <alignment horizontal="center" vertical="center"/>
    </xf>
    <xf numFmtId="171" fontId="19" fillId="0" borderId="0" xfId="2" applyNumberFormat="1" applyFont="1" applyAlignment="1">
      <alignment vertical="center"/>
    </xf>
    <xf numFmtId="0" fontId="14" fillId="0" borderId="8" xfId="2" applyFont="1" applyBorder="1" applyAlignment="1">
      <alignment horizontal="center" vertical="center"/>
    </xf>
    <xf numFmtId="175" fontId="12" fillId="0" borderId="0" xfId="2" applyNumberFormat="1" applyAlignment="1">
      <alignment horizontal="center" vertical="center"/>
    </xf>
    <xf numFmtId="0" fontId="12" fillId="5" borderId="0" xfId="2" applyFill="1" applyAlignment="1">
      <alignment vertical="center"/>
    </xf>
    <xf numFmtId="0" fontId="18" fillId="0" borderId="1" xfId="2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 vertical="center"/>
    </xf>
    <xf numFmtId="0" fontId="18" fillId="0" borderId="22" xfId="2" applyFont="1" applyBorder="1" applyAlignment="1">
      <alignment horizontal="center" vertical="center" wrapText="1"/>
    </xf>
    <xf numFmtId="166" fontId="12" fillId="0" borderId="0" xfId="1" applyNumberFormat="1" applyFont="1" applyFill="1" applyBorder="1" applyAlignment="1">
      <alignment horizontal="center" vertical="center"/>
    </xf>
    <xf numFmtId="166" fontId="14" fillId="0" borderId="0" xfId="1" applyNumberFormat="1" applyFont="1" applyFill="1" applyBorder="1" applyAlignment="1">
      <alignment horizontal="center" vertical="center"/>
    </xf>
    <xf numFmtId="170" fontId="14" fillId="0" borderId="0" xfId="0" applyNumberFormat="1" applyFont="1" applyAlignment="1">
      <alignment horizontal="center" vertical="center"/>
    </xf>
    <xf numFmtId="4" fontId="28" fillId="0" borderId="0" xfId="2" applyNumberFormat="1" applyFont="1" applyAlignment="1">
      <alignment horizontal="center" vertical="center"/>
    </xf>
    <xf numFmtId="4" fontId="19" fillId="0" borderId="0" xfId="2" applyNumberFormat="1" applyFont="1" applyAlignment="1">
      <alignment horizontal="center" vertical="center"/>
    </xf>
    <xf numFmtId="168" fontId="12" fillId="0" borderId="0" xfId="0" applyNumberFormat="1" applyFont="1"/>
    <xf numFmtId="4" fontId="12" fillId="0" borderId="0" xfId="0" applyNumberFormat="1" applyFont="1"/>
    <xf numFmtId="0" fontId="13" fillId="5" borderId="4" xfId="0" applyFont="1" applyFill="1" applyBorder="1" applyAlignment="1">
      <alignment horizontal="center" vertical="center"/>
    </xf>
    <xf numFmtId="166" fontId="12" fillId="7" borderId="1" xfId="1" applyNumberFormat="1" applyFont="1" applyFill="1" applyBorder="1" applyAlignment="1">
      <alignment horizontal="center" vertical="center"/>
    </xf>
    <xf numFmtId="175" fontId="12" fillId="0" borderId="0" xfId="0" applyNumberFormat="1" applyFont="1"/>
    <xf numFmtId="166" fontId="12" fillId="0" borderId="4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175" fontId="12" fillId="0" borderId="0" xfId="0" applyNumberFormat="1" applyFont="1" applyAlignment="1">
      <alignment vertical="center"/>
    </xf>
    <xf numFmtId="0" fontId="12" fillId="0" borderId="13" xfId="0" applyFont="1" applyBorder="1" applyAlignment="1">
      <alignment horizontal="center" vertical="center"/>
    </xf>
    <xf numFmtId="166" fontId="14" fillId="7" borderId="1" xfId="1" applyNumberFormat="1" applyFont="1" applyFill="1" applyBorder="1" applyAlignment="1">
      <alignment horizontal="center" vertical="center"/>
    </xf>
    <xf numFmtId="0" fontId="12" fillId="0" borderId="9" xfId="0" applyFont="1" applyBorder="1"/>
    <xf numFmtId="0" fontId="12" fillId="0" borderId="10" xfId="0" applyFont="1" applyBorder="1" applyAlignment="1">
      <alignment vertical="center"/>
    </xf>
    <xf numFmtId="0" fontId="12" fillId="0" borderId="10" xfId="0" applyFont="1" applyBorder="1"/>
    <xf numFmtId="0" fontId="12" fillId="0" borderId="3" xfId="0" applyFont="1" applyBorder="1"/>
    <xf numFmtId="0" fontId="12" fillId="0" borderId="14" xfId="0" applyFont="1" applyBorder="1"/>
    <xf numFmtId="0" fontId="12" fillId="0" borderId="15" xfId="0" applyFont="1" applyBorder="1"/>
    <xf numFmtId="4" fontId="12" fillId="0" borderId="15" xfId="0" applyNumberFormat="1" applyFont="1" applyBorder="1"/>
    <xf numFmtId="0" fontId="12" fillId="5" borderId="1" xfId="0" applyFont="1" applyFill="1" applyBorder="1"/>
    <xf numFmtId="0" fontId="14" fillId="2" borderId="2" xfId="0" applyFont="1" applyFill="1" applyBorder="1" applyAlignment="1">
      <alignment horizontal="center" vertical="center"/>
    </xf>
    <xf numFmtId="0" fontId="0" fillId="0" borderId="45" xfId="0" applyBorder="1" applyAlignment="1">
      <alignment horizontal="left"/>
    </xf>
    <xf numFmtId="0" fontId="6" fillId="0" borderId="23" xfId="113" applyBorder="1" applyAlignment="1">
      <alignment wrapText="1"/>
    </xf>
    <xf numFmtId="0" fontId="12" fillId="0" borderId="49" xfId="0" applyFont="1" applyBorder="1" applyAlignment="1">
      <alignment vertical="center"/>
    </xf>
    <xf numFmtId="0" fontId="12" fillId="0" borderId="50" xfId="0" applyFont="1" applyBorder="1" applyAlignment="1">
      <alignment vertical="center"/>
    </xf>
    <xf numFmtId="0" fontId="12" fillId="0" borderId="51" xfId="0" applyFont="1" applyBorder="1" applyAlignment="1">
      <alignment vertical="center"/>
    </xf>
    <xf numFmtId="0" fontId="12" fillId="0" borderId="52" xfId="0" applyFont="1" applyBorder="1" applyAlignment="1">
      <alignment vertical="center"/>
    </xf>
    <xf numFmtId="166" fontId="12" fillId="0" borderId="1" xfId="0" applyNumberFormat="1" applyFont="1" applyBorder="1" applyAlignment="1">
      <alignment horizontal="right" vertical="center"/>
    </xf>
    <xf numFmtId="165" fontId="12" fillId="0" borderId="1" xfId="1" applyFont="1" applyBorder="1" applyAlignment="1">
      <alignment horizontal="center" vertical="center"/>
    </xf>
    <xf numFmtId="4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2" fillId="0" borderId="7" xfId="0" applyFont="1" applyBorder="1" applyAlignment="1">
      <alignment vertical="center"/>
    </xf>
    <xf numFmtId="175" fontId="14" fillId="0" borderId="0" xfId="0" applyNumberFormat="1" applyFont="1" applyAlignment="1">
      <alignment horizontal="center" vertical="center"/>
    </xf>
    <xf numFmtId="165" fontId="12" fillId="0" borderId="0" xfId="1" applyFont="1" applyBorder="1" applyAlignment="1">
      <alignment horizontal="center" vertical="center"/>
    </xf>
    <xf numFmtId="165" fontId="14" fillId="0" borderId="0" xfId="1" applyFont="1" applyBorder="1" applyAlignment="1">
      <alignment horizontal="center" vertical="center"/>
    </xf>
    <xf numFmtId="165" fontId="14" fillId="0" borderId="1" xfId="1" applyFont="1" applyBorder="1" applyAlignment="1">
      <alignment horizontal="center" vertical="center"/>
    </xf>
    <xf numFmtId="4" fontId="14" fillId="0" borderId="1" xfId="0" applyNumberFormat="1" applyFont="1" applyBorder="1" applyAlignment="1">
      <alignment horizontal="center" vertical="center"/>
    </xf>
    <xf numFmtId="166" fontId="14" fillId="0" borderId="1" xfId="0" applyNumberFormat="1" applyFont="1" applyBorder="1" applyAlignment="1">
      <alignment horizontal="right" vertical="center"/>
    </xf>
    <xf numFmtId="4" fontId="12" fillId="0" borderId="0" xfId="0" quotePrefix="1" applyNumberFormat="1" applyFont="1"/>
    <xf numFmtId="165" fontId="12" fillId="0" borderId="0" xfId="0" applyNumberFormat="1" applyFont="1" applyAlignment="1">
      <alignment vertical="center"/>
    </xf>
    <xf numFmtId="0" fontId="16" fillId="0" borderId="3" xfId="0" applyFont="1" applyBorder="1"/>
    <xf numFmtId="0" fontId="16" fillId="0" borderId="0" xfId="0" applyFont="1"/>
    <xf numFmtId="0" fontId="19" fillId="0" borderId="3" xfId="0" applyFont="1" applyBorder="1" applyAlignment="1">
      <alignment horizontal="centerContinuous"/>
    </xf>
    <xf numFmtId="0" fontId="12" fillId="5" borderId="1" xfId="2" applyFill="1" applyBorder="1" applyAlignment="1">
      <alignment vertical="center"/>
    </xf>
    <xf numFmtId="0" fontId="12" fillId="48" borderId="0" xfId="3" applyFill="1"/>
    <xf numFmtId="176" fontId="12" fillId="0" borderId="0" xfId="2" applyNumberFormat="1" applyAlignment="1">
      <alignment horizontal="center" vertical="center"/>
    </xf>
    <xf numFmtId="0" fontId="12" fillId="10" borderId="0" xfId="3" applyFill="1"/>
    <xf numFmtId="0" fontId="12" fillId="0" borderId="0" xfId="0" applyFont="1" applyAlignment="1">
      <alignment horizontal="center"/>
    </xf>
    <xf numFmtId="177" fontId="12" fillId="0" borderId="0" xfId="0" applyNumberFormat="1" applyFont="1" applyAlignment="1">
      <alignment vertical="center"/>
    </xf>
    <xf numFmtId="0" fontId="0" fillId="50" borderId="1" xfId="0" applyFill="1" applyBorder="1" applyAlignment="1">
      <alignment horizontal="center" vertical="center"/>
    </xf>
    <xf numFmtId="14" fontId="0" fillId="50" borderId="1" xfId="0" applyNumberFormat="1" applyFill="1" applyBorder="1" applyAlignment="1">
      <alignment horizontal="center" vertical="center"/>
    </xf>
    <xf numFmtId="0" fontId="12" fillId="50" borderId="1" xfId="0" applyFont="1" applyFill="1" applyBorder="1" applyAlignment="1">
      <alignment horizontal="center" vertical="center"/>
    </xf>
    <xf numFmtId="175" fontId="12" fillId="3" borderId="0" xfId="0" applyNumberFormat="1" applyFont="1" applyFill="1" applyAlignment="1">
      <alignment vertical="center"/>
    </xf>
    <xf numFmtId="178" fontId="14" fillId="0" borderId="1" xfId="1" applyNumberFormat="1" applyFont="1" applyFill="1" applyBorder="1" applyAlignment="1">
      <alignment horizontal="center" vertical="center"/>
    </xf>
    <xf numFmtId="170" fontId="14" fillId="7" borderId="1" xfId="0" applyNumberFormat="1" applyFont="1" applyFill="1" applyBorder="1" applyAlignment="1">
      <alignment horizontal="center" vertical="center"/>
    </xf>
    <xf numFmtId="0" fontId="12" fillId="3" borderId="0" xfId="0" applyFont="1" applyFill="1" applyAlignment="1">
      <alignment vertical="center"/>
    </xf>
    <xf numFmtId="177" fontId="12" fillId="0" borderId="0" xfId="0" applyNumberFormat="1" applyFont="1" applyAlignment="1">
      <alignment horizontal="center"/>
    </xf>
    <xf numFmtId="165" fontId="12" fillId="0" borderId="0" xfId="0" applyNumberFormat="1" applyFont="1" applyAlignment="1">
      <alignment horizontal="center"/>
    </xf>
    <xf numFmtId="0" fontId="12" fillId="0" borderId="0" xfId="45"/>
    <xf numFmtId="0" fontId="16" fillId="0" borderId="0" xfId="45" applyFont="1" applyAlignment="1">
      <alignment horizontal="center"/>
    </xf>
    <xf numFmtId="175" fontId="12" fillId="0" borderId="0" xfId="45" applyNumberFormat="1"/>
    <xf numFmtId="0" fontId="15" fillId="0" borderId="0" xfId="45" applyFont="1" applyAlignment="1">
      <alignment horizontal="center"/>
    </xf>
    <xf numFmtId="0" fontId="15" fillId="0" borderId="0" xfId="45" applyFont="1" applyAlignment="1">
      <alignment horizontal="centerContinuous"/>
    </xf>
    <xf numFmtId="0" fontId="12" fillId="0" borderId="0" xfId="45" applyAlignment="1">
      <alignment vertical="top"/>
    </xf>
    <xf numFmtId="0" fontId="18" fillId="0" borderId="1" xfId="45" applyFont="1" applyBorder="1" applyAlignment="1">
      <alignment horizontal="center" vertical="center"/>
    </xf>
    <xf numFmtId="0" fontId="18" fillId="0" borderId="1" xfId="45" applyFont="1" applyBorder="1" applyAlignment="1">
      <alignment horizontal="left" vertical="center"/>
    </xf>
    <xf numFmtId="0" fontId="18" fillId="0" borderId="1" xfId="45" applyFont="1" applyBorder="1" applyAlignment="1">
      <alignment horizontal="center" vertical="center" wrapText="1"/>
    </xf>
    <xf numFmtId="0" fontId="12" fillId="0" borderId="0" xfId="45" applyAlignment="1">
      <alignment horizontal="center"/>
    </xf>
    <xf numFmtId="0" fontId="12" fillId="0" borderId="0" xfId="45" applyAlignment="1">
      <alignment horizontal="center" wrapText="1"/>
    </xf>
    <xf numFmtId="0" fontId="25" fillId="0" borderId="0" xfId="45" applyFont="1" applyAlignment="1">
      <alignment horizontal="center" vertical="center" wrapText="1"/>
    </xf>
    <xf numFmtId="0" fontId="12" fillId="0" borderId="1" xfId="45" applyBorder="1" applyAlignment="1">
      <alignment horizontal="center" vertical="center"/>
    </xf>
    <xf numFmtId="0" fontId="12" fillId="0" borderId="4" xfId="45" applyBorder="1" applyAlignment="1">
      <alignment vertical="center"/>
    </xf>
    <xf numFmtId="166" fontId="12" fillId="0" borderId="4" xfId="45" applyNumberFormat="1" applyBorder="1" applyAlignment="1">
      <alignment horizontal="center" vertical="center"/>
    </xf>
    <xf numFmtId="0" fontId="12" fillId="0" borderId="4" xfId="45" applyBorder="1" applyAlignment="1">
      <alignment horizontal="center" vertical="center"/>
    </xf>
    <xf numFmtId="0" fontId="12" fillId="0" borderId="0" xfId="45" applyAlignment="1">
      <alignment vertical="center"/>
    </xf>
    <xf numFmtId="0" fontId="12" fillId="0" borderId="0" xfId="45" applyAlignment="1">
      <alignment horizontal="left"/>
    </xf>
    <xf numFmtId="0" fontId="12" fillId="0" borderId="5" xfId="45" applyBorder="1" applyAlignment="1">
      <alignment vertical="center"/>
    </xf>
    <xf numFmtId="4" fontId="12" fillId="0" borderId="1" xfId="45" applyNumberFormat="1" applyBorder="1" applyAlignment="1">
      <alignment horizontal="center" vertical="center"/>
    </xf>
    <xf numFmtId="175" fontId="12" fillId="0" borderId="0" xfId="45" applyNumberFormat="1" applyAlignment="1">
      <alignment vertical="center"/>
    </xf>
    <xf numFmtId="0" fontId="12" fillId="0" borderId="1" xfId="45" applyBorder="1" applyAlignment="1">
      <alignment horizontal="center"/>
    </xf>
    <xf numFmtId="0" fontId="12" fillId="0" borderId="0" xfId="45" applyAlignment="1">
      <alignment horizontal="left" vertical="top"/>
    </xf>
    <xf numFmtId="171" fontId="19" fillId="0" borderId="0" xfId="45" applyNumberFormat="1" applyFont="1" applyAlignment="1">
      <alignment vertical="center"/>
    </xf>
    <xf numFmtId="0" fontId="12" fillId="0" borderId="0" xfId="45" applyAlignment="1">
      <alignment horizontal="left" vertical="center"/>
    </xf>
    <xf numFmtId="166" fontId="12" fillId="0" borderId="0" xfId="45" applyNumberFormat="1"/>
    <xf numFmtId="0" fontId="12" fillId="0" borderId="20" xfId="45" applyBorder="1" applyAlignment="1">
      <alignment vertical="center"/>
    </xf>
    <xf numFmtId="0" fontId="12" fillId="0" borderId="25" xfId="45" applyBorder="1" applyAlignment="1">
      <alignment vertical="center"/>
    </xf>
    <xf numFmtId="0" fontId="12" fillId="0" borderId="51" xfId="45" applyBorder="1" applyAlignment="1">
      <alignment vertical="center"/>
    </xf>
    <xf numFmtId="166" fontId="12" fillId="0" borderId="1" xfId="45" applyNumberFormat="1" applyBorder="1" applyAlignment="1">
      <alignment horizontal="right" vertical="center"/>
    </xf>
    <xf numFmtId="0" fontId="22" fillId="3" borderId="0" xfId="45" applyFont="1" applyFill="1" applyAlignment="1">
      <alignment vertical="center"/>
    </xf>
    <xf numFmtId="165" fontId="12" fillId="0" borderId="0" xfId="45" applyNumberFormat="1" applyAlignment="1">
      <alignment vertical="center"/>
    </xf>
    <xf numFmtId="0" fontId="12" fillId="0" borderId="35" xfId="45" applyBorder="1" applyAlignment="1">
      <alignment vertical="center"/>
    </xf>
    <xf numFmtId="0" fontId="12" fillId="0" borderId="36" xfId="45" applyBorder="1" applyAlignment="1">
      <alignment vertical="center"/>
    </xf>
    <xf numFmtId="4" fontId="14" fillId="0" borderId="1" xfId="45" applyNumberFormat="1" applyFont="1" applyBorder="1" applyAlignment="1">
      <alignment horizontal="center" vertical="center"/>
    </xf>
    <xf numFmtId="166" fontId="12" fillId="0" borderId="1" xfId="45" applyNumberFormat="1" applyBorder="1" applyAlignment="1">
      <alignment horizontal="center" vertical="center"/>
    </xf>
    <xf numFmtId="165" fontId="12" fillId="0" borderId="0" xfId="45" applyNumberFormat="1" applyAlignment="1">
      <alignment horizontal="center" vertical="center"/>
    </xf>
    <xf numFmtId="0" fontId="12" fillId="0" borderId="0" xfId="45" applyAlignment="1">
      <alignment horizontal="center" vertical="center"/>
    </xf>
    <xf numFmtId="176" fontId="12" fillId="0" borderId="1" xfId="45" applyNumberFormat="1" applyBorder="1" applyAlignment="1">
      <alignment horizontal="center" vertical="center"/>
    </xf>
    <xf numFmtId="170" fontId="14" fillId="7" borderId="1" xfId="45" applyNumberFormat="1" applyFont="1" applyFill="1" applyBorder="1" applyAlignment="1">
      <alignment horizontal="center" vertical="center"/>
    </xf>
    <xf numFmtId="170" fontId="14" fillId="0" borderId="0" xfId="45" applyNumberFormat="1" applyFont="1" applyAlignment="1">
      <alignment horizontal="center" vertical="center"/>
    </xf>
    <xf numFmtId="0" fontId="18" fillId="0" borderId="0" xfId="45" applyFont="1" applyAlignment="1">
      <alignment horizontal="center" vertical="center" wrapText="1"/>
    </xf>
    <xf numFmtId="0" fontId="14" fillId="0" borderId="0" xfId="45" applyFont="1" applyAlignment="1">
      <alignment horizontal="left" vertical="center" wrapText="1"/>
    </xf>
    <xf numFmtId="0" fontId="18" fillId="0" borderId="0" xfId="45" applyFont="1" applyAlignment="1">
      <alignment horizontal="center"/>
    </xf>
    <xf numFmtId="0" fontId="12" fillId="0" borderId="9" xfId="45" applyBorder="1"/>
    <xf numFmtId="0" fontId="12" fillId="0" borderId="10" xfId="45" applyBorder="1" applyAlignment="1">
      <alignment vertical="center"/>
    </xf>
    <xf numFmtId="0" fontId="12" fillId="0" borderId="10" xfId="45" applyBorder="1"/>
    <xf numFmtId="168" fontId="12" fillId="0" borderId="12" xfId="45" applyNumberFormat="1" applyBorder="1"/>
    <xf numFmtId="168" fontId="12" fillId="0" borderId="0" xfId="45" applyNumberFormat="1"/>
    <xf numFmtId="0" fontId="12" fillId="0" borderId="3" xfId="45" applyBorder="1"/>
    <xf numFmtId="168" fontId="12" fillId="0" borderId="2" xfId="45" applyNumberFormat="1" applyBorder="1"/>
    <xf numFmtId="167" fontId="12" fillId="0" borderId="0" xfId="45" applyNumberFormat="1"/>
    <xf numFmtId="164" fontId="12" fillId="0" borderId="0" xfId="45" applyNumberFormat="1"/>
    <xf numFmtId="171" fontId="12" fillId="0" borderId="0" xfId="45" applyNumberFormat="1"/>
    <xf numFmtId="4" fontId="12" fillId="0" borderId="0" xfId="45" applyNumberFormat="1"/>
    <xf numFmtId="4" fontId="12" fillId="0" borderId="2" xfId="45" applyNumberFormat="1" applyBorder="1"/>
    <xf numFmtId="0" fontId="12" fillId="0" borderId="0" xfId="45" quotePrefix="1" applyAlignment="1">
      <alignment horizontal="center"/>
    </xf>
    <xf numFmtId="4" fontId="17" fillId="0" borderId="0" xfId="45" applyNumberFormat="1" applyFont="1" applyAlignment="1">
      <alignment horizontal="center"/>
    </xf>
    <xf numFmtId="4" fontId="12" fillId="0" borderId="0" xfId="45" quotePrefix="1" applyNumberFormat="1" applyAlignment="1">
      <alignment horizontal="center"/>
    </xf>
    <xf numFmtId="0" fontId="19" fillId="0" borderId="3" xfId="45" applyFont="1" applyBorder="1"/>
    <xf numFmtId="0" fontId="19" fillId="0" borderId="0" xfId="45" applyFont="1" applyAlignment="1">
      <alignment horizontal="center" vertical="center"/>
    </xf>
    <xf numFmtId="0" fontId="19" fillId="0" borderId="0" xfId="45" applyFont="1" applyAlignment="1">
      <alignment horizontal="center"/>
    </xf>
    <xf numFmtId="0" fontId="19" fillId="0" borderId="0" xfId="45" applyFont="1" applyAlignment="1">
      <alignment horizontal="centerContinuous"/>
    </xf>
    <xf numFmtId="0" fontId="19" fillId="0" borderId="2" xfId="45" applyFont="1" applyBorder="1" applyAlignment="1">
      <alignment horizontal="centerContinuous"/>
    </xf>
    <xf numFmtId="0" fontId="19" fillId="0" borderId="3" xfId="45" applyFont="1" applyBorder="1" applyAlignment="1">
      <alignment horizontal="centerContinuous"/>
    </xf>
    <xf numFmtId="0" fontId="12" fillId="0" borderId="14" xfId="45" applyBorder="1"/>
    <xf numFmtId="0" fontId="12" fillId="0" borderId="15" xfId="45" applyBorder="1"/>
    <xf numFmtId="4" fontId="12" fillId="0" borderId="15" xfId="45" applyNumberFormat="1" applyBorder="1"/>
    <xf numFmtId="4" fontId="12" fillId="0" borderId="16" xfId="45" applyNumberFormat="1" applyBorder="1"/>
    <xf numFmtId="0" fontId="12" fillId="3" borderId="0" xfId="45" applyFill="1"/>
    <xf numFmtId="0" fontId="23" fillId="0" borderId="1" xfId="45" applyFont="1" applyBorder="1" applyAlignment="1">
      <alignment horizontal="center" vertical="center" wrapText="1"/>
    </xf>
    <xf numFmtId="0" fontId="23" fillId="0" borderId="1" xfId="45" applyFont="1" applyBorder="1" applyAlignment="1">
      <alignment horizontal="center" vertical="center"/>
    </xf>
    <xf numFmtId="0" fontId="22" fillId="3" borderId="0" xfId="45" applyFont="1" applyFill="1"/>
    <xf numFmtId="0" fontId="12" fillId="0" borderId="1" xfId="45" applyBorder="1"/>
    <xf numFmtId="0" fontId="24" fillId="0" borderId="1" xfId="45" applyFont="1" applyBorder="1"/>
    <xf numFmtId="0" fontId="12" fillId="5" borderId="1" xfId="45" applyFill="1" applyBorder="1"/>
    <xf numFmtId="166" fontId="12" fillId="0" borderId="20" xfId="45" applyNumberFormat="1" applyBorder="1" applyAlignment="1">
      <alignment horizontal="right" vertical="center"/>
    </xf>
    <xf numFmtId="0" fontId="12" fillId="0" borderId="21" xfId="45" applyBorder="1" applyAlignment="1">
      <alignment vertical="center"/>
    </xf>
    <xf numFmtId="166" fontId="12" fillId="0" borderId="21" xfId="45" applyNumberFormat="1" applyBorder="1" applyAlignment="1">
      <alignment horizontal="right" vertical="center"/>
    </xf>
    <xf numFmtId="0" fontId="23" fillId="0" borderId="0" xfId="45" applyFont="1" applyAlignment="1">
      <alignment horizontal="center" vertical="center" wrapText="1"/>
    </xf>
    <xf numFmtId="0" fontId="14" fillId="2" borderId="1" xfId="45" applyFont="1" applyFill="1" applyBorder="1" applyAlignment="1">
      <alignment horizontal="center" vertical="center"/>
    </xf>
    <xf numFmtId="0" fontId="14" fillId="2" borderId="2" xfId="45" applyFont="1" applyFill="1" applyBorder="1" applyAlignment="1">
      <alignment horizontal="center" vertical="center"/>
    </xf>
    <xf numFmtId="14" fontId="12" fillId="0" borderId="1" xfId="45" applyNumberFormat="1" applyBorder="1" applyAlignment="1">
      <alignment horizontal="center" vertical="center"/>
    </xf>
    <xf numFmtId="0" fontId="12" fillId="3" borderId="0" xfId="45" applyFill="1" applyAlignment="1">
      <alignment horizontal="left"/>
    </xf>
    <xf numFmtId="0" fontId="12" fillId="3" borderId="0" xfId="45" applyFill="1" applyAlignment="1">
      <alignment horizontal="center"/>
    </xf>
    <xf numFmtId="0" fontId="12" fillId="0" borderId="45" xfId="45" applyBorder="1" applyAlignment="1">
      <alignment horizontal="left"/>
    </xf>
    <xf numFmtId="0" fontId="12" fillId="0" borderId="46" xfId="45" applyBorder="1" applyAlignment="1">
      <alignment horizontal="center"/>
    </xf>
    <xf numFmtId="0" fontId="12" fillId="0" borderId="47" xfId="45" applyBorder="1" applyAlignment="1">
      <alignment horizontal="center"/>
    </xf>
    <xf numFmtId="0" fontId="12" fillId="0" borderId="48" xfId="45" applyBorder="1" applyAlignment="1">
      <alignment horizontal="center"/>
    </xf>
    <xf numFmtId="0" fontId="12" fillId="4" borderId="1" xfId="45" applyFill="1" applyBorder="1" applyAlignment="1">
      <alignment horizontal="center" vertical="center"/>
    </xf>
    <xf numFmtId="14" fontId="12" fillId="4" borderId="1" xfId="45" applyNumberFormat="1" applyFill="1" applyBorder="1" applyAlignment="1">
      <alignment horizontal="center" vertical="center"/>
    </xf>
    <xf numFmtId="14" fontId="12" fillId="0" borderId="0" xfId="45" applyNumberFormat="1" applyAlignment="1">
      <alignment horizontal="center" vertical="center"/>
    </xf>
    <xf numFmtId="0" fontId="16" fillId="0" borderId="3" xfId="45" applyFont="1" applyBorder="1"/>
    <xf numFmtId="0" fontId="16" fillId="0" borderId="0" xfId="45" applyFont="1"/>
    <xf numFmtId="0" fontId="4" fillId="0" borderId="23" xfId="133" applyBorder="1" applyAlignment="1">
      <alignment wrapText="1"/>
    </xf>
    <xf numFmtId="0" fontId="22" fillId="0" borderId="0" xfId="45" applyFont="1"/>
    <xf numFmtId="0" fontId="18" fillId="0" borderId="8" xfId="45" applyFont="1" applyBorder="1" applyAlignment="1">
      <alignment horizontal="center" vertical="center" wrapText="1"/>
    </xf>
    <xf numFmtId="0" fontId="12" fillId="0" borderId="49" xfId="45" applyBorder="1" applyAlignment="1">
      <alignment vertical="center"/>
    </xf>
    <xf numFmtId="175" fontId="12" fillId="3" borderId="0" xfId="45" applyNumberFormat="1" applyFill="1" applyAlignment="1">
      <alignment vertical="center"/>
    </xf>
    <xf numFmtId="177" fontId="12" fillId="0" borderId="0" xfId="45" applyNumberFormat="1" applyAlignment="1">
      <alignment horizontal="center"/>
    </xf>
    <xf numFmtId="0" fontId="12" fillId="0" borderId="50" xfId="45" applyBorder="1" applyAlignment="1">
      <alignment vertical="center"/>
    </xf>
    <xf numFmtId="165" fontId="12" fillId="0" borderId="0" xfId="45" applyNumberFormat="1" applyAlignment="1">
      <alignment horizontal="center"/>
    </xf>
    <xf numFmtId="177" fontId="12" fillId="0" borderId="0" xfId="45" applyNumberFormat="1" applyAlignment="1">
      <alignment vertical="center"/>
    </xf>
    <xf numFmtId="0" fontId="12" fillId="0" borderId="52" xfId="45" applyBorder="1" applyAlignment="1">
      <alignment vertical="center"/>
    </xf>
    <xf numFmtId="0" fontId="12" fillId="0" borderId="7" xfId="45" applyBorder="1" applyAlignment="1">
      <alignment vertical="center"/>
    </xf>
    <xf numFmtId="166" fontId="14" fillId="0" borderId="1" xfId="45" applyNumberFormat="1" applyFont="1" applyBorder="1" applyAlignment="1">
      <alignment horizontal="right" vertical="center"/>
    </xf>
    <xf numFmtId="175" fontId="14" fillId="0" borderId="0" xfId="45" applyNumberFormat="1" applyFont="1" applyAlignment="1">
      <alignment horizontal="center" vertical="center"/>
    </xf>
    <xf numFmtId="9" fontId="12" fillId="0" borderId="1" xfId="44" applyFont="1" applyBorder="1" applyAlignment="1">
      <alignment horizontal="center" vertical="center"/>
    </xf>
    <xf numFmtId="0" fontId="12" fillId="3" borderId="0" xfId="45" applyFill="1" applyAlignment="1">
      <alignment vertical="center"/>
    </xf>
    <xf numFmtId="4" fontId="12" fillId="0" borderId="0" xfId="45" quotePrefix="1" applyNumberFormat="1"/>
    <xf numFmtId="0" fontId="23" fillId="0" borderId="18" xfId="45" applyFont="1" applyBorder="1" applyAlignment="1">
      <alignment horizontal="center" vertical="center" wrapText="1"/>
    </xf>
    <xf numFmtId="0" fontId="23" fillId="0" borderId="18" xfId="45" applyFont="1" applyBorder="1" applyAlignment="1">
      <alignment horizontal="center" vertical="center"/>
    </xf>
    <xf numFmtId="0" fontId="23" fillId="0" borderId="0" xfId="45" applyFont="1" applyAlignment="1">
      <alignment horizontal="center" vertical="center"/>
    </xf>
    <xf numFmtId="2" fontId="12" fillId="0" borderId="1" xfId="45" applyNumberFormat="1" applyBorder="1" applyAlignment="1">
      <alignment horizontal="center" vertical="center"/>
    </xf>
    <xf numFmtId="0" fontId="26" fillId="0" borderId="0" xfId="45" applyFont="1"/>
    <xf numFmtId="44" fontId="0" fillId="0" borderId="0" xfId="0" applyNumberFormat="1"/>
    <xf numFmtId="0" fontId="23" fillId="5" borderId="1" xfId="45" applyFont="1" applyFill="1" applyBorder="1" applyAlignment="1">
      <alignment horizontal="center" vertical="center" wrapText="1"/>
    </xf>
    <xf numFmtId="0" fontId="22" fillId="0" borderId="0" xfId="2" applyFont="1"/>
    <xf numFmtId="4" fontId="12" fillId="3" borderId="0" xfId="45" applyNumberFormat="1" applyFill="1" applyAlignment="1">
      <alignment vertical="center"/>
    </xf>
    <xf numFmtId="0" fontId="12" fillId="5" borderId="1" xfId="45" applyFill="1" applyBorder="1" applyAlignment="1">
      <alignment horizontal="center" vertical="center"/>
    </xf>
    <xf numFmtId="14" fontId="12" fillId="5" borderId="1" xfId="45" applyNumberFormat="1" applyFill="1" applyBorder="1" applyAlignment="1">
      <alignment horizontal="center" vertical="center"/>
    </xf>
    <xf numFmtId="43" fontId="12" fillId="0" borderId="0" xfId="45" applyNumberFormat="1" applyAlignment="1">
      <alignment vertical="center"/>
    </xf>
    <xf numFmtId="44" fontId="0" fillId="5" borderId="0" xfId="0" applyNumberFormat="1" applyFill="1"/>
    <xf numFmtId="175" fontId="12" fillId="0" borderId="0" xfId="45" applyNumberFormat="1" applyAlignment="1">
      <alignment horizontal="center"/>
    </xf>
    <xf numFmtId="179" fontId="12" fillId="3" borderId="0" xfId="45" applyNumberFormat="1" applyFill="1" applyAlignment="1">
      <alignment vertical="center"/>
    </xf>
    <xf numFmtId="0" fontId="12" fillId="3" borderId="4" xfId="45" applyFill="1" applyBorder="1" applyAlignment="1">
      <alignment horizontal="center" vertical="center"/>
    </xf>
    <xf numFmtId="176" fontId="14" fillId="7" borderId="1" xfId="45" applyNumberFormat="1" applyFont="1" applyFill="1" applyBorder="1" applyAlignment="1">
      <alignment horizontal="center" vertical="center"/>
    </xf>
    <xf numFmtId="175" fontId="12" fillId="0" borderId="1" xfId="45" applyNumberFormat="1" applyBorder="1" applyAlignment="1">
      <alignment horizontal="center" vertical="center"/>
    </xf>
    <xf numFmtId="0" fontId="12" fillId="51" borderId="1" xfId="45" applyFill="1" applyBorder="1" applyAlignment="1">
      <alignment horizontal="center" vertical="center"/>
    </xf>
    <xf numFmtId="44" fontId="26" fillId="0" borderId="0" xfId="0" applyNumberFormat="1" applyFont="1"/>
    <xf numFmtId="0" fontId="26" fillId="0" borderId="5" xfId="45" applyFont="1" applyBorder="1" applyAlignment="1">
      <alignment vertical="center"/>
    </xf>
    <xf numFmtId="166" fontId="26" fillId="0" borderId="4" xfId="45" applyNumberFormat="1" applyFont="1" applyBorder="1" applyAlignment="1">
      <alignment horizontal="center" vertical="center"/>
    </xf>
    <xf numFmtId="0" fontId="26" fillId="0" borderId="4" xfId="45" applyFont="1" applyBorder="1" applyAlignment="1">
      <alignment horizontal="center" vertical="center"/>
    </xf>
    <xf numFmtId="0" fontId="26" fillId="0" borderId="1" xfId="45" applyFont="1" applyBorder="1" applyAlignment="1">
      <alignment horizontal="center" vertical="center"/>
    </xf>
    <xf numFmtId="166" fontId="26" fillId="0" borderId="4" xfId="1" applyNumberFormat="1" applyFont="1" applyFill="1" applyBorder="1" applyAlignment="1">
      <alignment horizontal="center" vertical="center"/>
    </xf>
    <xf numFmtId="0" fontId="14" fillId="0" borderId="1" xfId="2" applyFont="1" applyBorder="1" applyAlignment="1">
      <alignment horizontal="left" vertical="center" wrapText="1"/>
    </xf>
    <xf numFmtId="0" fontId="12" fillId="3" borderId="1" xfId="45" applyFill="1" applyBorder="1" applyAlignment="1">
      <alignment vertical="center"/>
    </xf>
    <xf numFmtId="0" fontId="12" fillId="0" borderId="1" xfId="1" applyNumberFormat="1" applyFont="1" applyFill="1" applyBorder="1" applyAlignment="1">
      <alignment horizontal="center" vertical="center"/>
    </xf>
    <xf numFmtId="0" fontId="14" fillId="2" borderId="0" xfId="45" applyFont="1" applyFill="1" applyAlignment="1">
      <alignment horizontal="center" vertical="center"/>
    </xf>
    <xf numFmtId="0" fontId="12" fillId="0" borderId="13" xfId="45" applyBorder="1" applyAlignment="1">
      <alignment horizontal="center" vertical="center"/>
    </xf>
    <xf numFmtId="0" fontId="0" fillId="0" borderId="0" xfId="0" applyNumberFormat="1"/>
    <xf numFmtId="0" fontId="0" fillId="5" borderId="0" xfId="0" applyNumberFormat="1" applyFill="1"/>
    <xf numFmtId="0" fontId="0" fillId="3" borderId="0" xfId="0" applyNumberFormat="1" applyFill="1"/>
    <xf numFmtId="0" fontId="0" fillId="0" borderId="0" xfId="0" applyNumberFormat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0" borderId="46" xfId="0" applyNumberFormat="1" applyBorder="1" applyAlignment="1">
      <alignment horizontal="center"/>
    </xf>
    <xf numFmtId="0" fontId="0" fillId="0" borderId="47" xfId="0" applyNumberFormat="1" applyBorder="1" applyAlignment="1">
      <alignment horizontal="center"/>
    </xf>
    <xf numFmtId="0" fontId="0" fillId="0" borderId="48" xfId="0" applyNumberFormat="1" applyBorder="1" applyAlignment="1">
      <alignment horizontal="center"/>
    </xf>
    <xf numFmtId="0" fontId="0" fillId="0" borderId="45" xfId="0" applyNumberFormat="1" applyBorder="1" applyAlignment="1">
      <alignment horizontal="center"/>
    </xf>
    <xf numFmtId="0" fontId="0" fillId="6" borderId="0" xfId="0" applyNumberFormat="1" applyFill="1"/>
    <xf numFmtId="0" fontId="0" fillId="0" borderId="0" xfId="0" applyNumberFormat="1" applyFill="1"/>
    <xf numFmtId="0" fontId="0" fillId="0" borderId="0" xfId="0" applyFill="1" applyAlignment="1">
      <alignment horizontal="left"/>
    </xf>
    <xf numFmtId="0" fontId="0" fillId="2" borderId="0" xfId="0" applyNumberFormat="1" applyFill="1"/>
    <xf numFmtId="0" fontId="0" fillId="7" borderId="0" xfId="0" applyNumberFormat="1" applyFill="1"/>
    <xf numFmtId="0" fontId="0" fillId="8" borderId="0" xfId="0" applyNumberFormat="1" applyFill="1"/>
    <xf numFmtId="0" fontId="12" fillId="0" borderId="1" xfId="45" applyFill="1" applyBorder="1" applyAlignment="1">
      <alignment horizontal="center" vertical="center"/>
    </xf>
    <xf numFmtId="0" fontId="15" fillId="0" borderId="0" xfId="45" applyFont="1" applyAlignment="1">
      <alignment horizontal="center"/>
    </xf>
    <xf numFmtId="0" fontId="16" fillId="0" borderId="0" xfId="45" applyFont="1" applyAlignment="1">
      <alignment horizontal="center"/>
    </xf>
    <xf numFmtId="4" fontId="12" fillId="0" borderId="0" xfId="45" quotePrefix="1" applyNumberFormat="1" applyAlignment="1">
      <alignment horizontal="center"/>
    </xf>
    <xf numFmtId="176" fontId="26" fillId="0" borderId="1" xfId="45" applyNumberFormat="1" applyFont="1" applyBorder="1" applyAlignment="1">
      <alignment horizontal="center" vertical="center"/>
    </xf>
    <xf numFmtId="4" fontId="12" fillId="0" borderId="0" xfId="0" quotePrefix="1" applyNumberFormat="1" applyFont="1" applyAlignment="1">
      <alignment horizontal="center"/>
    </xf>
    <xf numFmtId="4" fontId="13" fillId="0" borderId="0" xfId="0" quotePrefix="1" applyNumberFormat="1" applyFont="1" applyAlignment="1">
      <alignment horizontal="center"/>
    </xf>
    <xf numFmtId="4" fontId="13" fillId="0" borderId="2" xfId="0" quotePrefix="1" applyNumberFormat="1" applyFont="1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166" fontId="13" fillId="0" borderId="13" xfId="0" applyNumberFormat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" xfId="0" applyFont="1" applyBorder="1" applyAlignment="1">
      <alignment horizontal="center"/>
    </xf>
    <xf numFmtId="166" fontId="1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left" vertical="center"/>
    </xf>
    <xf numFmtId="4" fontId="12" fillId="0" borderId="2" xfId="0" quotePrefix="1" applyNumberFormat="1" applyFont="1" applyBorder="1" applyAlignment="1">
      <alignment horizontal="center"/>
    </xf>
    <xf numFmtId="4" fontId="19" fillId="0" borderId="7" xfId="2" applyNumberFormat="1" applyFont="1" applyBorder="1" applyAlignment="1">
      <alignment horizontal="center" vertical="center"/>
    </xf>
    <xf numFmtId="4" fontId="19" fillId="0" borderId="24" xfId="2" applyNumberFormat="1" applyFont="1" applyBorder="1" applyAlignment="1">
      <alignment horizontal="center" vertical="center"/>
    </xf>
    <xf numFmtId="0" fontId="19" fillId="0" borderId="1" xfId="2" applyFont="1" applyBorder="1" applyAlignment="1">
      <alignment horizontal="left" vertical="center"/>
    </xf>
    <xf numFmtId="0" fontId="28" fillId="0" borderId="1" xfId="2" applyFont="1" applyBorder="1" applyAlignment="1">
      <alignment horizontal="left" vertical="center"/>
    </xf>
    <xf numFmtId="4" fontId="28" fillId="0" borderId="7" xfId="2" applyNumberFormat="1" applyFont="1" applyBorder="1" applyAlignment="1">
      <alignment horizontal="center" vertical="center"/>
    </xf>
    <xf numFmtId="4" fontId="28" fillId="0" borderId="24" xfId="2" applyNumberFormat="1" applyFont="1" applyBorder="1" applyAlignment="1">
      <alignment horizontal="center" vertical="center"/>
    </xf>
    <xf numFmtId="166" fontId="14" fillId="0" borderId="1" xfId="2" applyNumberFormat="1" applyFont="1" applyBorder="1" applyAlignment="1">
      <alignment horizontal="center" vertical="center" wrapText="1"/>
    </xf>
    <xf numFmtId="166" fontId="14" fillId="0" borderId="1" xfId="2" applyNumberFormat="1" applyFont="1" applyBorder="1" applyAlignment="1">
      <alignment horizontal="center" vertical="center"/>
    </xf>
    <xf numFmtId="166" fontId="12" fillId="0" borderId="7" xfId="2" applyNumberFormat="1" applyBorder="1" applyAlignment="1">
      <alignment horizontal="center" vertical="center"/>
    </xf>
    <xf numFmtId="166" fontId="12" fillId="0" borderId="6" xfId="2" applyNumberFormat="1" applyBorder="1" applyAlignment="1">
      <alignment horizontal="center" vertical="center"/>
    </xf>
    <xf numFmtId="166" fontId="12" fillId="0" borderId="24" xfId="2" applyNumberFormat="1" applyBorder="1" applyAlignment="1">
      <alignment horizontal="center" vertical="center"/>
    </xf>
    <xf numFmtId="166" fontId="12" fillId="0" borderId="1" xfId="2" applyNumberFormat="1" applyBorder="1" applyAlignment="1">
      <alignment horizontal="center" vertical="center"/>
    </xf>
    <xf numFmtId="0" fontId="14" fillId="0" borderId="1" xfId="2" applyFont="1" applyBorder="1" applyAlignment="1">
      <alignment horizontal="center" vertical="center" wrapText="1"/>
    </xf>
    <xf numFmtId="0" fontId="14" fillId="0" borderId="1" xfId="2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4" xfId="0" applyBorder="1" applyAlignment="1">
      <alignment horizontal="center"/>
    </xf>
    <xf numFmtId="0" fontId="19" fillId="0" borderId="1" xfId="2" applyFont="1" applyBorder="1" applyAlignment="1">
      <alignment horizontal="center" vertical="center"/>
    </xf>
    <xf numFmtId="166" fontId="14" fillId="0" borderId="9" xfId="2" applyNumberFormat="1" applyFont="1" applyBorder="1" applyAlignment="1">
      <alignment horizontal="center" vertical="center" wrapText="1"/>
    </xf>
    <xf numFmtId="166" fontId="14" fillId="0" borderId="10" xfId="2" applyNumberFormat="1" applyFont="1" applyBorder="1" applyAlignment="1">
      <alignment horizontal="center" vertical="center" wrapText="1"/>
    </xf>
    <xf numFmtId="166" fontId="14" fillId="0" borderId="12" xfId="2" applyNumberFormat="1" applyFont="1" applyBorder="1" applyAlignment="1">
      <alignment horizontal="center" vertical="center" wrapText="1"/>
    </xf>
    <xf numFmtId="166" fontId="14" fillId="0" borderId="7" xfId="2" applyNumberFormat="1" applyFont="1" applyBorder="1" applyAlignment="1">
      <alignment horizontal="center" vertical="center" wrapText="1"/>
    </xf>
    <xf numFmtId="166" fontId="14" fillId="0" borderId="6" xfId="2" applyNumberFormat="1" applyFont="1" applyBorder="1" applyAlignment="1">
      <alignment horizontal="center" vertical="center" wrapText="1"/>
    </xf>
    <xf numFmtId="166" fontId="14" fillId="0" borderId="24" xfId="2" applyNumberFormat="1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28" fillId="0" borderId="1" xfId="2" applyFont="1" applyBorder="1" applyAlignment="1">
      <alignment horizontal="center" vertical="center"/>
    </xf>
    <xf numFmtId="175" fontId="14" fillId="0" borderId="7" xfId="0" applyNumberFormat="1" applyFont="1" applyBorder="1" applyAlignment="1">
      <alignment horizontal="center" vertical="center"/>
    </xf>
    <xf numFmtId="175" fontId="14" fillId="0" borderId="6" xfId="0" applyNumberFormat="1" applyFont="1" applyBorder="1" applyAlignment="1">
      <alignment horizontal="center" vertical="center"/>
    </xf>
    <xf numFmtId="0" fontId="14" fillId="49" borderId="1" xfId="0" applyFont="1" applyFill="1" applyBorder="1" applyAlignment="1">
      <alignment horizontal="center" vertical="center" wrapText="1"/>
    </xf>
    <xf numFmtId="4" fontId="28" fillId="0" borderId="6" xfId="2" applyNumberFormat="1" applyFont="1" applyBorder="1" applyAlignment="1">
      <alignment horizontal="center" vertical="center"/>
    </xf>
    <xf numFmtId="0" fontId="28" fillId="0" borderId="7" xfId="2" applyFont="1" applyBorder="1" applyAlignment="1">
      <alignment horizontal="center" vertical="center"/>
    </xf>
    <xf numFmtId="0" fontId="28" fillId="0" borderId="6" xfId="2" applyFont="1" applyBorder="1" applyAlignment="1">
      <alignment horizontal="center" vertical="center"/>
    </xf>
    <xf numFmtId="0" fontId="28" fillId="0" borderId="24" xfId="2" applyFont="1" applyBorder="1" applyAlignment="1">
      <alignment horizontal="center" vertical="center"/>
    </xf>
    <xf numFmtId="166" fontId="14" fillId="49" borderId="7" xfId="2" applyNumberFormat="1" applyFont="1" applyFill="1" applyBorder="1" applyAlignment="1">
      <alignment horizontal="center" vertical="center" wrapText="1"/>
    </xf>
    <xf numFmtId="166" fontId="14" fillId="49" borderId="6" xfId="2" applyNumberFormat="1" applyFont="1" applyFill="1" applyBorder="1" applyAlignment="1">
      <alignment horizontal="center" vertical="center" wrapText="1"/>
    </xf>
    <xf numFmtId="166" fontId="14" fillId="49" borderId="24" xfId="2" applyNumberFormat="1" applyFont="1" applyFill="1" applyBorder="1" applyAlignment="1">
      <alignment horizontal="center" vertical="center" wrapText="1"/>
    </xf>
    <xf numFmtId="0" fontId="19" fillId="0" borderId="7" xfId="2" applyFont="1" applyBorder="1" applyAlignment="1">
      <alignment horizontal="center" vertical="center"/>
    </xf>
    <xf numFmtId="0" fontId="19" fillId="0" borderId="6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4" fontId="19" fillId="0" borderId="6" xfId="2" applyNumberFormat="1" applyFont="1" applyBorder="1" applyAlignment="1">
      <alignment horizontal="center" vertical="center"/>
    </xf>
    <xf numFmtId="4" fontId="19" fillId="0" borderId="1" xfId="2" applyNumberFormat="1" applyFont="1" applyBorder="1" applyAlignment="1">
      <alignment horizontal="center" vertical="center"/>
    </xf>
    <xf numFmtId="4" fontId="12" fillId="0" borderId="0" xfId="45" quotePrefix="1" applyNumberFormat="1" applyAlignment="1">
      <alignment horizontal="center"/>
    </xf>
    <xf numFmtId="4" fontId="12" fillId="0" borderId="2" xfId="45" quotePrefix="1" applyNumberFormat="1" applyBorder="1" applyAlignment="1">
      <alignment horizontal="center"/>
    </xf>
    <xf numFmtId="0" fontId="14" fillId="0" borderId="1" xfId="45" applyFont="1" applyBorder="1" applyAlignment="1">
      <alignment horizontal="center" vertical="center" wrapText="1"/>
    </xf>
    <xf numFmtId="0" fontId="16" fillId="0" borderId="9" xfId="45" applyFont="1" applyBorder="1" applyAlignment="1">
      <alignment horizontal="center"/>
    </xf>
    <xf numFmtId="0" fontId="16" fillId="0" borderId="10" xfId="45" applyFont="1" applyBorder="1" applyAlignment="1">
      <alignment horizontal="center"/>
    </xf>
    <xf numFmtId="0" fontId="16" fillId="0" borderId="12" xfId="45" applyFont="1" applyBorder="1" applyAlignment="1">
      <alignment horizontal="center"/>
    </xf>
    <xf numFmtId="0" fontId="15" fillId="0" borderId="3" xfId="45" applyFont="1" applyBorder="1" applyAlignment="1">
      <alignment horizontal="center"/>
    </xf>
    <xf numFmtId="0" fontId="15" fillId="0" borderId="0" xfId="45" applyFont="1" applyAlignment="1">
      <alignment horizontal="center"/>
    </xf>
    <xf numFmtId="0" fontId="15" fillId="0" borderId="2" xfId="45" applyFont="1" applyBorder="1" applyAlignment="1">
      <alignment horizontal="center"/>
    </xf>
    <xf numFmtId="0" fontId="16" fillId="0" borderId="3" xfId="45" applyFont="1" applyBorder="1" applyAlignment="1">
      <alignment horizontal="center"/>
    </xf>
    <xf numFmtId="0" fontId="16" fillId="0" borderId="0" xfId="45" applyFont="1" applyAlignment="1">
      <alignment horizontal="center"/>
    </xf>
    <xf numFmtId="0" fontId="16" fillId="0" borderId="2" xfId="45" applyFont="1" applyBorder="1" applyAlignment="1">
      <alignment horizontal="center"/>
    </xf>
    <xf numFmtId="0" fontId="16" fillId="0" borderId="14" xfId="45" applyFont="1" applyBorder="1" applyAlignment="1">
      <alignment horizontal="center"/>
    </xf>
    <xf numFmtId="0" fontId="16" fillId="0" borderId="15" xfId="45" applyFont="1" applyBorder="1" applyAlignment="1">
      <alignment horizontal="center"/>
    </xf>
    <xf numFmtId="0" fontId="16" fillId="0" borderId="16" xfId="45" applyFont="1" applyBorder="1" applyAlignment="1">
      <alignment horizontal="center"/>
    </xf>
    <xf numFmtId="175" fontId="14" fillId="0" borderId="7" xfId="45" applyNumberFormat="1" applyFont="1" applyBorder="1" applyAlignment="1">
      <alignment horizontal="center" vertical="center"/>
    </xf>
    <xf numFmtId="175" fontId="14" fillId="0" borderId="6" xfId="45" applyNumberFormat="1" applyFont="1" applyBorder="1" applyAlignment="1">
      <alignment horizontal="center" vertical="center"/>
    </xf>
    <xf numFmtId="0" fontId="14" fillId="49" borderId="1" xfId="45" applyFont="1" applyFill="1" applyBorder="1" applyAlignment="1">
      <alignment horizontal="center" vertical="center" wrapText="1"/>
    </xf>
    <xf numFmtId="166" fontId="14" fillId="0" borderId="9" xfId="2" applyNumberFormat="1" applyFont="1" applyBorder="1" applyAlignment="1">
      <alignment horizontal="center" vertical="center"/>
    </xf>
    <xf numFmtId="166" fontId="14" fillId="0" borderId="10" xfId="2" applyNumberFormat="1" applyFont="1" applyBorder="1" applyAlignment="1">
      <alignment horizontal="center" vertical="center"/>
    </xf>
    <xf numFmtId="166" fontId="14" fillId="0" borderId="12" xfId="2" applyNumberFormat="1" applyFont="1" applyBorder="1" applyAlignment="1">
      <alignment horizontal="center" vertical="center"/>
    </xf>
    <xf numFmtId="166" fontId="14" fillId="0" borderId="7" xfId="2" applyNumberFormat="1" applyFont="1" applyBorder="1" applyAlignment="1">
      <alignment horizontal="center" vertical="center"/>
    </xf>
    <xf numFmtId="166" fontId="14" fillId="0" borderId="6" xfId="2" applyNumberFormat="1" applyFont="1" applyBorder="1" applyAlignment="1">
      <alignment horizontal="center" vertical="center"/>
    </xf>
    <xf numFmtId="166" fontId="14" fillId="0" borderId="24" xfId="2" applyNumberFormat="1" applyFont="1" applyBorder="1" applyAlignment="1">
      <alignment horizontal="center" vertical="center"/>
    </xf>
    <xf numFmtId="166" fontId="14" fillId="49" borderId="1" xfId="2" applyNumberFormat="1" applyFont="1" applyFill="1" applyBorder="1" applyAlignment="1">
      <alignment horizontal="center" vertical="center" wrapText="1"/>
    </xf>
    <xf numFmtId="0" fontId="14" fillId="0" borderId="24" xfId="45" applyFont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/>
    </xf>
    <xf numFmtId="0" fontId="24" fillId="3" borderId="13" xfId="0" applyFont="1" applyFill="1" applyBorder="1" applyAlignment="1">
      <alignment horizontal="center" vertical="center"/>
    </xf>
    <xf numFmtId="0" fontId="12" fillId="0" borderId="8" xfId="1" applyNumberFormat="1" applyFont="1" applyFill="1" applyBorder="1" applyAlignment="1">
      <alignment horizontal="center" vertical="center"/>
    </xf>
    <xf numFmtId="0" fontId="12" fillId="0" borderId="13" xfId="1" applyNumberFormat="1" applyFont="1" applyFill="1" applyBorder="1" applyAlignment="1">
      <alignment horizontal="center" vertical="center"/>
    </xf>
  </cellXfs>
  <cellStyles count="191">
    <cellStyle name="20% - Énfasis1" xfId="20" builtinId="30" customBuiltin="1"/>
    <cellStyle name="20% - Énfasis1 2" xfId="80" xr:uid="{00000000-0005-0000-0000-000001000000}"/>
    <cellStyle name="20% - Énfasis1 3" xfId="99" xr:uid="{00000000-0005-0000-0000-000002000000}"/>
    <cellStyle name="20% - Énfasis1 4" xfId="120" xr:uid="{00000000-0005-0000-0000-000003000000}"/>
    <cellStyle name="20% - Énfasis1 5" xfId="140" xr:uid="{00000000-0005-0000-0000-000004000000}"/>
    <cellStyle name="20% - Énfasis1 6" xfId="159" xr:uid="{B9A3A62C-54A1-4623-A077-592335C09104}"/>
    <cellStyle name="20% - Énfasis1 7" xfId="178" xr:uid="{D8CA7BAB-306B-4F78-8FDF-8290DDBB0834}"/>
    <cellStyle name="20% - Énfasis2" xfId="23" builtinId="34" customBuiltin="1"/>
    <cellStyle name="20% - Énfasis2 2" xfId="82" xr:uid="{00000000-0005-0000-0000-000006000000}"/>
    <cellStyle name="20% - Énfasis2 3" xfId="101" xr:uid="{00000000-0005-0000-0000-000007000000}"/>
    <cellStyle name="20% - Énfasis2 4" xfId="122" xr:uid="{00000000-0005-0000-0000-000008000000}"/>
    <cellStyle name="20% - Énfasis2 5" xfId="142" xr:uid="{00000000-0005-0000-0000-000009000000}"/>
    <cellStyle name="20% - Énfasis2 6" xfId="161" xr:uid="{A37547C1-F04E-40DD-9749-4339AE133DBB}"/>
    <cellStyle name="20% - Énfasis2 7" xfId="180" xr:uid="{E420CC68-679D-406C-8587-B731370E3392}"/>
    <cellStyle name="20% - Énfasis3" xfId="26" builtinId="38" customBuiltin="1"/>
    <cellStyle name="20% - Énfasis3 2" xfId="84" xr:uid="{00000000-0005-0000-0000-00000B000000}"/>
    <cellStyle name="20% - Énfasis3 3" xfId="103" xr:uid="{00000000-0005-0000-0000-00000C000000}"/>
    <cellStyle name="20% - Énfasis3 4" xfId="124" xr:uid="{00000000-0005-0000-0000-00000D000000}"/>
    <cellStyle name="20% - Énfasis3 5" xfId="144" xr:uid="{00000000-0005-0000-0000-00000E000000}"/>
    <cellStyle name="20% - Énfasis3 6" xfId="163" xr:uid="{6378AE51-0F3A-46DD-B0D5-4CE188F618BF}"/>
    <cellStyle name="20% - Énfasis3 7" xfId="182" xr:uid="{E70582A7-15D7-412D-AB44-07C2F8D41AC1}"/>
    <cellStyle name="20% - Énfasis4" xfId="29" builtinId="42" customBuiltin="1"/>
    <cellStyle name="20% - Énfasis4 2" xfId="86" xr:uid="{00000000-0005-0000-0000-000010000000}"/>
    <cellStyle name="20% - Énfasis4 3" xfId="105" xr:uid="{00000000-0005-0000-0000-000011000000}"/>
    <cellStyle name="20% - Énfasis4 4" xfId="126" xr:uid="{00000000-0005-0000-0000-000012000000}"/>
    <cellStyle name="20% - Énfasis4 5" xfId="146" xr:uid="{00000000-0005-0000-0000-000013000000}"/>
    <cellStyle name="20% - Énfasis4 6" xfId="165" xr:uid="{1160B64E-92E9-439A-8745-887A00DF6FCD}"/>
    <cellStyle name="20% - Énfasis4 7" xfId="184" xr:uid="{654F3ED6-6962-45AE-8CD6-1C9FB7E8C577}"/>
    <cellStyle name="20% - Énfasis5" xfId="32" builtinId="46" customBuiltin="1"/>
    <cellStyle name="20% - Énfasis5 2" xfId="88" xr:uid="{00000000-0005-0000-0000-000015000000}"/>
    <cellStyle name="20% - Énfasis5 3" xfId="107" xr:uid="{00000000-0005-0000-0000-000016000000}"/>
    <cellStyle name="20% - Énfasis5 4" xfId="128" xr:uid="{00000000-0005-0000-0000-000017000000}"/>
    <cellStyle name="20% - Énfasis5 5" xfId="148" xr:uid="{00000000-0005-0000-0000-000018000000}"/>
    <cellStyle name="20% - Énfasis5 6" xfId="167" xr:uid="{F061F982-C1C5-4CB0-8777-A81CF2B894CF}"/>
    <cellStyle name="20% - Énfasis5 7" xfId="186" xr:uid="{78FB6717-1875-4FA1-AB3A-8BDA1604C8F3}"/>
    <cellStyle name="20% - Énfasis6" xfId="35" builtinId="50" customBuiltin="1"/>
    <cellStyle name="20% - Énfasis6 2" xfId="90" xr:uid="{00000000-0005-0000-0000-00001A000000}"/>
    <cellStyle name="20% - Énfasis6 3" xfId="109" xr:uid="{00000000-0005-0000-0000-00001B000000}"/>
    <cellStyle name="20% - Énfasis6 4" xfId="130" xr:uid="{00000000-0005-0000-0000-00001C000000}"/>
    <cellStyle name="20% - Énfasis6 5" xfId="150" xr:uid="{00000000-0005-0000-0000-00001D000000}"/>
    <cellStyle name="20% - Énfasis6 6" xfId="169" xr:uid="{90AAD430-B1F3-49E5-8DD2-459AC6256669}"/>
    <cellStyle name="20% - Énfasis6 7" xfId="188" xr:uid="{2ABEB14A-AD26-4742-8DE2-8B1740EC9F76}"/>
    <cellStyle name="40% - Énfasis1" xfId="21" builtinId="31" customBuiltin="1"/>
    <cellStyle name="40% - Énfasis1 2" xfId="81" xr:uid="{00000000-0005-0000-0000-00001F000000}"/>
    <cellStyle name="40% - Énfasis1 3" xfId="100" xr:uid="{00000000-0005-0000-0000-000020000000}"/>
    <cellStyle name="40% - Énfasis1 4" xfId="121" xr:uid="{00000000-0005-0000-0000-000021000000}"/>
    <cellStyle name="40% - Énfasis1 5" xfId="141" xr:uid="{00000000-0005-0000-0000-000022000000}"/>
    <cellStyle name="40% - Énfasis1 6" xfId="160" xr:uid="{F903E48C-9C80-4804-82F3-C87008F2322B}"/>
    <cellStyle name="40% - Énfasis1 7" xfId="179" xr:uid="{10E2EA9D-39DA-4404-8387-BB38EF17E816}"/>
    <cellStyle name="40% - Énfasis2" xfId="24" builtinId="35" customBuiltin="1"/>
    <cellStyle name="40% - Énfasis2 2" xfId="83" xr:uid="{00000000-0005-0000-0000-000024000000}"/>
    <cellStyle name="40% - Énfasis2 3" xfId="102" xr:uid="{00000000-0005-0000-0000-000025000000}"/>
    <cellStyle name="40% - Énfasis2 4" xfId="123" xr:uid="{00000000-0005-0000-0000-000026000000}"/>
    <cellStyle name="40% - Énfasis2 5" xfId="143" xr:uid="{00000000-0005-0000-0000-000027000000}"/>
    <cellStyle name="40% - Énfasis2 6" xfId="162" xr:uid="{C42072F4-898B-4DF2-B4BC-A132EB7AD74A}"/>
    <cellStyle name="40% - Énfasis2 7" xfId="181" xr:uid="{38A48209-7D07-4D6B-B02F-C42E291E59A7}"/>
    <cellStyle name="40% - Énfasis3" xfId="27" builtinId="39" customBuiltin="1"/>
    <cellStyle name="40% - Énfasis3 2" xfId="85" xr:uid="{00000000-0005-0000-0000-000029000000}"/>
    <cellStyle name="40% - Énfasis3 3" xfId="104" xr:uid="{00000000-0005-0000-0000-00002A000000}"/>
    <cellStyle name="40% - Énfasis3 4" xfId="125" xr:uid="{00000000-0005-0000-0000-00002B000000}"/>
    <cellStyle name="40% - Énfasis3 5" xfId="145" xr:uid="{00000000-0005-0000-0000-00002C000000}"/>
    <cellStyle name="40% - Énfasis3 6" xfId="164" xr:uid="{02E2BDAC-EF88-4834-A8D0-70621223B095}"/>
    <cellStyle name="40% - Énfasis3 7" xfId="183" xr:uid="{97BB19FF-1EF1-4EB0-9333-D34B7C01A46E}"/>
    <cellStyle name="40% - Énfasis4" xfId="30" builtinId="43" customBuiltin="1"/>
    <cellStyle name="40% - Énfasis4 2" xfId="87" xr:uid="{00000000-0005-0000-0000-00002E000000}"/>
    <cellStyle name="40% - Énfasis4 3" xfId="106" xr:uid="{00000000-0005-0000-0000-00002F000000}"/>
    <cellStyle name="40% - Énfasis4 4" xfId="127" xr:uid="{00000000-0005-0000-0000-000030000000}"/>
    <cellStyle name="40% - Énfasis4 5" xfId="147" xr:uid="{00000000-0005-0000-0000-000031000000}"/>
    <cellStyle name="40% - Énfasis4 6" xfId="166" xr:uid="{38D053AD-FD73-432F-80B6-08C01C4987E1}"/>
    <cellStyle name="40% - Énfasis4 7" xfId="185" xr:uid="{41FB48A4-6B01-477C-8770-5B3F97190B23}"/>
    <cellStyle name="40% - Énfasis5" xfId="33" builtinId="47" customBuiltin="1"/>
    <cellStyle name="40% - Énfasis5 2" xfId="89" xr:uid="{00000000-0005-0000-0000-000033000000}"/>
    <cellStyle name="40% - Énfasis5 3" xfId="108" xr:uid="{00000000-0005-0000-0000-000034000000}"/>
    <cellStyle name="40% - Énfasis5 4" xfId="129" xr:uid="{00000000-0005-0000-0000-000035000000}"/>
    <cellStyle name="40% - Énfasis5 5" xfId="149" xr:uid="{00000000-0005-0000-0000-000036000000}"/>
    <cellStyle name="40% - Énfasis5 6" xfId="168" xr:uid="{228D1EEC-885F-449E-A16D-D54E215033B0}"/>
    <cellStyle name="40% - Énfasis5 7" xfId="187" xr:uid="{2E6F2240-1272-4A4D-AF55-922BF2112950}"/>
    <cellStyle name="40% - Énfasis6" xfId="36" builtinId="51" customBuiltin="1"/>
    <cellStyle name="40% - Énfasis6 2" xfId="91" xr:uid="{00000000-0005-0000-0000-000038000000}"/>
    <cellStyle name="40% - Énfasis6 3" xfId="110" xr:uid="{00000000-0005-0000-0000-000039000000}"/>
    <cellStyle name="40% - Énfasis6 4" xfId="131" xr:uid="{00000000-0005-0000-0000-00003A000000}"/>
    <cellStyle name="40% - Énfasis6 5" xfId="151" xr:uid="{00000000-0005-0000-0000-00003B000000}"/>
    <cellStyle name="40% - Énfasis6 6" xfId="170" xr:uid="{9AA87904-0C50-4604-AD15-65BAE915A8BD}"/>
    <cellStyle name="40% - Énfasis6 7" xfId="189" xr:uid="{1E134042-8D10-4BFA-B573-FBEE792580D9}"/>
    <cellStyle name="60% - Énfasis1 2" xfId="47" xr:uid="{00000000-0005-0000-0000-00003C000000}"/>
    <cellStyle name="60% - Énfasis2 2" xfId="48" xr:uid="{00000000-0005-0000-0000-00003D000000}"/>
    <cellStyle name="60% - Énfasis3 2" xfId="49" xr:uid="{00000000-0005-0000-0000-00003E000000}"/>
    <cellStyle name="60% - Énfasis4 2" xfId="50" xr:uid="{00000000-0005-0000-0000-00003F000000}"/>
    <cellStyle name="60% - Énfasis5 2" xfId="51" xr:uid="{00000000-0005-0000-0000-000040000000}"/>
    <cellStyle name="60% - Énfasis6 2" xfId="52" xr:uid="{00000000-0005-0000-0000-000041000000}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 2" xfId="53" xr:uid="{00000000-0005-0000-0000-000045000000}"/>
    <cellStyle name="Encabezado 4" xfId="9" builtinId="19" customBuiltin="1"/>
    <cellStyle name="Énfasis1" xfId="19" builtinId="29" customBuiltin="1"/>
    <cellStyle name="Énfasis2" xfId="22" builtinId="33" customBuiltin="1"/>
    <cellStyle name="Énfasis3" xfId="25" builtinId="37" customBuiltin="1"/>
    <cellStyle name="Énfasis4" xfId="28" builtinId="41" customBuiltin="1"/>
    <cellStyle name="Énfasis5" xfId="31" builtinId="45" customBuiltin="1"/>
    <cellStyle name="Énfasis6" xfId="34" builtinId="49" customBuiltin="1"/>
    <cellStyle name="Entrada" xfId="11" builtinId="20" customBuiltin="1"/>
    <cellStyle name="Euro" xfId="54" xr:uid="{00000000-0005-0000-0000-00004E000000}"/>
    <cellStyle name="Hipervínculo 2" xfId="43" xr:uid="{00000000-0005-0000-0000-00004F000000}"/>
    <cellStyle name="Hipervínculo 3" xfId="55" xr:uid="{00000000-0005-0000-0000-000050000000}"/>
    <cellStyle name="Hyperlink 2" xfId="56" xr:uid="{00000000-0005-0000-0000-000051000000}"/>
    <cellStyle name="Incorrecto" xfId="10" builtinId="27" customBuiltin="1"/>
    <cellStyle name="Millares" xfId="1" builtinId="3"/>
    <cellStyle name="Millares 10" xfId="154" xr:uid="{E6DDB0C8-4B27-4643-839D-214B34373E6C}"/>
    <cellStyle name="Millares 11" xfId="173" xr:uid="{471D6126-9D09-4D77-9320-11953266CAC0}"/>
    <cellStyle name="Millares 2" xfId="57" xr:uid="{00000000-0005-0000-0000-000054000000}"/>
    <cellStyle name="Millares 2 2" xfId="58" xr:uid="{00000000-0005-0000-0000-000055000000}"/>
    <cellStyle name="Millares 3" xfId="59" xr:uid="{00000000-0005-0000-0000-000056000000}"/>
    <cellStyle name="Millares 3 2" xfId="60" xr:uid="{00000000-0005-0000-0000-000057000000}"/>
    <cellStyle name="Millares 4" xfId="61" xr:uid="{00000000-0005-0000-0000-000058000000}"/>
    <cellStyle name="Millares 5" xfId="38" xr:uid="{00000000-0005-0000-0000-000059000000}"/>
    <cellStyle name="Millares 6" xfId="75" xr:uid="{00000000-0005-0000-0000-00005A000000}"/>
    <cellStyle name="Millares 7" xfId="94" xr:uid="{00000000-0005-0000-0000-00005B000000}"/>
    <cellStyle name="Millares 8" xfId="115" xr:uid="{00000000-0005-0000-0000-00005C000000}"/>
    <cellStyle name="Millares 9" xfId="135" xr:uid="{00000000-0005-0000-0000-00005D000000}"/>
    <cellStyle name="Moneda" xfId="6" builtinId="4"/>
    <cellStyle name="Moneda 2" xfId="40" xr:uid="{00000000-0005-0000-0000-00005F000000}"/>
    <cellStyle name="Moneda 3" xfId="73" xr:uid="{00000000-0005-0000-0000-000060000000}"/>
    <cellStyle name="Moneda 4" xfId="77" xr:uid="{00000000-0005-0000-0000-000061000000}"/>
    <cellStyle name="Moneda 5" xfId="96" xr:uid="{00000000-0005-0000-0000-000062000000}"/>
    <cellStyle name="Moneda 6" xfId="117" xr:uid="{00000000-0005-0000-0000-000063000000}"/>
    <cellStyle name="Moneda 7" xfId="137" xr:uid="{00000000-0005-0000-0000-000064000000}"/>
    <cellStyle name="Moneda 8" xfId="156" xr:uid="{7801AA45-A318-44D8-BE8F-665CED326910}"/>
    <cellStyle name="Moneda 9" xfId="175" xr:uid="{0FA6639B-4407-4F88-96F3-38328A2EA27A}"/>
    <cellStyle name="Neutral 2" xfId="62" xr:uid="{00000000-0005-0000-0000-000065000000}"/>
    <cellStyle name="Normal" xfId="0" builtinId="0"/>
    <cellStyle name="Normal 10" xfId="93" xr:uid="{00000000-0005-0000-0000-000067000000}"/>
    <cellStyle name="Normal 11" xfId="114" xr:uid="{00000000-0005-0000-0000-000068000000}"/>
    <cellStyle name="Normal 12" xfId="134" xr:uid="{00000000-0005-0000-0000-000069000000}"/>
    <cellStyle name="Normal 13" xfId="153" xr:uid="{E985C392-01D5-4451-86B5-3F91650E2BFD}"/>
    <cellStyle name="Normal 14" xfId="172" xr:uid="{B0207638-08DE-458E-9A23-E24AAF1B815E}"/>
    <cellStyle name="Normal 17" xfId="45" xr:uid="{00000000-0005-0000-0000-00006A000000}"/>
    <cellStyle name="Normal 2" xfId="2" xr:uid="{00000000-0005-0000-0000-00006B000000}"/>
    <cellStyle name="Normal 2 2" xfId="3" xr:uid="{00000000-0005-0000-0000-00006C000000}"/>
    <cellStyle name="Normal 3" xfId="4" xr:uid="{00000000-0005-0000-0000-00006D000000}"/>
    <cellStyle name="Normal 3 2" xfId="64" xr:uid="{00000000-0005-0000-0000-00006E000000}"/>
    <cellStyle name="Normal 3 3" xfId="65" xr:uid="{00000000-0005-0000-0000-00006F000000}"/>
    <cellStyle name="Normal 3 4" xfId="63" xr:uid="{00000000-0005-0000-0000-000070000000}"/>
    <cellStyle name="Normal 3 5" xfId="113" xr:uid="{00000000-0005-0000-0000-000071000000}"/>
    <cellStyle name="Normal 3 5 2" xfId="133" xr:uid="{00000000-0005-0000-0000-000072000000}"/>
    <cellStyle name="Normal 33" xfId="46" xr:uid="{00000000-0005-0000-0000-000073000000}"/>
    <cellStyle name="Normal 33 2" xfId="79" xr:uid="{00000000-0005-0000-0000-000074000000}"/>
    <cellStyle name="Normal 33 3" xfId="98" xr:uid="{00000000-0005-0000-0000-000075000000}"/>
    <cellStyle name="Normal 33 4" xfId="119" xr:uid="{00000000-0005-0000-0000-000076000000}"/>
    <cellStyle name="Normal 33 5" xfId="139" xr:uid="{00000000-0005-0000-0000-000077000000}"/>
    <cellStyle name="Normal 33 6" xfId="158" xr:uid="{ACB2B822-5462-43EE-8BA2-AB9E74850539}"/>
    <cellStyle name="Normal 33 7" xfId="177" xr:uid="{FA33C764-6BC4-49CE-8644-42393E1FB2F9}"/>
    <cellStyle name="Normal 4" xfId="5" xr:uid="{00000000-0005-0000-0000-000078000000}"/>
    <cellStyle name="Normal 4 2" xfId="66" xr:uid="{00000000-0005-0000-0000-000079000000}"/>
    <cellStyle name="Normal 4 3" xfId="42" xr:uid="{00000000-0005-0000-0000-00007A000000}"/>
    <cellStyle name="Normal 4 3 2" xfId="78" xr:uid="{00000000-0005-0000-0000-00007B000000}"/>
    <cellStyle name="Normal 4 3 3" xfId="97" xr:uid="{00000000-0005-0000-0000-00007C000000}"/>
    <cellStyle name="Normal 4 3 4" xfId="118" xr:uid="{00000000-0005-0000-0000-00007D000000}"/>
    <cellStyle name="Normal 4 3 5" xfId="138" xr:uid="{00000000-0005-0000-0000-00007E000000}"/>
    <cellStyle name="Normal 4 3 6" xfId="157" xr:uid="{55BB4A60-EAA0-411D-B450-2785325A4276}"/>
    <cellStyle name="Normal 4 3 7" xfId="176" xr:uid="{4ACE3687-CE70-430B-9FE7-739B176F3694}"/>
    <cellStyle name="Normal 5" xfId="67" xr:uid="{00000000-0005-0000-0000-00007F000000}"/>
    <cellStyle name="Normal 6" xfId="68" xr:uid="{00000000-0005-0000-0000-000080000000}"/>
    <cellStyle name="Normal 6 2" xfId="69" xr:uid="{00000000-0005-0000-0000-000081000000}"/>
    <cellStyle name="Normal 6 3" xfId="92" xr:uid="{00000000-0005-0000-0000-000082000000}"/>
    <cellStyle name="Normal 6 4" xfId="111" xr:uid="{00000000-0005-0000-0000-000083000000}"/>
    <cellStyle name="Normal 6 5" xfId="132" xr:uid="{00000000-0005-0000-0000-000084000000}"/>
    <cellStyle name="Normal 6 6" xfId="152" xr:uid="{00000000-0005-0000-0000-000085000000}"/>
    <cellStyle name="Normal 6 7" xfId="171" xr:uid="{0C392F7C-22E4-48DB-A563-20A6F7AE78FE}"/>
    <cellStyle name="Normal 6 8" xfId="190" xr:uid="{A4915357-9158-4E9D-B062-C5359192DC79}"/>
    <cellStyle name="Normal 7" xfId="70" xr:uid="{00000000-0005-0000-0000-000086000000}"/>
    <cellStyle name="Normal 7 2" xfId="41" xr:uid="{00000000-0005-0000-0000-000087000000}"/>
    <cellStyle name="Normal 8" xfId="37" xr:uid="{00000000-0005-0000-0000-000088000000}"/>
    <cellStyle name="Normal 9" xfId="74" xr:uid="{00000000-0005-0000-0000-000089000000}"/>
    <cellStyle name="Notas 2" xfId="71" xr:uid="{00000000-0005-0000-0000-00008A000000}"/>
    <cellStyle name="Porcentaje" xfId="112" builtinId="5"/>
    <cellStyle name="Porcentaje 2" xfId="44" xr:uid="{00000000-0005-0000-0000-00008C000000}"/>
    <cellStyle name="Porcentaje 3" xfId="39" xr:uid="{00000000-0005-0000-0000-00008D000000}"/>
    <cellStyle name="Porcentaje 4" xfId="76" xr:uid="{00000000-0005-0000-0000-00008E000000}"/>
    <cellStyle name="Porcentaje 5" xfId="95" xr:uid="{00000000-0005-0000-0000-00008F000000}"/>
    <cellStyle name="Porcentaje 6" xfId="116" xr:uid="{00000000-0005-0000-0000-000090000000}"/>
    <cellStyle name="Porcentaje 7" xfId="136" xr:uid="{00000000-0005-0000-0000-000091000000}"/>
    <cellStyle name="Porcentaje 8" xfId="155" xr:uid="{633DFC84-EBD3-402D-9D56-83DC834B5815}"/>
    <cellStyle name="Porcentaje 9" xfId="174" xr:uid="{223D0FE7-FB1B-4D2B-9DEB-BF4965AAFD9D}"/>
    <cellStyle name="Salida" xfId="12" builtinId="21" customBuiltin="1"/>
    <cellStyle name="Texto de advertencia" xfId="16" builtinId="11" customBuiltin="1"/>
    <cellStyle name="Texto explicativo" xfId="17" builtinId="53" customBuiltin="1"/>
    <cellStyle name="Título 2" xfId="7" builtinId="17" customBuiltin="1"/>
    <cellStyle name="Título 3" xfId="8" builtinId="18" customBuiltin="1"/>
    <cellStyle name="Título 4" xfId="72" xr:uid="{00000000-0005-0000-0000-000097000000}"/>
    <cellStyle name="Total" xfId="18" builtinId="25" customBuiltin="1"/>
  </cellStyles>
  <dxfs count="209"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colors>
    <mruColors>
      <color rgb="FF66FF66"/>
      <color rgb="FF6699FF"/>
      <color rgb="FFB5EBB6"/>
      <color rgb="FFFF9933"/>
      <color rgb="FFFF9999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pivotCacheDefinition" Target="pivotCache/pivotCacheDefinition63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pivotCacheDefinition" Target="pivotCache/pivotCacheDefinition88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pivotCacheDefinition" Target="pivotCache/pivotCacheDefinition32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pivotCacheDefinition" Target="pivotCache/pivotCacheDefinition99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pivotCacheDefinition" Target="pivotCache/pivotCacheDefinition1.xml"/><Relationship Id="rId279" Type="http://schemas.openxmlformats.org/officeDocument/2006/relationships/pivotCacheDefinition" Target="pivotCache/pivotCacheDefinition4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pivotCacheDefinition" Target="pivotCache/pivotCacheDefinition54.xml"/><Relationship Id="rId304" Type="http://schemas.openxmlformats.org/officeDocument/2006/relationships/pivotCacheDefinition" Target="pivotCache/pivotCacheDefinition68.xml"/><Relationship Id="rId346" Type="http://schemas.openxmlformats.org/officeDocument/2006/relationships/pivotCacheDefinition" Target="pivotCache/pivotCacheDefinition11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pivotCacheDefinition" Target="pivotCache/pivotCacheDefinition79.xml"/><Relationship Id="rId357" Type="http://schemas.microsoft.com/office/2017/10/relationships/person" Target="persons/person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pivotCacheDefinition" Target="pivotCache/pivotCacheDefinition2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pivotCacheDefinition" Target="pivotCache/pivotCacheDefinition34.xml"/><Relationship Id="rId326" Type="http://schemas.openxmlformats.org/officeDocument/2006/relationships/pivotCacheDefinition" Target="pivotCache/pivotCacheDefinition9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externalLink" Target="externalLinks/externalLink2.xml"/><Relationship Id="rId281" Type="http://schemas.openxmlformats.org/officeDocument/2006/relationships/pivotCacheDefinition" Target="pivotCache/pivotCacheDefinition45.xml"/><Relationship Id="rId337" Type="http://schemas.openxmlformats.org/officeDocument/2006/relationships/pivotCacheDefinition" Target="pivotCache/pivotCacheDefinition10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pivotCacheDefinition" Target="pivotCache/pivotCacheDefinition3.xml"/><Relationship Id="rId250" Type="http://schemas.openxmlformats.org/officeDocument/2006/relationships/pivotCacheDefinition" Target="pivotCache/pivotCacheDefinition14.xml"/><Relationship Id="rId292" Type="http://schemas.openxmlformats.org/officeDocument/2006/relationships/pivotCacheDefinition" Target="pivotCache/pivotCacheDefinition56.xml"/><Relationship Id="rId306" Type="http://schemas.openxmlformats.org/officeDocument/2006/relationships/pivotCacheDefinition" Target="pivotCache/pivotCacheDefinition70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pivotCacheDefinition" Target="pivotCache/pivotCacheDefinition112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pivotCacheDefinition" Target="pivotCache/pivotCacheDefinition25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pivotCacheDefinition" Target="pivotCache/pivotCacheDefinition81.xml"/><Relationship Id="rId359" Type="http://schemas.openxmlformats.org/officeDocument/2006/relationships/customXml" Target="../customXml/item1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externalLink" Target="externalLinks/externalLink4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pivotCacheDefinition" Target="pivotCache/pivotCacheDefinition36.xml"/><Relationship Id="rId328" Type="http://schemas.openxmlformats.org/officeDocument/2006/relationships/pivotCacheDefinition" Target="pivotCache/pivotCacheDefinition9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customXml" Target="../customXml/item2.xml"/><Relationship Id="rId220" Type="http://schemas.openxmlformats.org/officeDocument/2006/relationships/worksheet" Target="worksheets/sheet220.xml"/><Relationship Id="rId241" Type="http://schemas.openxmlformats.org/officeDocument/2006/relationships/pivotCacheDefinition" Target="pivotCache/pivotCacheDefinition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pivotCacheDefinition" Target="pivotCache/pivotCacheDefinition26.xml"/><Relationship Id="rId283" Type="http://schemas.openxmlformats.org/officeDocument/2006/relationships/pivotCacheDefinition" Target="pivotCache/pivotCacheDefinition47.xml"/><Relationship Id="rId318" Type="http://schemas.openxmlformats.org/officeDocument/2006/relationships/pivotCacheDefinition" Target="pivotCache/pivotCacheDefinition82.xml"/><Relationship Id="rId339" Type="http://schemas.openxmlformats.org/officeDocument/2006/relationships/pivotCacheDefinition" Target="pivotCache/pivotCacheDefinition10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pivotCacheDefinition" Target="pivotCache/pivotCacheDefinition114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externalLink" Target="externalLinks/externalLink5.xml"/><Relationship Id="rId252" Type="http://schemas.openxmlformats.org/officeDocument/2006/relationships/pivotCacheDefinition" Target="pivotCache/pivotCacheDefinition16.xml"/><Relationship Id="rId273" Type="http://schemas.openxmlformats.org/officeDocument/2006/relationships/pivotCacheDefinition" Target="pivotCache/pivotCacheDefinition37.xml"/><Relationship Id="rId294" Type="http://schemas.openxmlformats.org/officeDocument/2006/relationships/pivotCacheDefinition" Target="pivotCache/pivotCacheDefinition58.xml"/><Relationship Id="rId308" Type="http://schemas.openxmlformats.org/officeDocument/2006/relationships/pivotCacheDefinition" Target="pivotCache/pivotCacheDefinition72.xml"/><Relationship Id="rId329" Type="http://schemas.openxmlformats.org/officeDocument/2006/relationships/pivotCacheDefinition" Target="pivotCache/pivotCacheDefinition9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pivotCacheDefinition" Target="pivotCache/pivotCacheDefinition104.xml"/><Relationship Id="rId361" Type="http://schemas.openxmlformats.org/officeDocument/2006/relationships/customXml" Target="../customXml/item3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pivotCacheDefinition" Target="pivotCache/pivotCacheDefinition6.xml"/><Relationship Id="rId263" Type="http://schemas.openxmlformats.org/officeDocument/2006/relationships/pivotCacheDefinition" Target="pivotCache/pivotCacheDefinition27.xml"/><Relationship Id="rId284" Type="http://schemas.openxmlformats.org/officeDocument/2006/relationships/pivotCacheDefinition" Target="pivotCache/pivotCacheDefinition48.xml"/><Relationship Id="rId319" Type="http://schemas.openxmlformats.org/officeDocument/2006/relationships/pivotCacheDefinition" Target="pivotCache/pivotCacheDefinition8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pivotCacheDefinition" Target="pivotCache/pivotCacheDefinition9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pivotCacheDefinition" Target="pivotCache/pivotCacheDefinition115.xml"/><Relationship Id="rId211" Type="http://schemas.openxmlformats.org/officeDocument/2006/relationships/worksheet" Target="worksheets/sheet211.xml"/><Relationship Id="rId232" Type="http://schemas.openxmlformats.org/officeDocument/2006/relationships/externalLink" Target="externalLinks/externalLink6.xml"/><Relationship Id="rId253" Type="http://schemas.openxmlformats.org/officeDocument/2006/relationships/pivotCacheDefinition" Target="pivotCache/pivotCacheDefinition17.xml"/><Relationship Id="rId274" Type="http://schemas.openxmlformats.org/officeDocument/2006/relationships/pivotCacheDefinition" Target="pivotCache/pivotCacheDefinition38.xml"/><Relationship Id="rId295" Type="http://schemas.openxmlformats.org/officeDocument/2006/relationships/pivotCacheDefinition" Target="pivotCache/pivotCacheDefinition59.xml"/><Relationship Id="rId309" Type="http://schemas.openxmlformats.org/officeDocument/2006/relationships/pivotCacheDefinition" Target="pivotCache/pivotCacheDefinition7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pivotCacheDefinition" Target="pivotCache/pivotCacheDefinition8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pivotCacheDefinition" Target="pivotCache/pivotCacheDefinition105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pivotCacheDefinition" Target="pivotCache/pivotCacheDefinition7.xml"/><Relationship Id="rId264" Type="http://schemas.openxmlformats.org/officeDocument/2006/relationships/pivotCacheDefinition" Target="pivotCache/pivotCacheDefinition28.xml"/><Relationship Id="rId285" Type="http://schemas.openxmlformats.org/officeDocument/2006/relationships/pivotCacheDefinition" Target="pivotCache/pivotCacheDefinition49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pivotCacheDefinition" Target="pivotCache/pivotCacheDefinition7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pivotCacheDefinition" Target="pivotCache/pivotCacheDefinition95.xml"/><Relationship Id="rId352" Type="http://schemas.openxmlformats.org/officeDocument/2006/relationships/pivotCacheDefinition" Target="pivotCache/pivotCacheDefinition116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externalLink" Target="externalLinks/externalLink7.xml"/><Relationship Id="rId254" Type="http://schemas.openxmlformats.org/officeDocument/2006/relationships/pivotCacheDefinition" Target="pivotCache/pivotCacheDefinition18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pivotCacheDefinition" Target="pivotCache/pivotCacheDefinition39.xml"/><Relationship Id="rId296" Type="http://schemas.openxmlformats.org/officeDocument/2006/relationships/pivotCacheDefinition" Target="pivotCache/pivotCacheDefinition60.xml"/><Relationship Id="rId300" Type="http://schemas.openxmlformats.org/officeDocument/2006/relationships/pivotCacheDefinition" Target="pivotCache/pivotCacheDefinition6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pivotCacheDefinition" Target="pivotCache/pivotCacheDefinition85.xml"/><Relationship Id="rId342" Type="http://schemas.openxmlformats.org/officeDocument/2006/relationships/pivotCacheDefinition" Target="pivotCache/pivotCacheDefinition106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pivotCacheDefinition" Target="pivotCache/pivotCacheDefinition8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pivotCacheDefinition" Target="pivotCache/pivotCacheDefinition29.xml"/><Relationship Id="rId286" Type="http://schemas.openxmlformats.org/officeDocument/2006/relationships/pivotCacheDefinition" Target="pivotCache/pivotCacheDefinition5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pivotCacheDefinition" Target="pivotCache/pivotCacheDefinition75.xml"/><Relationship Id="rId332" Type="http://schemas.openxmlformats.org/officeDocument/2006/relationships/pivotCacheDefinition" Target="pivotCache/pivotCacheDefinition96.xml"/><Relationship Id="rId353" Type="http://schemas.openxmlformats.org/officeDocument/2006/relationships/pivotCacheDefinition" Target="pivotCache/pivotCacheDefinition11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pivotCacheDefinition" Target="pivotCache/pivotCacheDefinition19.xml"/><Relationship Id="rId276" Type="http://schemas.openxmlformats.org/officeDocument/2006/relationships/pivotCacheDefinition" Target="pivotCache/pivotCacheDefinition40.xml"/><Relationship Id="rId297" Type="http://schemas.openxmlformats.org/officeDocument/2006/relationships/pivotCacheDefinition" Target="pivotCache/pivotCacheDefinition6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pivotCacheDefinition" Target="pivotCache/pivotCacheDefinition65.xml"/><Relationship Id="rId322" Type="http://schemas.openxmlformats.org/officeDocument/2006/relationships/pivotCacheDefinition" Target="pivotCache/pivotCacheDefinition86.xml"/><Relationship Id="rId343" Type="http://schemas.openxmlformats.org/officeDocument/2006/relationships/pivotCacheDefinition" Target="pivotCache/pivotCacheDefinition10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pivotCacheDefinition" Target="pivotCache/pivotCacheDefinition9.xml"/><Relationship Id="rId266" Type="http://schemas.openxmlformats.org/officeDocument/2006/relationships/pivotCacheDefinition" Target="pivotCache/pivotCacheDefinition30.xml"/><Relationship Id="rId287" Type="http://schemas.openxmlformats.org/officeDocument/2006/relationships/pivotCacheDefinition" Target="pivotCache/pivotCacheDefinition5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pivotCacheDefinition" Target="pivotCache/pivotCacheDefinition76.xml"/><Relationship Id="rId333" Type="http://schemas.openxmlformats.org/officeDocument/2006/relationships/pivotCacheDefinition" Target="pivotCache/pivotCacheDefinition97.xml"/><Relationship Id="rId354" Type="http://schemas.openxmlformats.org/officeDocument/2006/relationships/theme" Target="theme/theme1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externalLink" Target="externalLinks/externalLink9.xml"/><Relationship Id="rId256" Type="http://schemas.openxmlformats.org/officeDocument/2006/relationships/pivotCacheDefinition" Target="pivotCache/pivotCacheDefinition20.xml"/><Relationship Id="rId277" Type="http://schemas.openxmlformats.org/officeDocument/2006/relationships/pivotCacheDefinition" Target="pivotCache/pivotCacheDefinition41.xml"/><Relationship Id="rId298" Type="http://schemas.openxmlformats.org/officeDocument/2006/relationships/pivotCacheDefinition" Target="pivotCache/pivotCacheDefinition6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pivotCacheDefinition" Target="pivotCache/pivotCacheDefinition66.xml"/><Relationship Id="rId323" Type="http://schemas.openxmlformats.org/officeDocument/2006/relationships/pivotCacheDefinition" Target="pivotCache/pivotCacheDefinition87.xml"/><Relationship Id="rId344" Type="http://schemas.openxmlformats.org/officeDocument/2006/relationships/pivotCacheDefinition" Target="pivotCache/pivotCacheDefinition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pivotCacheDefinition" Target="pivotCache/pivotCacheDefinition10.xml"/><Relationship Id="rId267" Type="http://schemas.openxmlformats.org/officeDocument/2006/relationships/pivotCacheDefinition" Target="pivotCache/pivotCacheDefinition31.xml"/><Relationship Id="rId288" Type="http://schemas.openxmlformats.org/officeDocument/2006/relationships/pivotCacheDefinition" Target="pivotCache/pivotCacheDefinition5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pivotCacheDefinition" Target="pivotCache/pivotCacheDefinition7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pivotCacheDefinition" Target="pivotCache/pivotCacheDefinition98.xml"/><Relationship Id="rId355" Type="http://schemas.openxmlformats.org/officeDocument/2006/relationships/styles" Target="styles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externalLink" Target="externalLinks/externalLink10.xml"/><Relationship Id="rId257" Type="http://schemas.openxmlformats.org/officeDocument/2006/relationships/pivotCacheDefinition" Target="pivotCache/pivotCacheDefinition21.xml"/><Relationship Id="rId278" Type="http://schemas.openxmlformats.org/officeDocument/2006/relationships/pivotCacheDefinition" Target="pivotCache/pivotCacheDefinition42.xml"/><Relationship Id="rId303" Type="http://schemas.openxmlformats.org/officeDocument/2006/relationships/pivotCacheDefinition" Target="pivotCache/pivotCacheDefinition6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pivotCacheDefinition" Target="pivotCache/pivotCacheDefinition109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pivotCacheDefinition" Target="pivotCache/pivotCacheDefinition11.xml"/><Relationship Id="rId107" Type="http://schemas.openxmlformats.org/officeDocument/2006/relationships/worksheet" Target="worksheets/sheet107.xml"/><Relationship Id="rId289" Type="http://schemas.openxmlformats.org/officeDocument/2006/relationships/pivotCacheDefinition" Target="pivotCache/pivotCacheDefinition53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pivotCacheDefinition" Target="pivotCache/pivotCacheDefinition78.xml"/><Relationship Id="rId356" Type="http://schemas.openxmlformats.org/officeDocument/2006/relationships/sharedStrings" Target="sharedStrings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pivotCacheDefinition" Target="pivotCache/pivotCacheDefinition22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pivotCacheDefinition" Target="pivotCache/pivotCacheDefinition89.xml"/><Relationship Id="rId171" Type="http://schemas.openxmlformats.org/officeDocument/2006/relationships/worksheet" Target="worksheets/sheet171.xml"/><Relationship Id="rId227" Type="http://schemas.openxmlformats.org/officeDocument/2006/relationships/externalLink" Target="externalLinks/externalLink1.xml"/><Relationship Id="rId269" Type="http://schemas.openxmlformats.org/officeDocument/2006/relationships/pivotCacheDefinition" Target="pivotCache/pivotCacheDefinition3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pivotCacheDefinition" Target="pivotCache/pivotCacheDefinition44.xml"/><Relationship Id="rId336" Type="http://schemas.openxmlformats.org/officeDocument/2006/relationships/pivotCacheDefinition" Target="pivotCache/pivotCacheDefinition10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pivotCacheDefinition" Target="pivotCache/pivotCacheDefinition2.xml"/><Relationship Id="rId291" Type="http://schemas.openxmlformats.org/officeDocument/2006/relationships/pivotCacheDefinition" Target="pivotCache/pivotCacheDefinition55.xml"/><Relationship Id="rId305" Type="http://schemas.openxmlformats.org/officeDocument/2006/relationships/pivotCacheDefinition" Target="pivotCache/pivotCacheDefinition69.xml"/><Relationship Id="rId347" Type="http://schemas.openxmlformats.org/officeDocument/2006/relationships/pivotCacheDefinition" Target="pivotCache/pivotCacheDefinition111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pivotCacheDefinition" Target="pivotCache/pivotCacheDefinition24.xml"/><Relationship Id="rId316" Type="http://schemas.openxmlformats.org/officeDocument/2006/relationships/pivotCacheDefinition" Target="pivotCache/pivotCacheDefinition80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calcChain" Target="calcChain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pivotCacheDefinition" Target="pivotCache/pivotCacheDefinition35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pivotCacheDefinition" Target="pivotCache/pivotCacheDefinition91.xml"/><Relationship Id="rId173" Type="http://schemas.openxmlformats.org/officeDocument/2006/relationships/worksheet" Target="worksheets/sheet173.xml"/><Relationship Id="rId229" Type="http://schemas.openxmlformats.org/officeDocument/2006/relationships/externalLink" Target="externalLinks/externalLink3.xml"/><Relationship Id="rId240" Type="http://schemas.openxmlformats.org/officeDocument/2006/relationships/pivotCacheDefinition" Target="pivotCache/pivotCacheDefinition4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pivotCacheDefinition" Target="pivotCache/pivotCacheDefinition46.xml"/><Relationship Id="rId338" Type="http://schemas.openxmlformats.org/officeDocument/2006/relationships/pivotCacheDefinition" Target="pivotCache/pivotCacheDefinition102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pivotCacheDefinition" Target="pivotCache/pivotCacheDefinition15.xml"/><Relationship Id="rId46" Type="http://schemas.openxmlformats.org/officeDocument/2006/relationships/worksheet" Target="worksheets/sheet46.xml"/><Relationship Id="rId293" Type="http://schemas.openxmlformats.org/officeDocument/2006/relationships/pivotCacheDefinition" Target="pivotCache/pivotCacheDefinition57.xml"/><Relationship Id="rId307" Type="http://schemas.openxmlformats.org/officeDocument/2006/relationships/pivotCacheDefinition" Target="pivotCache/pivotCacheDefinition71.xml"/><Relationship Id="rId349" Type="http://schemas.openxmlformats.org/officeDocument/2006/relationships/pivotCacheDefinition" Target="pivotCache/pivotCacheDefinition11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15401" name="Picture 9" descr="PQB 2">
          <a:extLst>
            <a:ext uri="{FF2B5EF4-FFF2-40B4-BE49-F238E27FC236}">
              <a16:creationId xmlns:a16="http://schemas.microsoft.com/office/drawing/2014/main" id="{00000000-0008-0000-0000-000029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3425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15402" name="Imagen 1">
          <a:extLst>
            <a:ext uri="{FF2B5EF4-FFF2-40B4-BE49-F238E27FC236}">
              <a16:creationId xmlns:a16="http://schemas.microsoft.com/office/drawing/2014/main" id="{00000000-0008-0000-0000-00002A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0565" y="265579"/>
          <a:ext cx="1058082" cy="922244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7A92696-9837-4878-98F1-E6FE2CCBE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FD7898B1-250D-4A68-A41E-E8155E18D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16C7727-3BAC-4934-9965-862B0583C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3AC7E674-58BC-47DD-9389-F55AB4564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F85E7AA-C365-42F5-88D2-7A383036B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13BEA3C4-86B7-435E-8E51-81611858D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D4FD46B-D21C-41C1-96D7-9F589286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5" name="Imagen 2" descr="cid:image002.jpg@01D4B880.630C4460">
          <a:extLst>
            <a:ext uri="{FF2B5EF4-FFF2-40B4-BE49-F238E27FC236}">
              <a16:creationId xmlns:a16="http://schemas.microsoft.com/office/drawing/2014/main" id="{846B06A8-9512-4F8B-944E-A08192DA2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185" y="224118"/>
          <a:ext cx="1642222" cy="874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51643611-802A-4336-AAD6-9E2E16A08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ED54B36-58E3-4E31-BBB9-5D98EC57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441" y="212912"/>
          <a:ext cx="1309887" cy="9412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3D9AF637-2E96-4C65-9FE7-2B6FF0461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3A46D7A0-BC0C-410D-AA2D-4BFCBE94B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ACD62E8-90D9-4B87-9580-E7DB47685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5F7545-950B-4B2C-B943-582A2615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4DF3BCA-BE6E-464B-AADE-09125DD4E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FF90EA81-88BA-47C3-9BAC-418F66697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276BA45-CED1-4674-8CC3-8B5B7ADDE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B94A48C7-959C-4634-B3D7-2E4BA89BA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AE831B1-E006-4B3F-BA3E-95520038F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504A14-543A-4D75-9AE1-91D97587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DB91117-7E9C-4518-A93C-9A1F613D5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D231EF-64CF-44A5-97FA-2AED8848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1BCBF40-5FA3-4B53-B015-B80848644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5784F42A-6B5B-49B0-8E07-8BB3B8917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E056586-7416-45A2-9232-E9E6BAA45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CB6CD2-E229-4B6B-BC13-F880245D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23BD3D9-01D0-43D6-AB63-5293A533C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C2295F08-E991-4681-B4B5-8B5774A8A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846B42CA-D782-4D0B-B279-30CFB33FF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E6F54D-2A97-4262-8EBE-E53754AD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F03974A-DEBE-4E9B-8A28-B05E2425C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0373A3B2-62F4-4AD8-8F83-6549011F9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74493DC-1CE3-4A19-8824-D8C5E1FC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17263A-0528-4F69-9F17-D540D815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8BA1FC6-1266-4320-A5C9-0033BC7EC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41D47C9E-10F9-42DB-AD71-7F38B664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55</xdr:row>
      <xdr:rowOff>208159</xdr:rowOff>
    </xdr:from>
    <xdr:to>
      <xdr:col>6</xdr:col>
      <xdr:colOff>829235</xdr:colOff>
      <xdr:row>60</xdr:row>
      <xdr:rowOff>98117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CF671E8-376F-4FE0-8224-6EB736CF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7238" y="8814277"/>
          <a:ext cx="2218762" cy="129069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CA14577-EFBA-43E9-8C55-6EC4EAD19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C38118-DDD9-4EE7-919A-47055975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52</xdr:row>
      <xdr:rowOff>11206</xdr:rowOff>
    </xdr:from>
    <xdr:to>
      <xdr:col>6</xdr:col>
      <xdr:colOff>862849</xdr:colOff>
      <xdr:row>56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917992-7129-40FC-81BB-856BDDA14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0852" y="7821706"/>
          <a:ext cx="2218762" cy="129069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EA050CD-A60B-4DE9-8B75-02D30C608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57D84BF2-9EBA-4BF6-B375-F85277F02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57</xdr:row>
      <xdr:rowOff>208159</xdr:rowOff>
    </xdr:from>
    <xdr:to>
      <xdr:col>6</xdr:col>
      <xdr:colOff>829235</xdr:colOff>
      <xdr:row>62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1E833F-F95A-4FD7-BC99-DEDED5D34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8952109"/>
          <a:ext cx="2212598" cy="127108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57AF8E4-CAD4-4FA4-9D59-781D0D0A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B51A3D-FCEB-448F-8008-D46C6CC87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54</xdr:row>
      <xdr:rowOff>11206</xdr:rowOff>
    </xdr:from>
    <xdr:to>
      <xdr:col>6</xdr:col>
      <xdr:colOff>862849</xdr:colOff>
      <xdr:row>58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0283D4-B312-43C0-A23D-35C22F1CF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7774081"/>
          <a:ext cx="2212598" cy="127500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5312CFB-4594-462C-8237-3BD6B1E4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A9358CE2-DE90-4904-86F8-4CCE99147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57</xdr:row>
      <xdr:rowOff>208159</xdr:rowOff>
    </xdr:from>
    <xdr:to>
      <xdr:col>6</xdr:col>
      <xdr:colOff>829235</xdr:colOff>
      <xdr:row>62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F4B3C80-CC59-400B-8C15-20BB1107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9876034"/>
          <a:ext cx="2212598" cy="127108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C6B8FDA-B627-4777-9E9A-55EB7660E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48F6748-0DB4-4826-88A4-C27AA2708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54</xdr:row>
      <xdr:rowOff>11206</xdr:rowOff>
    </xdr:from>
    <xdr:to>
      <xdr:col>6</xdr:col>
      <xdr:colOff>862849</xdr:colOff>
      <xdr:row>58</xdr:row>
      <xdr:rowOff>181310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B0EF34-0D39-4348-9646-CD1FF7F59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174256"/>
          <a:ext cx="2212598" cy="127500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7B61474-5F8F-48AD-AEC9-B6DB22759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132C0C3C-FDF6-4485-A229-47A21565D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F01610-6503-48FE-94B8-5844344D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9799834"/>
          <a:ext cx="2212598" cy="127108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382C261-5DA8-457F-A5BC-B43001D4A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A5D02A-7AB3-4F89-99C9-A53CCA21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76874D-4630-4FEF-B2F1-39711022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040906"/>
          <a:ext cx="2212598" cy="127500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728998A-AE57-448B-A2E0-21496FA10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6CB33E05-A0A0-47E3-9E1E-D84552CF5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8B9EC5-01D1-44B2-A526-AAFDFB439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17734159"/>
          <a:ext cx="2212598" cy="127108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3948EC0-547A-4F9F-ADE9-1FF118B0D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BEB497-B1AE-4E75-999F-D8842AF49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BB1D60-5473-460C-BFAC-AA66180A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3755781"/>
          <a:ext cx="2212598" cy="127500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67626E1-8165-4F08-9B8C-382A4857C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1F3DBA89-069C-49CA-BBE7-C8F4EDB72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4695DB-C33A-4C65-9174-1F4E180F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10504684"/>
          <a:ext cx="2212598" cy="127108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B3C3520-1827-4FA9-A512-7993DC2D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7FEDBCA-A1FF-4E31-8FED-CDFB066DA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C48A812-1AF5-4D9F-BD57-B6A9FC4BB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3755781"/>
          <a:ext cx="2212598" cy="127500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C53D55DD-133E-433A-9506-1C4FE2B12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1C7612B3-FA2F-47D6-81C5-AE4F0768D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94D926-902E-40B7-A877-20692266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10190359"/>
          <a:ext cx="2212598" cy="1271082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376D7F7-81AA-456F-B6EF-D247DEDEC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90C3257-3717-4B6E-91CB-B981458D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55BA56-057A-476E-AC60-B7E940163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3755781"/>
          <a:ext cx="2212598" cy="127500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FAA72D9-ACA1-4670-A4FC-0FBCC34E5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F56745CC-2D7B-4CF2-A4D7-AAC718147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108E31-C024-41A2-9A65-32ED3076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9247384"/>
          <a:ext cx="2212598" cy="127108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434B3C1-03FB-4EF4-ACF5-FCE2AEA6A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F9BD8E-CA5B-44E0-ACA0-79DB94D2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4B8629D-E454-4C13-864D-7F1E3881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3755781"/>
          <a:ext cx="2212598" cy="127500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1028700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145C7E2-6BC2-4CE1-991C-5206E7637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757C7FCF-499F-4591-B78A-48B3E8F31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4295D37-6F0A-4130-AB42-9FE33308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9247384"/>
          <a:ext cx="2212598" cy="127108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9369B34-8AC0-4BDB-91F4-3152CA25D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2306B70-6C2C-479D-BA31-11D2F8A0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E39DAC7-E5EA-419D-B1C8-2DC2A7F4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231406"/>
          <a:ext cx="2212598" cy="127500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1028700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1A4F427-F3A1-4C44-AB77-C36E53444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4390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6D5427ED-C180-4455-A514-36F4E6F9C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77949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EF1E09A-6F13-4187-BA7C-45A8A29F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18048484"/>
          <a:ext cx="2212599" cy="127108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800990AE-1926-459A-8CBE-C782B649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8EF15CF-3EFF-4526-A1FA-0D46F9EF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FFA4801-5C40-4219-A3CE-5358CB19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4346331"/>
          <a:ext cx="2212598" cy="127500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1028700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AC51044-87D5-429D-BBEA-9170F557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4390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C0FB09FC-8E26-4B96-A7A9-AE48C19B4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77949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E9EE3E8-82D3-46C9-8BA2-FD19280EC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9876034"/>
          <a:ext cx="2212599" cy="127108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725614D-BA99-4E32-AFE5-0B81CCB0D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D6BC4E-1B3D-4529-87AA-8516D2895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F3742F-136C-43F6-B82F-D334B2577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231406"/>
          <a:ext cx="2212598" cy="127500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1028700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F34B834-B547-4BF3-8948-58743050A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4390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B9C5B332-9BF3-4992-AF0B-98679D608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77949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B5246A-F463-477E-99FB-DC59DEC4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9876034"/>
          <a:ext cx="2212599" cy="1271083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BB4B85E-4160-40FC-ACC4-389A9125D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F076AB3-E1CA-43F3-B92E-13472756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C50AB3-4BCE-4554-9645-4646262B1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231406"/>
          <a:ext cx="2212598" cy="127500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0CD7784-EA59-4BFA-B4A9-F43402476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7937" y="358588"/>
          <a:ext cx="1534409" cy="697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2CD5040-6EC1-434E-A61E-1A2E54361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10190359"/>
          <a:ext cx="2212599" cy="1271082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BE4A3FB-C022-45B5-9C31-94E6E27782B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707" y="448235"/>
          <a:ext cx="2252382" cy="60343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CCC38520-DB2C-4F80-B0A2-ABFC6C550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25409" y="308162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991D725-2CB8-44CB-A2F7-6B8224021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860056"/>
          <a:ext cx="2212598" cy="127500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3</xdr:row>
      <xdr:rowOff>279829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118320B-4915-448D-B8CC-F0B48C949DFC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5912" y="392205"/>
          <a:ext cx="2253600" cy="6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893BC12-F306-48AB-B12E-EDF06B9F9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5A9C28B-37ED-4DBE-84AF-3DD11BF7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9561709"/>
          <a:ext cx="2212599" cy="127108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27D191-23CC-40D8-8086-E2335DC039C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C54EDE8-F662-45E5-92DA-85A0B913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B307F4-1800-47FA-86F0-8291E42A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860056"/>
          <a:ext cx="2212598" cy="127500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E83E09-2FF4-44E5-BDF3-DFB996ACBC88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FA9EB9A-5E3D-4555-B612-76D50432A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FF63AE0-E7DA-4AC1-85B5-3DDE6EA77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21709" y="10170189"/>
          <a:ext cx="2218762" cy="119257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A3F275-8082-4A32-920C-48FD8794234C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6268EBA-B2D9-4DF6-98DA-56C0571D5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3BABB39-565C-40F7-B649-13806AF9FA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20852" y="10118912"/>
          <a:ext cx="2218762" cy="1187823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65F192-850D-4122-99D4-49AB83F37D86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D4E95A6-6877-4543-B8FE-F9E70A13A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2A463E-A605-421E-942C-88CA58202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6DDF311-1313-4F7D-9DBF-B812D8F711B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72E5DF4-0C03-4D70-A4EC-8457111FF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7DB6AA-604B-449E-B23C-1877FC6C0C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10126756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5BA14B-E001-444E-AB27-26CD62A7A3B6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6DC666A-0F02-457D-892A-055C99E74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AE4342-73CF-4CA5-A218-F189D3D6C4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504685"/>
          <a:ext cx="2212599" cy="117296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7EB9DCD-2BB1-455A-ABFE-D31E35F603B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AE2DA22-67F2-490A-B173-DDE48CC3D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57</xdr:row>
      <xdr:rowOff>11206</xdr:rowOff>
    </xdr:from>
    <xdr:to>
      <xdr:col>6</xdr:col>
      <xdr:colOff>862849</xdr:colOff>
      <xdr:row>61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193594-0300-4AE9-B051-DA399F13F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81243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E48F665-4358-4745-82A9-B871923DC03A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1369A2B1-2D54-4766-B8F2-58CF697D0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5C485E-3AFE-4430-A6BC-4F3948915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504685"/>
          <a:ext cx="2212599" cy="117296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E4C015-BFEB-4949-A70B-7873960B375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026C2F2-1C35-4D44-AF26-D4584CB37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58</xdr:row>
      <xdr:rowOff>11206</xdr:rowOff>
    </xdr:from>
    <xdr:to>
      <xdr:col>6</xdr:col>
      <xdr:colOff>862849</xdr:colOff>
      <xdr:row>62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72D1833-69CF-4DAC-8C91-4CFE2B9A63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10164856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176DD59-8EB4-49AE-BCC5-A22E2B94C2C8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619608F-0400-4AFF-A86F-1396C1869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0A4A1C-23EF-4787-8676-A65AB823FB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5ACD79-6131-4B66-87EE-31B81EB3D19B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5782CBD-B64E-44D0-B406-E67408839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58</xdr:row>
      <xdr:rowOff>11206</xdr:rowOff>
    </xdr:from>
    <xdr:to>
      <xdr:col>6</xdr:col>
      <xdr:colOff>862849</xdr:colOff>
      <xdr:row>62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1065B7-EA55-417F-909B-FA3BBF0BB1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48858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2293E2-8658-48F4-9229-3D0FFA8A8F18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B64B111-0CD0-4DDB-9C95-7AE282C7D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A03AA5-0F42-4C07-A2CF-01425D1C4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6699E6E-9F73-4DDC-86FF-CE006985318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00C8CE6-B3C4-461D-8BFC-D0847273F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59</xdr:row>
      <xdr:rowOff>11206</xdr:rowOff>
    </xdr:from>
    <xdr:to>
      <xdr:col>6</xdr:col>
      <xdr:colOff>862849</xdr:colOff>
      <xdr:row>63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FF114F-8540-44C6-9045-3FD4849369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48858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BD63D9D-6527-4095-86B6-F0ED87EDC1A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37DD1719-FA46-4ADC-A652-8BA381FC5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CFA09A2-54B0-4FC7-A023-8274A791B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9876035"/>
          <a:ext cx="2212599" cy="117296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CE1034-3152-419C-BD15-A3E42FA7191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16DCA42D-8F10-493C-9F45-7D66A98EF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59</xdr:row>
      <xdr:rowOff>11206</xdr:rowOff>
    </xdr:from>
    <xdr:to>
      <xdr:col>6</xdr:col>
      <xdr:colOff>862849</xdr:colOff>
      <xdr:row>63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C584275-0E70-4CD9-8ECC-89AD644195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48858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0404C0-FB70-4A3C-8E3D-011315EA0491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7CFEE6C-3D0B-4B79-B69D-6D11D5ED3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9F3957-458C-4C35-A268-24378768D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9876035"/>
          <a:ext cx="2212599" cy="117296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6105A67-9AE1-454D-8FD8-B30162128D6B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1CE9AEA-5B3E-432E-A2B0-9432BF82C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59</xdr:row>
      <xdr:rowOff>11206</xdr:rowOff>
    </xdr:from>
    <xdr:to>
      <xdr:col>6</xdr:col>
      <xdr:colOff>862849</xdr:colOff>
      <xdr:row>63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1B88D5-B4C6-4511-8C0C-346D412664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48858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EF8D4EB-5A78-464A-B36F-AC6F0925E56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CA8959F9-C3DF-4D40-B6AF-5529665BF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80E755-2225-4911-95D3-50D12CD492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95311EC-5C8A-4023-82A4-861F31B7BA9B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497F3FE-0F55-4393-9326-B60A0907B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59</xdr:row>
      <xdr:rowOff>11206</xdr:rowOff>
    </xdr:from>
    <xdr:to>
      <xdr:col>6</xdr:col>
      <xdr:colOff>862849</xdr:colOff>
      <xdr:row>63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0FFB48-4919-454E-8CF8-9C66077794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174256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5FB9BDB-1A4E-4537-A6E8-7EF623E9A09D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883023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B80E54E-64A7-41F4-9028-E7A2BAF3B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62</xdr:row>
      <xdr:rowOff>208160</xdr:rowOff>
    </xdr:from>
    <xdr:to>
      <xdr:col>6</xdr:col>
      <xdr:colOff>661148</xdr:colOff>
      <xdr:row>67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3ED7EC8-7AC1-4AC7-9D39-786CD69C19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894A12E-119A-492B-920C-BF53F95FBB4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524509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F6E882D-18D8-46B0-86C8-408E2EDC7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61</xdr:row>
      <xdr:rowOff>11206</xdr:rowOff>
    </xdr:from>
    <xdr:to>
      <xdr:col>6</xdr:col>
      <xdr:colOff>605114</xdr:colOff>
      <xdr:row>65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A864A6-D834-4C10-88B7-BC7FEF50DF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174256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AE1A587-8D6C-4228-B595-AC3E1C70F2D2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883023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1982989F-134E-49B5-89EE-63D9F3A98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053468" y="363631"/>
          <a:ext cx="1535530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616326</xdr:colOff>
      <xdr:row>63</xdr:row>
      <xdr:rowOff>196954</xdr:rowOff>
    </xdr:from>
    <xdr:to>
      <xdr:col>7</xdr:col>
      <xdr:colOff>818029</xdr:colOff>
      <xdr:row>67</xdr:row>
      <xdr:rowOff>268942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F178DC-DE83-4355-970C-3B12EEB10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12091" y="20188248"/>
          <a:ext cx="2218762" cy="119257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4B5324A-740D-49F0-AC13-A40BE2486EF6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65</xdr:row>
      <xdr:rowOff>223417</xdr:rowOff>
    </xdr:from>
    <xdr:to>
      <xdr:col>10</xdr:col>
      <xdr:colOff>156178</xdr:colOff>
      <xdr:row>70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9655CC-15D3-428D-B5B6-0BFA521ECC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069185" y="21416542"/>
          <a:ext cx="2219462" cy="116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8C38C0-C744-4D32-BDAC-65B6657DA76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9</xdr:col>
      <xdr:colOff>353823</xdr:colOff>
      <xdr:row>1</xdr:row>
      <xdr:rowOff>156182</xdr:rowOff>
    </xdr:from>
    <xdr:ext cx="1527998" cy="677727"/>
    <xdr:pic>
      <xdr:nvPicPr>
        <xdr:cNvPr id="4" name="Picture 9" descr="PQB 2">
          <a:extLst>
            <a:ext uri="{FF2B5EF4-FFF2-40B4-BE49-F238E27FC236}">
              <a16:creationId xmlns:a16="http://schemas.microsoft.com/office/drawing/2014/main" id="{6A057B62-DFC7-499B-9E14-DDF38CB8E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438542" y="322870"/>
          <a:ext cx="1527998" cy="6777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883023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599EA6F9-D130-4B73-B67C-0809F8A31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062993" y="363631"/>
          <a:ext cx="1535530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616326</xdr:colOff>
      <xdr:row>65</xdr:row>
      <xdr:rowOff>196954</xdr:rowOff>
    </xdr:from>
    <xdr:to>
      <xdr:col>7</xdr:col>
      <xdr:colOff>818029</xdr:colOff>
      <xdr:row>69</xdr:row>
      <xdr:rowOff>268941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49A942-8873-482F-9534-707E283A6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6747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D17658C-696D-4B57-8A41-EF24B0EF95EE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156178</xdr:colOff>
      <xdr:row>71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D2ED1-47EB-4EAE-B2F3-EFE937C637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071566" y="12758317"/>
          <a:ext cx="2219462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50F8007-DF39-4B67-9DAB-E6C7DB42A4C5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9</xdr:col>
      <xdr:colOff>353823</xdr:colOff>
      <xdr:row>1</xdr:row>
      <xdr:rowOff>156182</xdr:rowOff>
    </xdr:from>
    <xdr:ext cx="1527998" cy="677727"/>
    <xdr:pic>
      <xdr:nvPicPr>
        <xdr:cNvPr id="4" name="Picture 9" descr="PQB 2">
          <a:extLst>
            <a:ext uri="{FF2B5EF4-FFF2-40B4-BE49-F238E27FC236}">
              <a16:creationId xmlns:a16="http://schemas.microsoft.com/office/drawing/2014/main" id="{31C15C98-8686-49D7-84B2-70223C911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440923" y="318107"/>
          <a:ext cx="1527998" cy="6777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883023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345268F1-472D-4B13-A78D-19904EC41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062993" y="363631"/>
          <a:ext cx="1535530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616326</xdr:colOff>
      <xdr:row>65</xdr:row>
      <xdr:rowOff>196954</xdr:rowOff>
    </xdr:from>
    <xdr:to>
      <xdr:col>7</xdr:col>
      <xdr:colOff>818029</xdr:colOff>
      <xdr:row>69</xdr:row>
      <xdr:rowOff>268941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F918FB5-1D63-4A3E-9EAC-A16C75911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3617679"/>
          <a:ext cx="2221003" cy="1176887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12F63B-EE37-4134-8F15-3D21C3E235F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263334</xdr:colOff>
      <xdr:row>71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63658C-8CAF-40D3-B0B8-80D2FEF6B3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071566" y="13701292"/>
          <a:ext cx="2219462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054ADDF-945A-45B2-984B-C526591BCFA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9</xdr:col>
      <xdr:colOff>353823</xdr:colOff>
      <xdr:row>1</xdr:row>
      <xdr:rowOff>156182</xdr:rowOff>
    </xdr:from>
    <xdr:ext cx="1527998" cy="677727"/>
    <xdr:pic>
      <xdr:nvPicPr>
        <xdr:cNvPr id="4" name="Picture 9" descr="PQB 2">
          <a:extLst>
            <a:ext uri="{FF2B5EF4-FFF2-40B4-BE49-F238E27FC236}">
              <a16:creationId xmlns:a16="http://schemas.microsoft.com/office/drawing/2014/main" id="{031F06A0-9F34-4998-81BA-8F8C1F5D7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440923" y="318107"/>
          <a:ext cx="1527998" cy="6777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66</xdr:row>
      <xdr:rowOff>196954</xdr:rowOff>
    </xdr:from>
    <xdr:to>
      <xdr:col>7</xdr:col>
      <xdr:colOff>818029</xdr:colOff>
      <xdr:row>70</xdr:row>
      <xdr:rowOff>268942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7C56DF-0EDD-4025-B767-96DC8537A1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360379"/>
          <a:ext cx="2221003" cy="1176887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BE61D0D-0534-4170-A76F-F56AB1577F3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263334</xdr:colOff>
      <xdr:row>71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85AC9F-155C-4EE9-B346-DC51CC36AB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9900116" y="13386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D6EF19-1EAF-4543-9B54-2E1328D8777F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66</xdr:row>
      <xdr:rowOff>196954</xdr:rowOff>
    </xdr:from>
    <xdr:to>
      <xdr:col>7</xdr:col>
      <xdr:colOff>818029</xdr:colOff>
      <xdr:row>70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315180-126A-41B2-A824-8F50830414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6747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30B9AB5-0000-49FF-9CB1-F6C175C3107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263334</xdr:colOff>
      <xdr:row>71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9B9A22-D038-4CEA-A98B-FF4282A534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9900116" y="13072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6ACF6B6-2EAF-49A3-A36B-3F786C2E0626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66</xdr:row>
      <xdr:rowOff>196954</xdr:rowOff>
    </xdr:from>
    <xdr:to>
      <xdr:col>7</xdr:col>
      <xdr:colOff>818029</xdr:colOff>
      <xdr:row>70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3AF6F81-068E-4CC4-95BA-78B1BE6E99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6747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D898F4-1842-40DF-B8E6-A63B26B1D5E8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263334</xdr:colOff>
      <xdr:row>71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6CBC6D-3109-4F30-A9B4-C3E1704B10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9900116" y="13072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0F7AC76-9AC9-45D2-9A14-FCF7A48F868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85DAA9-45A6-41AA-A61B-90290ECE6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3017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5EFB36-F15F-4E75-A623-57BD362AD74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70</xdr:row>
      <xdr:rowOff>223417</xdr:rowOff>
    </xdr:from>
    <xdr:to>
      <xdr:col>10</xdr:col>
      <xdr:colOff>263334</xdr:colOff>
      <xdr:row>75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704740-FA36-463F-9444-D14996264D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9900116" y="13386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ED0037-5DA3-4E72-AC96-420DC2BB4964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F00A07-BF24-4794-B2CD-0A28D630E0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569929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25EBEDD-A2B6-467E-9EE3-4912B92A2A0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70</xdr:row>
      <xdr:rowOff>223417</xdr:rowOff>
    </xdr:from>
    <xdr:to>
      <xdr:col>10</xdr:col>
      <xdr:colOff>263334</xdr:colOff>
      <xdr:row>75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C2AA01B-ED37-40B0-AF0E-0330BC7282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199631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C1DFB28-27D2-404D-8EDB-9CE0372E751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8BC175A-DD27-4582-9FDB-BD99C6BBE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E9FCB5-14A2-46DB-80F5-0094A3021904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524A3C-9838-4274-8B44-E2EEC37BBC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D6926CA-648D-46C6-AB72-9A78929A9D8D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C8E650A-A5F1-4B97-B4E6-F2CEAAD83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0B6243-BD22-4D0F-8548-648A95AA10B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6B150D-EEC7-4830-9C1E-83722CA11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D0C687-FEB2-4514-9EF1-147422B1FCB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AC3191-988D-4933-8CC2-BDA8DB8EC0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68AC3C-5300-4B2B-98C0-FDE37A4C9DA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757C5D-470E-4851-A03A-B6B55C547B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ED7C37-74AF-449B-A2C9-E6322E6ED36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6EA57D-73D9-43A5-9A04-14C795B00E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BDA80F-CF25-4416-A941-C4B51F05178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1472FC-4029-4F41-874B-E0716CE36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624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442B6E-9CF1-402E-AD6A-B83DBC88E44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AE370B-3F7B-429D-98BC-57BD1E634D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BF07B32-AB32-4DC6-9B3F-4C8420C09659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607202-99A2-4598-9C42-D1E8A8C4F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624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111B261-C6C8-486F-A117-4BEF8934ED7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45719A-DC6B-4A57-949C-30E30111B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EC077C-3566-40FB-BA7A-81ED44EF1535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8B5287-A952-4609-9310-08234F030C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E26333-86D1-4A86-A243-4B1BB4DE200B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B6E4FF5-619B-4552-84C5-3EE013174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8C329A-7BD7-4627-9CA7-64823145793D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F7019B-136D-4209-BFF2-542B07260A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624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11C9B4-1F40-41A8-83B3-4463EAEB16E9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308AA4-6420-469C-9499-101159DAE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1941279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2B8C8-3941-46CC-856B-28AAF3CE6F18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4BEB8A-24B3-4D90-98E0-74B38B3FE6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93929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FBE486-AE2E-4B94-B19D-0829FEF6D68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27A3E9-B326-48CA-8D35-8F7947587F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3198579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EBF972-573A-4AEA-91A0-98A86779AEE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096FD1-7726-4F1A-AD0B-3115B67544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93929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1BBF1CF-130F-4729-B2D8-E770F832DCA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56D515-1DA4-464C-A6D4-FCAFD3C158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3198579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196D42-F718-45AC-8CF0-02231DCAF35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C85782-2C69-4306-B929-8824DF8495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199631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F7EAB1-60A8-4CF0-8300-EB047D18B17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C3E186-A44E-4898-8524-234335065E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884254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6AAA09-4F30-4C21-B359-4BF4F1BD0C7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1D99B70-9C51-4809-93C6-3B0D2B18BF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06E66E-57B3-447E-B697-C5FD55A60AA8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46908A-8720-4097-9D40-B60736B96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750801" y="12569929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094541-C058-4340-8D64-C391EA18E20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4513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42EEF45-5F43-4E80-A578-B504AD9FE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462091" y="1293929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BF57D7-1677-4668-BA0B-F316D2DBE57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9903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BC8B7B-F779-4C0F-A36B-41E4E5912A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750801" y="12884254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3BC1365-0C70-4DCC-BD90-63BB39DF8306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4513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3FB3424-7704-4682-A84E-210426377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462091" y="12624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9C5FA4-AF96-406A-877C-A1A3E95250B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9903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3B900E3-2DEC-4D05-9F9A-788D777A5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750801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94E975-B5BB-467F-9F42-628E420DB18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4513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526BB7-6D2C-4486-A1A3-8EFEC6083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462091" y="1325361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15F81A-863F-4AA6-899F-C6295054FF8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9903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684F0-376E-4F50-BCBB-C61A0D37E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750801" y="11941279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773ABC-2C07-4B3B-BB69-025DD544732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4513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09F8573-4E2C-4A60-A3EA-E9384EFAD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462091" y="1325361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E2887E-F073-40AD-8DA7-F8617FDBBBCB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9903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Administrador\Configuraci&#243;n%20local\Archivos%20te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Administrador\Configuraci&#243;n%20local\Archivos%20temporal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srv01\Private\Users\nroverano\AppData\Local\Microsoft\Windows\Temporary%20Internet%20Files\Content.Outlook\PG03Z0FM\DAILY%20REPORT%20JUL%2009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Partediario%20de%20Noviembre%20-200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urban/Desktop/Informes/Catriel%20Oeste/Aconcagua/Planes%20de%20Batch%20Viejos/Plan%20de%20Batch%20Aconcagua%20-%2019%20-6%20-%20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Administrador\Configuraci&#243;n%20local\Archivos%20temporales%20de%20Internet\Content.IE5\6PHVO0KQ\Documents%20and%20Settings\jmoya\Configuraci&#243;n%20loca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jvallejo.CATRIEL\Configuraci&#243;n%20local\Archivos%20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Documents%20and%20Settings\Administrador\Configuraci&#243;n%20local\Archivos%20temporales%20de%20Internet\Content.IE5\6PHVO0KQ\Documents%20and%20Settings\jmoya\Configuraci&#243;n%20loca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file:///\\CATRIEL01\Users\arodriguez\Mis%20documentos\Downloads\BUFALOGUARDIA\Documents%20and%20Settings\usuario\Configuraci&#243;n%20local\Archivos%20temporales%20de%20Internet\Content.IE5\SDU30D6N\Documents%20and%20Settings\jvallejo.CATRIEL\Configuraci&#243;n%20local\Archivo?DF9BD17F" TargetMode="External"/><Relationship Id="rId1" Type="http://schemas.openxmlformats.org/officeDocument/2006/relationships/externalLinkPath" Target="file:///\\DF9BD17F\Archivo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SUMMARY"/>
      <sheetName val="SI Wells Report"/>
      <sheetName val="Daily Activity "/>
      <sheetName val="Daily Production"/>
      <sheetName val="Carga de Datos"/>
      <sheetName val=" Datos del grafico"/>
      <sheetName val="Hoja1"/>
      <sheetName val="Hoja2"/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>
        <row r="31">
          <cell r="D31">
            <v>11.441558028616853</v>
          </cell>
        </row>
      </sheetData>
      <sheetData sheetId="2"/>
      <sheetData sheetId="3">
        <row r="152">
          <cell r="N152">
            <v>930.91999999999962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ON"/>
      <sheetName val="Dicsan"/>
      <sheetName val="Gráfico1"/>
      <sheetName val="Parte"/>
      <sheetName val="ACUMULADAS"/>
      <sheetName val="Módulo1"/>
      <sheetName val="Módulo2"/>
    </sheetNames>
    <sheetDataSet>
      <sheetData sheetId="0">
        <row r="9">
          <cell r="A9">
            <v>1</v>
          </cell>
          <cell r="B9">
            <v>11</v>
          </cell>
          <cell r="C9">
            <v>2009</v>
          </cell>
          <cell r="D9">
            <v>571</v>
          </cell>
          <cell r="E9">
            <v>468</v>
          </cell>
          <cell r="F9">
            <v>353</v>
          </cell>
          <cell r="G9">
            <v>250</v>
          </cell>
          <cell r="H9">
            <v>275.5</v>
          </cell>
          <cell r="I9">
            <v>353</v>
          </cell>
          <cell r="K9">
            <v>0</v>
          </cell>
          <cell r="L9">
            <v>275.5</v>
          </cell>
          <cell r="M9">
            <v>538</v>
          </cell>
          <cell r="O9">
            <v>137.75</v>
          </cell>
          <cell r="P9">
            <v>94.3</v>
          </cell>
          <cell r="Q9">
            <v>277</v>
          </cell>
          <cell r="R9">
            <v>250</v>
          </cell>
          <cell r="V9">
            <v>8768</v>
          </cell>
          <cell r="W9">
            <v>8768</v>
          </cell>
          <cell r="X9">
            <v>432.4</v>
          </cell>
          <cell r="Y9">
            <v>1</v>
          </cell>
          <cell r="Z9">
            <v>9223.4</v>
          </cell>
          <cell r="AA9">
            <v>9223.4</v>
          </cell>
          <cell r="AB9">
            <v>249.87</v>
          </cell>
          <cell r="AC9">
            <v>4.57</v>
          </cell>
          <cell r="AG9">
            <v>0</v>
          </cell>
          <cell r="AH9">
            <v>468</v>
          </cell>
          <cell r="AI9">
            <v>205</v>
          </cell>
          <cell r="AJ9">
            <v>8768</v>
          </cell>
          <cell r="AL9">
            <v>7745</v>
          </cell>
          <cell r="AM9">
            <v>1213</v>
          </cell>
          <cell r="AN9">
            <v>975</v>
          </cell>
          <cell r="AO9">
            <v>61.8</v>
          </cell>
          <cell r="AP9">
            <v>45</v>
          </cell>
          <cell r="AQ9">
            <v>43</v>
          </cell>
          <cell r="AR9">
            <v>45</v>
          </cell>
          <cell r="AS9">
            <v>0</v>
          </cell>
          <cell r="AT9">
            <v>250</v>
          </cell>
          <cell r="AU9">
            <v>423</v>
          </cell>
          <cell r="AV9">
            <v>250</v>
          </cell>
        </row>
        <row r="10">
          <cell r="A10">
            <v>2</v>
          </cell>
          <cell r="B10">
            <v>11</v>
          </cell>
          <cell r="C10">
            <v>2009</v>
          </cell>
          <cell r="D10">
            <v>468</v>
          </cell>
          <cell r="E10">
            <v>409</v>
          </cell>
          <cell r="F10">
            <v>260</v>
          </cell>
          <cell r="G10">
            <v>201</v>
          </cell>
          <cell r="H10">
            <v>500.2</v>
          </cell>
          <cell r="I10">
            <v>613</v>
          </cell>
          <cell r="K10">
            <v>0</v>
          </cell>
          <cell r="L10">
            <v>500.2</v>
          </cell>
          <cell r="M10">
            <v>617</v>
          </cell>
          <cell r="O10">
            <v>387.85</v>
          </cell>
          <cell r="P10">
            <v>92.77</v>
          </cell>
          <cell r="Q10">
            <v>196</v>
          </cell>
          <cell r="R10">
            <v>201</v>
          </cell>
          <cell r="V10">
            <v>8556</v>
          </cell>
          <cell r="W10">
            <v>8556</v>
          </cell>
          <cell r="X10">
            <v>523.79</v>
          </cell>
          <cell r="Y10">
            <v>23</v>
          </cell>
          <cell r="Z10">
            <v>9158.7900000000009</v>
          </cell>
          <cell r="AA10">
            <v>9191.0950000000012</v>
          </cell>
          <cell r="AB10">
            <v>250.62</v>
          </cell>
          <cell r="AC10">
            <v>7.07</v>
          </cell>
          <cell r="AG10">
            <v>0</v>
          </cell>
          <cell r="AH10">
            <v>409</v>
          </cell>
          <cell r="AI10">
            <v>201</v>
          </cell>
          <cell r="AJ10">
            <v>8556</v>
          </cell>
          <cell r="AL10">
            <v>7296</v>
          </cell>
          <cell r="AM10">
            <v>1204</v>
          </cell>
          <cell r="AN10">
            <v>1038</v>
          </cell>
          <cell r="AO10">
            <v>51</v>
          </cell>
          <cell r="AP10">
            <v>45</v>
          </cell>
          <cell r="AQ10">
            <v>43</v>
          </cell>
          <cell r="AR10">
            <v>0</v>
          </cell>
          <cell r="AS10">
            <v>0</v>
          </cell>
          <cell r="AT10">
            <v>225.5</v>
          </cell>
          <cell r="AU10">
            <v>409</v>
          </cell>
          <cell r="AV10">
            <v>201</v>
          </cell>
        </row>
        <row r="11">
          <cell r="A11">
            <v>3</v>
          </cell>
          <cell r="B11">
            <v>11</v>
          </cell>
          <cell r="C11">
            <v>2009</v>
          </cell>
          <cell r="D11">
            <v>409</v>
          </cell>
          <cell r="E11">
            <v>381</v>
          </cell>
          <cell r="F11">
            <v>255</v>
          </cell>
          <cell r="G11">
            <v>227</v>
          </cell>
          <cell r="H11">
            <v>720.9</v>
          </cell>
          <cell r="I11">
            <v>868</v>
          </cell>
          <cell r="K11">
            <v>0</v>
          </cell>
          <cell r="L11">
            <v>240.29999999999998</v>
          </cell>
          <cell r="M11">
            <v>596</v>
          </cell>
          <cell r="O11">
            <v>498.86666666666662</v>
          </cell>
          <cell r="P11">
            <v>94.5</v>
          </cell>
          <cell r="Q11">
            <v>220</v>
          </cell>
          <cell r="R11">
            <v>227</v>
          </cell>
          <cell r="V11">
            <v>8712</v>
          </cell>
          <cell r="W11">
            <v>8712</v>
          </cell>
          <cell r="X11">
            <v>457.54</v>
          </cell>
          <cell r="Y11">
            <v>22.5</v>
          </cell>
          <cell r="Z11">
            <v>9148.5400000000009</v>
          </cell>
          <cell r="AA11">
            <v>9153.6650000000009</v>
          </cell>
          <cell r="AB11">
            <v>249.83</v>
          </cell>
          <cell r="AC11">
            <v>6.15</v>
          </cell>
          <cell r="AG11">
            <v>0</v>
          </cell>
          <cell r="AH11">
            <v>381</v>
          </cell>
          <cell r="AI11">
            <v>203</v>
          </cell>
          <cell r="AJ11">
            <v>8712</v>
          </cell>
          <cell r="AL11">
            <v>7830</v>
          </cell>
          <cell r="AM11">
            <v>1212</v>
          </cell>
          <cell r="AN11">
            <v>1006</v>
          </cell>
          <cell r="AO11">
            <v>61.8</v>
          </cell>
          <cell r="AP11">
            <v>36</v>
          </cell>
          <cell r="AQ11">
            <v>36</v>
          </cell>
          <cell r="AR11">
            <v>24</v>
          </cell>
          <cell r="AS11">
            <v>0</v>
          </cell>
          <cell r="AT11">
            <v>226</v>
          </cell>
          <cell r="AU11">
            <v>357</v>
          </cell>
          <cell r="AV11">
            <v>227</v>
          </cell>
        </row>
        <row r="12">
          <cell r="A12">
            <v>4</v>
          </cell>
          <cell r="B12">
            <v>11</v>
          </cell>
          <cell r="C12">
            <v>2009</v>
          </cell>
          <cell r="D12">
            <v>381</v>
          </cell>
          <cell r="E12">
            <v>335</v>
          </cell>
          <cell r="F12">
            <v>300</v>
          </cell>
          <cell r="G12">
            <v>254</v>
          </cell>
          <cell r="H12">
            <v>962.9</v>
          </cell>
          <cell r="I12">
            <v>1168</v>
          </cell>
          <cell r="K12">
            <v>0</v>
          </cell>
          <cell r="L12">
            <v>240.72499999999999</v>
          </cell>
          <cell r="M12">
            <v>556</v>
          </cell>
          <cell r="O12">
            <v>614.875</v>
          </cell>
          <cell r="P12">
            <v>99.09</v>
          </cell>
          <cell r="Q12">
            <v>254</v>
          </cell>
          <cell r="R12">
            <v>254</v>
          </cell>
          <cell r="V12">
            <v>8520</v>
          </cell>
          <cell r="W12">
            <v>8520</v>
          </cell>
          <cell r="X12">
            <v>611.22</v>
          </cell>
          <cell r="Y12">
            <v>8.5</v>
          </cell>
          <cell r="Z12">
            <v>9091.2199999999993</v>
          </cell>
          <cell r="AA12">
            <v>9119.880000000001</v>
          </cell>
          <cell r="AC12">
            <v>10.28</v>
          </cell>
          <cell r="AF12">
            <v>867.99599999999998</v>
          </cell>
          <cell r="AG12">
            <v>867.99599999999998</v>
          </cell>
          <cell r="AH12">
            <v>335</v>
          </cell>
          <cell r="AI12">
            <v>198</v>
          </cell>
          <cell r="AJ12">
            <v>8520</v>
          </cell>
          <cell r="AL12">
            <v>7564</v>
          </cell>
          <cell r="AM12">
            <v>1198</v>
          </cell>
          <cell r="AN12">
            <v>864</v>
          </cell>
          <cell r="AO12">
            <v>61.8</v>
          </cell>
          <cell r="AP12">
            <v>45</v>
          </cell>
          <cell r="AQ12">
            <v>36</v>
          </cell>
          <cell r="AR12">
            <v>56</v>
          </cell>
          <cell r="AS12">
            <v>0</v>
          </cell>
          <cell r="AT12">
            <v>233</v>
          </cell>
          <cell r="AU12">
            <v>279</v>
          </cell>
          <cell r="AV12">
            <v>254</v>
          </cell>
        </row>
        <row r="13">
          <cell r="A13">
            <v>5</v>
          </cell>
          <cell r="B13">
            <v>11</v>
          </cell>
          <cell r="C13">
            <v>2009</v>
          </cell>
          <cell r="D13">
            <v>335</v>
          </cell>
          <cell r="E13">
            <v>395</v>
          </cell>
          <cell r="F13">
            <v>195</v>
          </cell>
          <cell r="G13">
            <v>255</v>
          </cell>
          <cell r="H13">
            <v>1221.2</v>
          </cell>
          <cell r="I13">
            <v>1363</v>
          </cell>
          <cell r="K13">
            <v>0</v>
          </cell>
          <cell r="L13">
            <v>244.24</v>
          </cell>
          <cell r="M13">
            <v>567</v>
          </cell>
          <cell r="O13">
            <v>851.3</v>
          </cell>
          <cell r="P13">
            <v>102.2</v>
          </cell>
          <cell r="Q13">
            <v>235</v>
          </cell>
          <cell r="R13">
            <v>255</v>
          </cell>
          <cell r="V13">
            <v>8716</v>
          </cell>
          <cell r="W13">
            <v>8716</v>
          </cell>
          <cell r="X13">
            <v>301.62</v>
          </cell>
          <cell r="Y13">
            <v>5</v>
          </cell>
          <cell r="Z13">
            <v>9028.6200000000008</v>
          </cell>
          <cell r="AA13">
            <v>9059.92</v>
          </cell>
          <cell r="AC13">
            <v>3.84</v>
          </cell>
          <cell r="AG13">
            <v>867.99599999999998</v>
          </cell>
          <cell r="AH13">
            <v>395</v>
          </cell>
          <cell r="AI13">
            <v>220</v>
          </cell>
          <cell r="AJ13">
            <v>8716</v>
          </cell>
          <cell r="AL13">
            <v>7643</v>
          </cell>
          <cell r="AM13">
            <v>1205</v>
          </cell>
          <cell r="AN13">
            <v>926</v>
          </cell>
          <cell r="AO13">
            <v>61.8</v>
          </cell>
          <cell r="AP13">
            <v>45</v>
          </cell>
          <cell r="AQ13">
            <v>36</v>
          </cell>
          <cell r="AR13">
            <v>35</v>
          </cell>
          <cell r="AS13">
            <v>0</v>
          </cell>
          <cell r="AT13">
            <v>237.4</v>
          </cell>
          <cell r="AU13">
            <v>360</v>
          </cell>
          <cell r="AV13">
            <v>255</v>
          </cell>
        </row>
        <row r="14">
          <cell r="A14">
            <v>6</v>
          </cell>
          <cell r="B14">
            <v>11</v>
          </cell>
          <cell r="C14">
            <v>2009</v>
          </cell>
          <cell r="D14">
            <v>395</v>
          </cell>
          <cell r="E14">
            <v>401</v>
          </cell>
          <cell r="F14">
            <v>214</v>
          </cell>
          <cell r="G14">
            <v>220</v>
          </cell>
          <cell r="H14">
            <v>1447.2</v>
          </cell>
          <cell r="I14">
            <v>1577</v>
          </cell>
          <cell r="K14">
            <v>0</v>
          </cell>
          <cell r="L14">
            <v>241.20000000000002</v>
          </cell>
          <cell r="M14">
            <v>587</v>
          </cell>
          <cell r="O14">
            <v>1088.05</v>
          </cell>
          <cell r="P14">
            <v>97.8</v>
          </cell>
          <cell r="Q14">
            <v>239</v>
          </cell>
          <cell r="R14">
            <v>220</v>
          </cell>
          <cell r="V14">
            <v>8831</v>
          </cell>
          <cell r="W14">
            <v>8831</v>
          </cell>
          <cell r="X14">
            <v>233.2</v>
          </cell>
          <cell r="Y14">
            <v>6.5</v>
          </cell>
          <cell r="Z14">
            <v>9084.2000000000007</v>
          </cell>
          <cell r="AA14">
            <v>9056.41</v>
          </cell>
          <cell r="AC14">
            <v>2.66</v>
          </cell>
          <cell r="AG14">
            <v>867.99599999999998</v>
          </cell>
          <cell r="AH14">
            <v>401</v>
          </cell>
          <cell r="AI14">
            <v>207</v>
          </cell>
          <cell r="AJ14">
            <v>8831</v>
          </cell>
          <cell r="AL14">
            <v>7829</v>
          </cell>
          <cell r="AM14">
            <v>1216</v>
          </cell>
          <cell r="AN14">
            <v>892</v>
          </cell>
          <cell r="AO14">
            <v>61.8</v>
          </cell>
          <cell r="AP14">
            <v>45</v>
          </cell>
          <cell r="AQ14">
            <v>36</v>
          </cell>
          <cell r="AR14">
            <v>13</v>
          </cell>
          <cell r="AS14">
            <v>0</v>
          </cell>
          <cell r="AT14">
            <v>234.5</v>
          </cell>
          <cell r="AU14">
            <v>388</v>
          </cell>
          <cell r="AV14">
            <v>220</v>
          </cell>
        </row>
        <row r="15">
          <cell r="A15">
            <v>7</v>
          </cell>
          <cell r="B15">
            <v>11</v>
          </cell>
          <cell r="C15">
            <v>2009</v>
          </cell>
          <cell r="D15">
            <v>401</v>
          </cell>
          <cell r="E15">
            <v>380</v>
          </cell>
          <cell r="F15">
            <v>260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585</v>
          </cell>
          <cell r="O15">
            <v>0</v>
          </cell>
          <cell r="P15">
            <v>95.56</v>
          </cell>
          <cell r="Q15">
            <v>231</v>
          </cell>
          <cell r="R15">
            <v>0</v>
          </cell>
          <cell r="V15">
            <v>8815</v>
          </cell>
          <cell r="W15">
            <v>0</v>
          </cell>
          <cell r="X15">
            <v>286.89999999999998</v>
          </cell>
          <cell r="Y15">
            <v>2.33</v>
          </cell>
          <cell r="Z15">
            <v>-587</v>
          </cell>
          <cell r="AA15">
            <v>0</v>
          </cell>
          <cell r="AC15">
            <v>4.55</v>
          </cell>
          <cell r="AG15">
            <v>867.99599999999998</v>
          </cell>
          <cell r="AH15">
            <v>380</v>
          </cell>
          <cell r="AI15">
            <v>204</v>
          </cell>
          <cell r="AJ15">
            <v>8815</v>
          </cell>
          <cell r="AL15">
            <v>7722</v>
          </cell>
          <cell r="AM15">
            <v>1221</v>
          </cell>
          <cell r="AN15">
            <v>937</v>
          </cell>
          <cell r="AO15">
            <v>61.8</v>
          </cell>
          <cell r="AP15">
            <v>45</v>
          </cell>
          <cell r="AQ15">
            <v>40</v>
          </cell>
          <cell r="AR15">
            <v>0</v>
          </cell>
          <cell r="AS15">
            <v>0</v>
          </cell>
          <cell r="AT15">
            <v>-81.571428571428569</v>
          </cell>
          <cell r="AU15">
            <v>0</v>
          </cell>
          <cell r="AV15">
            <v>0</v>
          </cell>
        </row>
        <row r="16">
          <cell r="A16">
            <v>8</v>
          </cell>
          <cell r="B16">
            <v>11</v>
          </cell>
          <cell r="C16">
            <v>2009</v>
          </cell>
          <cell r="D16">
            <v>0</v>
          </cell>
          <cell r="E16">
            <v>358</v>
          </cell>
          <cell r="F16">
            <v>245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581</v>
          </cell>
          <cell r="O16">
            <v>0</v>
          </cell>
          <cell r="P16">
            <v>95.26</v>
          </cell>
          <cell r="Q16">
            <v>245</v>
          </cell>
          <cell r="R16">
            <v>0</v>
          </cell>
          <cell r="V16">
            <v>8821</v>
          </cell>
          <cell r="W16">
            <v>0</v>
          </cell>
          <cell r="X16">
            <v>260.45</v>
          </cell>
          <cell r="Y16">
            <v>2</v>
          </cell>
          <cell r="Z16">
            <v>0</v>
          </cell>
          <cell r="AA16">
            <v>0</v>
          </cell>
          <cell r="AC16">
            <v>3.9</v>
          </cell>
          <cell r="AG16">
            <v>867.99599999999998</v>
          </cell>
          <cell r="AH16">
            <v>358</v>
          </cell>
          <cell r="AI16">
            <v>205</v>
          </cell>
          <cell r="AJ16">
            <v>8821</v>
          </cell>
          <cell r="AL16">
            <v>7902</v>
          </cell>
          <cell r="AM16">
            <v>1222</v>
          </cell>
          <cell r="AN16">
            <v>918</v>
          </cell>
          <cell r="AO16">
            <v>61.8</v>
          </cell>
          <cell r="AP16">
            <v>45</v>
          </cell>
          <cell r="AQ16">
            <v>36</v>
          </cell>
          <cell r="AR16">
            <v>0</v>
          </cell>
          <cell r="AS16">
            <v>0</v>
          </cell>
          <cell r="AT16">
            <v>-71.375</v>
          </cell>
          <cell r="AU16">
            <v>0</v>
          </cell>
          <cell r="AV16">
            <v>0</v>
          </cell>
        </row>
        <row r="17">
          <cell r="A17">
            <v>9</v>
          </cell>
          <cell r="B17">
            <v>11</v>
          </cell>
          <cell r="C17">
            <v>2009</v>
          </cell>
          <cell r="D17">
            <v>0</v>
          </cell>
          <cell r="E17">
            <v>329</v>
          </cell>
          <cell r="F17">
            <v>243</v>
          </cell>
          <cell r="G17">
            <v>0</v>
          </cell>
          <cell r="H17">
            <v>0</v>
          </cell>
          <cell r="I17">
            <v>0</v>
          </cell>
          <cell r="K17">
            <v>0</v>
          </cell>
          <cell r="L17">
            <v>0</v>
          </cell>
          <cell r="M17">
            <v>577</v>
          </cell>
          <cell r="O17">
            <v>0</v>
          </cell>
          <cell r="P17">
            <v>95.18</v>
          </cell>
          <cell r="Q17">
            <v>208</v>
          </cell>
          <cell r="R17">
            <v>0</v>
          </cell>
          <cell r="V17">
            <v>8728</v>
          </cell>
          <cell r="W17">
            <v>0</v>
          </cell>
          <cell r="X17">
            <v>357.53</v>
          </cell>
          <cell r="Y17">
            <v>14.5</v>
          </cell>
          <cell r="Z17">
            <v>0</v>
          </cell>
          <cell r="AA17">
            <v>0</v>
          </cell>
          <cell r="AC17">
            <v>6.96</v>
          </cell>
          <cell r="AG17">
            <v>867.99599999999998</v>
          </cell>
          <cell r="AH17">
            <v>329</v>
          </cell>
          <cell r="AI17">
            <v>201</v>
          </cell>
          <cell r="AJ17">
            <v>8728</v>
          </cell>
          <cell r="AL17">
            <v>7821</v>
          </cell>
          <cell r="AM17">
            <v>1226</v>
          </cell>
          <cell r="AN17">
            <v>790</v>
          </cell>
          <cell r="AO17">
            <v>61.8</v>
          </cell>
          <cell r="AP17">
            <v>45</v>
          </cell>
          <cell r="AQ17">
            <v>29</v>
          </cell>
          <cell r="AR17">
            <v>0</v>
          </cell>
          <cell r="AS17">
            <v>0</v>
          </cell>
          <cell r="AT17">
            <v>-63.444444444444443</v>
          </cell>
          <cell r="AU17">
            <v>0</v>
          </cell>
          <cell r="AV17">
            <v>0</v>
          </cell>
        </row>
        <row r="18">
          <cell r="A18">
            <v>10</v>
          </cell>
          <cell r="B18">
            <v>11</v>
          </cell>
          <cell r="C18">
            <v>2009</v>
          </cell>
          <cell r="D18">
            <v>0</v>
          </cell>
          <cell r="E18">
            <v>547</v>
          </cell>
          <cell r="F18">
            <v>1E-3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581</v>
          </cell>
          <cell r="O18">
            <v>0</v>
          </cell>
          <cell r="P18">
            <v>97.91</v>
          </cell>
          <cell r="Q18">
            <v>218</v>
          </cell>
          <cell r="R18">
            <v>0</v>
          </cell>
          <cell r="V18">
            <v>8609</v>
          </cell>
          <cell r="W18">
            <v>0</v>
          </cell>
          <cell r="X18">
            <v>520</v>
          </cell>
          <cell r="Y18">
            <v>36</v>
          </cell>
          <cell r="Z18">
            <v>0</v>
          </cell>
          <cell r="AA18">
            <v>0</v>
          </cell>
          <cell r="AC18">
            <v>9.1199999999999992</v>
          </cell>
          <cell r="AF18">
            <v>1456.816</v>
          </cell>
          <cell r="AG18">
            <v>867.99599999999998</v>
          </cell>
          <cell r="AH18">
            <v>547</v>
          </cell>
          <cell r="AI18">
            <v>198</v>
          </cell>
          <cell r="AJ18">
            <v>8609</v>
          </cell>
          <cell r="AL18">
            <v>7745</v>
          </cell>
          <cell r="AM18">
            <v>1257</v>
          </cell>
          <cell r="AN18">
            <v>1055</v>
          </cell>
          <cell r="AO18">
            <v>61.8</v>
          </cell>
          <cell r="AP18">
            <v>44</v>
          </cell>
          <cell r="AQ18">
            <v>37</v>
          </cell>
          <cell r="AR18">
            <v>0</v>
          </cell>
          <cell r="AS18">
            <v>0</v>
          </cell>
          <cell r="AT18">
            <v>-57.1</v>
          </cell>
          <cell r="AU18">
            <v>0</v>
          </cell>
          <cell r="AV18">
            <v>0</v>
          </cell>
        </row>
        <row r="19">
          <cell r="A19">
            <v>11</v>
          </cell>
          <cell r="B19">
            <v>11</v>
          </cell>
          <cell r="C19">
            <v>2009</v>
          </cell>
          <cell r="D19">
            <v>0</v>
          </cell>
          <cell r="E19">
            <v>510</v>
          </cell>
          <cell r="F19">
            <v>250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589</v>
          </cell>
          <cell r="O19">
            <v>0</v>
          </cell>
          <cell r="P19">
            <v>96</v>
          </cell>
          <cell r="Q19">
            <v>220</v>
          </cell>
          <cell r="R19">
            <v>0</v>
          </cell>
          <cell r="V19">
            <v>8617</v>
          </cell>
          <cell r="W19">
            <v>0</v>
          </cell>
          <cell r="X19">
            <v>504.56</v>
          </cell>
          <cell r="Y19">
            <v>5.5</v>
          </cell>
          <cell r="Z19">
            <v>0</v>
          </cell>
          <cell r="AA19">
            <v>0</v>
          </cell>
          <cell r="AC19">
            <v>7.28</v>
          </cell>
          <cell r="AG19">
            <v>867.99599999999998</v>
          </cell>
          <cell r="AH19">
            <v>510</v>
          </cell>
          <cell r="AI19">
            <v>199</v>
          </cell>
          <cell r="AJ19">
            <v>8617</v>
          </cell>
          <cell r="AL19">
            <v>7707</v>
          </cell>
          <cell r="AM19">
            <v>1277</v>
          </cell>
          <cell r="AN19">
            <v>853</v>
          </cell>
          <cell r="AO19">
            <v>61.8</v>
          </cell>
          <cell r="AP19">
            <v>43.5</v>
          </cell>
          <cell r="AQ19">
            <v>36</v>
          </cell>
          <cell r="AR19">
            <v>0</v>
          </cell>
          <cell r="AS19">
            <v>0</v>
          </cell>
          <cell r="AT19">
            <v>-51.909090909090907</v>
          </cell>
          <cell r="AU19">
            <v>0</v>
          </cell>
          <cell r="AV19">
            <v>0</v>
          </cell>
        </row>
        <row r="20">
          <cell r="A20">
            <v>12</v>
          </cell>
          <cell r="B20">
            <v>11</v>
          </cell>
          <cell r="C20">
            <v>2009</v>
          </cell>
          <cell r="D20">
            <v>0</v>
          </cell>
          <cell r="E20">
            <v>392</v>
          </cell>
          <cell r="F20">
            <v>322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550</v>
          </cell>
          <cell r="O20">
            <v>0</v>
          </cell>
          <cell r="P20">
            <v>95.7</v>
          </cell>
          <cell r="Q20">
            <v>211</v>
          </cell>
          <cell r="R20">
            <v>0</v>
          </cell>
          <cell r="V20">
            <v>8730</v>
          </cell>
          <cell r="W20">
            <v>0</v>
          </cell>
          <cell r="X20">
            <v>400</v>
          </cell>
          <cell r="Y20">
            <v>1.66</v>
          </cell>
          <cell r="Z20">
            <v>0</v>
          </cell>
          <cell r="AA20">
            <v>0</v>
          </cell>
          <cell r="AC20">
            <v>5.72</v>
          </cell>
          <cell r="AG20">
            <v>867.99599999999998</v>
          </cell>
          <cell r="AH20">
            <v>392</v>
          </cell>
          <cell r="AI20">
            <v>204</v>
          </cell>
          <cell r="AJ20">
            <v>8730</v>
          </cell>
          <cell r="AL20">
            <v>7710</v>
          </cell>
          <cell r="AM20">
            <v>1242</v>
          </cell>
          <cell r="AN20">
            <v>821</v>
          </cell>
          <cell r="AO20">
            <v>61.8</v>
          </cell>
          <cell r="AP20">
            <v>44.5</v>
          </cell>
          <cell r="AQ20">
            <v>36</v>
          </cell>
          <cell r="AR20">
            <v>0</v>
          </cell>
          <cell r="AS20">
            <v>0</v>
          </cell>
          <cell r="AT20">
            <v>-47.583333333333336</v>
          </cell>
          <cell r="AU20">
            <v>0</v>
          </cell>
          <cell r="AV20">
            <v>0</v>
          </cell>
        </row>
        <row r="21">
          <cell r="A21">
            <v>13</v>
          </cell>
          <cell r="B21">
            <v>11</v>
          </cell>
          <cell r="C21">
            <v>2009</v>
          </cell>
          <cell r="D21">
            <v>0</v>
          </cell>
          <cell r="E21">
            <v>384</v>
          </cell>
          <cell r="F21">
            <v>211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560</v>
          </cell>
          <cell r="O21">
            <v>0</v>
          </cell>
          <cell r="P21">
            <v>98.77</v>
          </cell>
          <cell r="Q21">
            <v>222</v>
          </cell>
          <cell r="R21">
            <v>0</v>
          </cell>
          <cell r="V21">
            <v>8796</v>
          </cell>
          <cell r="W21">
            <v>0</v>
          </cell>
          <cell r="X21">
            <v>258</v>
          </cell>
          <cell r="Y21">
            <v>3</v>
          </cell>
          <cell r="Z21">
            <v>0</v>
          </cell>
          <cell r="AA21">
            <v>0</v>
          </cell>
          <cell r="AC21">
            <v>3.22</v>
          </cell>
          <cell r="AG21">
            <v>867.99599999999998</v>
          </cell>
          <cell r="AH21">
            <v>384</v>
          </cell>
          <cell r="AI21">
            <v>202</v>
          </cell>
          <cell r="AJ21">
            <v>8796</v>
          </cell>
          <cell r="AL21">
            <v>7623</v>
          </cell>
          <cell r="AM21">
            <v>1243</v>
          </cell>
          <cell r="AN21">
            <v>988</v>
          </cell>
          <cell r="AO21">
            <v>61.8</v>
          </cell>
          <cell r="AP21">
            <v>44.5</v>
          </cell>
          <cell r="AQ21">
            <v>40</v>
          </cell>
          <cell r="AR21">
            <v>0</v>
          </cell>
          <cell r="AS21">
            <v>0</v>
          </cell>
          <cell r="AT21">
            <v>-43.92307692307692</v>
          </cell>
          <cell r="AU21">
            <v>0</v>
          </cell>
          <cell r="AV21">
            <v>0</v>
          </cell>
        </row>
        <row r="22">
          <cell r="A22">
            <v>14</v>
          </cell>
          <cell r="B22">
            <v>11</v>
          </cell>
          <cell r="C22">
            <v>2009</v>
          </cell>
          <cell r="D22">
            <v>0</v>
          </cell>
          <cell r="E22">
            <v>398</v>
          </cell>
          <cell r="F22">
            <v>215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556</v>
          </cell>
          <cell r="O22">
            <v>0</v>
          </cell>
          <cell r="P22">
            <v>92.62</v>
          </cell>
          <cell r="Q22">
            <v>239</v>
          </cell>
          <cell r="R22">
            <v>0</v>
          </cell>
          <cell r="V22">
            <v>8879</v>
          </cell>
          <cell r="W22">
            <v>0</v>
          </cell>
          <cell r="X22">
            <v>222.6</v>
          </cell>
          <cell r="Y22">
            <v>3.5</v>
          </cell>
          <cell r="Z22">
            <v>0</v>
          </cell>
          <cell r="AA22">
            <v>0</v>
          </cell>
          <cell r="AC22">
            <v>3.29</v>
          </cell>
          <cell r="AG22">
            <v>867.99599999999998</v>
          </cell>
          <cell r="AH22">
            <v>398</v>
          </cell>
          <cell r="AI22">
            <v>203</v>
          </cell>
          <cell r="AJ22">
            <v>8879</v>
          </cell>
          <cell r="AL22">
            <v>7672</v>
          </cell>
          <cell r="AM22">
            <v>1232</v>
          </cell>
          <cell r="AN22">
            <v>1060</v>
          </cell>
          <cell r="AO22">
            <v>61.8</v>
          </cell>
          <cell r="AP22">
            <v>44</v>
          </cell>
          <cell r="AQ22">
            <v>43</v>
          </cell>
          <cell r="AR22">
            <v>0</v>
          </cell>
          <cell r="AS22">
            <v>0</v>
          </cell>
          <cell r="AT22">
            <v>-40.785714285714285</v>
          </cell>
          <cell r="AU22">
            <v>0</v>
          </cell>
          <cell r="AV22">
            <v>0</v>
          </cell>
        </row>
        <row r="23">
          <cell r="A23">
            <v>15</v>
          </cell>
          <cell r="B23">
            <v>11</v>
          </cell>
          <cell r="C23">
            <v>2009</v>
          </cell>
          <cell r="D23">
            <v>0</v>
          </cell>
          <cell r="E23">
            <v>426</v>
          </cell>
          <cell r="F23">
            <v>210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546</v>
          </cell>
          <cell r="O23">
            <v>0</v>
          </cell>
          <cell r="P23">
            <v>92.23</v>
          </cell>
          <cell r="Q23">
            <v>220</v>
          </cell>
          <cell r="R23">
            <v>0</v>
          </cell>
          <cell r="V23">
            <v>8741</v>
          </cell>
          <cell r="W23">
            <v>0</v>
          </cell>
          <cell r="X23">
            <v>296.43</v>
          </cell>
          <cell r="Y23">
            <v>3.5</v>
          </cell>
          <cell r="Z23">
            <v>0</v>
          </cell>
          <cell r="AA23">
            <v>0</v>
          </cell>
          <cell r="AC23">
            <v>4.7300000000000004</v>
          </cell>
          <cell r="AG23">
            <v>867.99599999999998</v>
          </cell>
          <cell r="AH23">
            <v>426</v>
          </cell>
          <cell r="AI23">
            <v>201</v>
          </cell>
          <cell r="AJ23">
            <v>8741</v>
          </cell>
          <cell r="AL23">
            <v>7680</v>
          </cell>
          <cell r="AM23">
            <v>1252</v>
          </cell>
          <cell r="AN23">
            <v>1052</v>
          </cell>
          <cell r="AO23">
            <v>61.8</v>
          </cell>
          <cell r="AP23">
            <v>44</v>
          </cell>
          <cell r="AQ23">
            <v>42</v>
          </cell>
          <cell r="AR23">
            <v>0</v>
          </cell>
          <cell r="AS23">
            <v>0</v>
          </cell>
          <cell r="AT23">
            <v>-38.06666666666667</v>
          </cell>
          <cell r="AU23">
            <v>0</v>
          </cell>
          <cell r="AV23">
            <v>0</v>
          </cell>
        </row>
        <row r="24">
          <cell r="A24">
            <v>16</v>
          </cell>
          <cell r="B24">
            <v>11</v>
          </cell>
          <cell r="C24">
            <v>2009</v>
          </cell>
          <cell r="D24">
            <v>0</v>
          </cell>
          <cell r="E24">
            <v>412</v>
          </cell>
          <cell r="F24">
            <v>230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548</v>
          </cell>
          <cell r="O24">
            <v>0</v>
          </cell>
          <cell r="P24">
            <v>89.3</v>
          </cell>
          <cell r="Q24">
            <v>216</v>
          </cell>
          <cell r="R24">
            <v>0</v>
          </cell>
          <cell r="V24">
            <v>8936</v>
          </cell>
          <cell r="W24">
            <v>0</v>
          </cell>
          <cell r="X24">
            <v>328.48</v>
          </cell>
          <cell r="Y24">
            <v>14.6</v>
          </cell>
          <cell r="Z24">
            <v>0</v>
          </cell>
          <cell r="AA24">
            <v>0</v>
          </cell>
          <cell r="AC24">
            <v>5.82</v>
          </cell>
          <cell r="AG24">
            <v>867.99599999999998</v>
          </cell>
          <cell r="AH24">
            <v>412</v>
          </cell>
          <cell r="AI24">
            <v>200</v>
          </cell>
          <cell r="AJ24">
            <v>8936</v>
          </cell>
          <cell r="AL24">
            <v>7862</v>
          </cell>
          <cell r="AM24">
            <v>1249</v>
          </cell>
          <cell r="AN24">
            <v>1009</v>
          </cell>
          <cell r="AO24">
            <v>61.8</v>
          </cell>
          <cell r="AP24">
            <v>44</v>
          </cell>
          <cell r="AQ24">
            <v>41</v>
          </cell>
          <cell r="AR24">
            <v>0</v>
          </cell>
          <cell r="AS24">
            <v>0</v>
          </cell>
          <cell r="AT24">
            <v>-35.6875</v>
          </cell>
          <cell r="AU24">
            <v>0</v>
          </cell>
          <cell r="AV24">
            <v>0</v>
          </cell>
        </row>
        <row r="25">
          <cell r="A25">
            <v>17</v>
          </cell>
          <cell r="B25">
            <v>11</v>
          </cell>
          <cell r="C25">
            <v>2009</v>
          </cell>
          <cell r="D25">
            <v>0</v>
          </cell>
          <cell r="E25">
            <v>377</v>
          </cell>
          <cell r="F25">
            <v>238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577</v>
          </cell>
          <cell r="O25">
            <v>0</v>
          </cell>
          <cell r="P25">
            <v>90.3</v>
          </cell>
          <cell r="Q25">
            <v>203</v>
          </cell>
          <cell r="R25">
            <v>0</v>
          </cell>
          <cell r="V25">
            <v>8797</v>
          </cell>
          <cell r="W25">
            <v>0</v>
          </cell>
          <cell r="X25">
            <v>297</v>
          </cell>
          <cell r="Y25">
            <v>16.600000000000001</v>
          </cell>
          <cell r="Z25">
            <v>0</v>
          </cell>
          <cell r="AA25">
            <v>0</v>
          </cell>
          <cell r="AC25">
            <v>4.8</v>
          </cell>
          <cell r="AF25">
            <v>1436.242</v>
          </cell>
          <cell r="AG25">
            <v>867.99599999999998</v>
          </cell>
          <cell r="AH25">
            <v>377</v>
          </cell>
          <cell r="AI25">
            <v>201</v>
          </cell>
          <cell r="AJ25">
            <v>8797</v>
          </cell>
          <cell r="AL25">
            <v>7690</v>
          </cell>
          <cell r="AM25">
            <v>1257</v>
          </cell>
          <cell r="AN25">
            <v>959</v>
          </cell>
          <cell r="AO25">
            <v>61.8</v>
          </cell>
          <cell r="AP25">
            <v>44</v>
          </cell>
          <cell r="AQ25">
            <v>36</v>
          </cell>
          <cell r="AR25">
            <v>0</v>
          </cell>
          <cell r="AS25">
            <v>0</v>
          </cell>
          <cell r="AT25">
            <v>-33.588235294117645</v>
          </cell>
          <cell r="AU25">
            <v>0</v>
          </cell>
          <cell r="AV25">
            <v>0</v>
          </cell>
        </row>
        <row r="26">
          <cell r="A26">
            <v>18</v>
          </cell>
          <cell r="B26">
            <v>11</v>
          </cell>
          <cell r="C26">
            <v>2009</v>
          </cell>
          <cell r="D26">
            <v>0</v>
          </cell>
          <cell r="E26">
            <v>386</v>
          </cell>
          <cell r="F26">
            <v>217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587</v>
          </cell>
          <cell r="O26">
            <v>0</v>
          </cell>
          <cell r="P26">
            <v>94.44</v>
          </cell>
          <cell r="Q26">
            <v>201</v>
          </cell>
          <cell r="R26">
            <v>0</v>
          </cell>
          <cell r="V26">
            <v>8798</v>
          </cell>
          <cell r="W26">
            <v>0</v>
          </cell>
          <cell r="X26">
            <v>283.10000000000002</v>
          </cell>
          <cell r="Y26">
            <v>23</v>
          </cell>
          <cell r="Z26">
            <v>0</v>
          </cell>
          <cell r="AA26">
            <v>0</v>
          </cell>
          <cell r="AC26">
            <v>4.03</v>
          </cell>
          <cell r="AG26">
            <v>867.99599999999998</v>
          </cell>
          <cell r="AH26">
            <v>386</v>
          </cell>
          <cell r="AI26">
            <v>202</v>
          </cell>
          <cell r="AJ26">
            <v>8798</v>
          </cell>
          <cell r="AL26">
            <v>7768</v>
          </cell>
          <cell r="AM26">
            <v>1271</v>
          </cell>
          <cell r="AN26">
            <v>1031</v>
          </cell>
          <cell r="AO26">
            <v>61.8</v>
          </cell>
          <cell r="AP26">
            <v>44</v>
          </cell>
          <cell r="AQ26">
            <v>42.5</v>
          </cell>
          <cell r="AR26">
            <v>0</v>
          </cell>
          <cell r="AS26">
            <v>0</v>
          </cell>
          <cell r="AT26">
            <v>-31.722222222222221</v>
          </cell>
          <cell r="AU26">
            <v>0</v>
          </cell>
          <cell r="AV26">
            <v>0</v>
          </cell>
        </row>
        <row r="27">
          <cell r="A27">
            <v>19</v>
          </cell>
          <cell r="B27">
            <v>11</v>
          </cell>
          <cell r="C27">
            <v>2009</v>
          </cell>
          <cell r="D27">
            <v>0</v>
          </cell>
          <cell r="E27">
            <v>433</v>
          </cell>
          <cell r="F27">
            <v>184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601</v>
          </cell>
          <cell r="O27">
            <v>0</v>
          </cell>
          <cell r="P27">
            <v>94.04</v>
          </cell>
          <cell r="Q27">
            <v>209</v>
          </cell>
          <cell r="R27">
            <v>0</v>
          </cell>
          <cell r="V27">
            <v>8971</v>
          </cell>
          <cell r="W27">
            <v>0</v>
          </cell>
          <cell r="X27">
            <v>250.71</v>
          </cell>
          <cell r="Y27">
            <v>4</v>
          </cell>
          <cell r="Z27">
            <v>0</v>
          </cell>
          <cell r="AA27">
            <v>0</v>
          </cell>
          <cell r="AC27">
            <v>4.07</v>
          </cell>
          <cell r="AG27">
            <v>867.99599999999998</v>
          </cell>
          <cell r="AH27">
            <v>433</v>
          </cell>
          <cell r="AI27">
            <v>198</v>
          </cell>
          <cell r="AJ27">
            <v>8971</v>
          </cell>
          <cell r="AL27">
            <v>7820</v>
          </cell>
          <cell r="AM27">
            <v>1247</v>
          </cell>
          <cell r="AN27">
            <v>1090</v>
          </cell>
          <cell r="AO27">
            <v>61.8</v>
          </cell>
          <cell r="AP27">
            <v>43.5</v>
          </cell>
          <cell r="AQ27">
            <v>42</v>
          </cell>
          <cell r="AR27">
            <v>0</v>
          </cell>
          <cell r="AS27">
            <v>0</v>
          </cell>
          <cell r="AT27">
            <v>-30.05263157894737</v>
          </cell>
          <cell r="AU27">
            <v>0</v>
          </cell>
          <cell r="AV27">
            <v>0</v>
          </cell>
        </row>
        <row r="28">
          <cell r="A28">
            <v>20</v>
          </cell>
          <cell r="B28">
            <v>11</v>
          </cell>
          <cell r="C28">
            <v>2009</v>
          </cell>
          <cell r="D28">
            <v>0</v>
          </cell>
          <cell r="E28">
            <v>453</v>
          </cell>
          <cell r="F28">
            <v>217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579</v>
          </cell>
          <cell r="O28">
            <v>0</v>
          </cell>
          <cell r="P28">
            <v>90.94</v>
          </cell>
          <cell r="Q28">
            <v>211</v>
          </cell>
          <cell r="R28">
            <v>0</v>
          </cell>
          <cell r="V28">
            <v>8996</v>
          </cell>
          <cell r="W28">
            <v>0</v>
          </cell>
          <cell r="X28">
            <v>223.06</v>
          </cell>
          <cell r="Y28">
            <v>2.6</v>
          </cell>
          <cell r="Z28">
            <v>0</v>
          </cell>
          <cell r="AA28">
            <v>0</v>
          </cell>
          <cell r="AC28">
            <v>5.54</v>
          </cell>
          <cell r="AG28">
            <v>867.99599999999998</v>
          </cell>
          <cell r="AH28">
            <v>453</v>
          </cell>
          <cell r="AI28">
            <v>198</v>
          </cell>
          <cell r="AJ28">
            <v>8996</v>
          </cell>
          <cell r="AL28">
            <v>7892</v>
          </cell>
          <cell r="AM28">
            <v>1227</v>
          </cell>
          <cell r="AN28">
            <v>1073</v>
          </cell>
          <cell r="AO28">
            <v>61.8</v>
          </cell>
          <cell r="AP28">
            <v>45</v>
          </cell>
          <cell r="AQ28">
            <v>42</v>
          </cell>
          <cell r="AR28">
            <v>0</v>
          </cell>
          <cell r="AS28">
            <v>0</v>
          </cell>
          <cell r="AT28">
            <v>-28.55</v>
          </cell>
          <cell r="AU28">
            <v>0</v>
          </cell>
          <cell r="AV28">
            <v>0</v>
          </cell>
        </row>
        <row r="29">
          <cell r="A29">
            <v>21</v>
          </cell>
          <cell r="B29">
            <v>11</v>
          </cell>
          <cell r="C29">
            <v>2009</v>
          </cell>
          <cell r="D29">
            <v>0</v>
          </cell>
          <cell r="E29">
            <v>453</v>
          </cell>
          <cell r="F29">
            <v>248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578</v>
          </cell>
          <cell r="O29">
            <v>0</v>
          </cell>
          <cell r="P29">
            <v>89.38</v>
          </cell>
          <cell r="Q29">
            <v>270</v>
          </cell>
          <cell r="R29">
            <v>0</v>
          </cell>
          <cell r="V29">
            <v>8937</v>
          </cell>
          <cell r="W29">
            <v>0</v>
          </cell>
          <cell r="X29">
            <v>209.6</v>
          </cell>
          <cell r="Y29">
            <v>2</v>
          </cell>
          <cell r="Z29">
            <v>0</v>
          </cell>
          <cell r="AA29">
            <v>0</v>
          </cell>
          <cell r="AC29">
            <v>5.48</v>
          </cell>
          <cell r="AG29">
            <v>867.99599999999998</v>
          </cell>
          <cell r="AH29">
            <v>453</v>
          </cell>
          <cell r="AI29">
            <v>199</v>
          </cell>
          <cell r="AJ29">
            <v>8937</v>
          </cell>
          <cell r="AL29">
            <v>7883</v>
          </cell>
          <cell r="AM29">
            <v>1228</v>
          </cell>
          <cell r="AN29">
            <v>1088</v>
          </cell>
          <cell r="AO29">
            <v>61.8</v>
          </cell>
          <cell r="AP29">
            <v>45</v>
          </cell>
          <cell r="AQ29">
            <v>42</v>
          </cell>
          <cell r="AR29">
            <v>0</v>
          </cell>
          <cell r="AS29">
            <v>0</v>
          </cell>
          <cell r="AT29">
            <v>-27.19047619047619</v>
          </cell>
          <cell r="AU29">
            <v>0</v>
          </cell>
          <cell r="AV29">
            <v>0</v>
          </cell>
        </row>
        <row r="30">
          <cell r="A30">
            <v>22</v>
          </cell>
          <cell r="B30">
            <v>11</v>
          </cell>
          <cell r="C30">
            <v>2009</v>
          </cell>
          <cell r="D30">
            <v>0</v>
          </cell>
          <cell r="E30">
            <v>425</v>
          </cell>
          <cell r="F30">
            <v>251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576</v>
          </cell>
          <cell r="O30">
            <v>0</v>
          </cell>
          <cell r="P30">
            <v>88.04</v>
          </cell>
          <cell r="Q30">
            <v>224</v>
          </cell>
          <cell r="R30">
            <v>0</v>
          </cell>
          <cell r="V30">
            <v>8887</v>
          </cell>
          <cell r="W30">
            <v>0</v>
          </cell>
          <cell r="X30">
            <v>200.53</v>
          </cell>
          <cell r="Y30">
            <v>1.5</v>
          </cell>
          <cell r="Z30">
            <v>0</v>
          </cell>
          <cell r="AA30">
            <v>0</v>
          </cell>
          <cell r="AC30">
            <v>5.22</v>
          </cell>
          <cell r="AG30">
            <v>867.99599999999998</v>
          </cell>
          <cell r="AH30">
            <v>425</v>
          </cell>
          <cell r="AI30">
            <v>198</v>
          </cell>
          <cell r="AJ30">
            <v>8887</v>
          </cell>
          <cell r="AL30">
            <v>7757</v>
          </cell>
          <cell r="AM30">
            <v>1238</v>
          </cell>
          <cell r="AN30">
            <v>1099</v>
          </cell>
          <cell r="AO30">
            <v>61.8</v>
          </cell>
          <cell r="AP30">
            <v>44</v>
          </cell>
          <cell r="AQ30">
            <v>42</v>
          </cell>
          <cell r="AR30">
            <v>0</v>
          </cell>
          <cell r="AS30">
            <v>0</v>
          </cell>
          <cell r="AT30">
            <v>-25.954545454545453</v>
          </cell>
          <cell r="AU30">
            <v>0</v>
          </cell>
          <cell r="AV30">
            <v>0</v>
          </cell>
        </row>
        <row r="31">
          <cell r="A31">
            <v>23</v>
          </cell>
          <cell r="B31">
            <v>11</v>
          </cell>
          <cell r="C31">
            <v>2009</v>
          </cell>
          <cell r="D31">
            <v>0</v>
          </cell>
          <cell r="E31">
            <v>384</v>
          </cell>
          <cell r="F31">
            <v>244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573</v>
          </cell>
          <cell r="O31">
            <v>0</v>
          </cell>
          <cell r="P31">
            <v>91.75</v>
          </cell>
          <cell r="Q31">
            <v>194</v>
          </cell>
          <cell r="R31">
            <v>0</v>
          </cell>
          <cell r="V31">
            <v>8792</v>
          </cell>
          <cell r="W31">
            <v>0</v>
          </cell>
          <cell r="X31">
            <v>436.38</v>
          </cell>
          <cell r="Y31">
            <v>21</v>
          </cell>
          <cell r="Z31">
            <v>0</v>
          </cell>
          <cell r="AA31">
            <v>0</v>
          </cell>
          <cell r="AC31">
            <v>10.01</v>
          </cell>
          <cell r="AG31">
            <v>867.99599999999998</v>
          </cell>
          <cell r="AH31">
            <v>384</v>
          </cell>
          <cell r="AI31">
            <v>191</v>
          </cell>
          <cell r="AJ31">
            <v>8792</v>
          </cell>
          <cell r="AL31">
            <v>7880</v>
          </cell>
          <cell r="AM31">
            <v>1239</v>
          </cell>
          <cell r="AN31">
            <v>974</v>
          </cell>
          <cell r="AO31">
            <v>61.8</v>
          </cell>
          <cell r="AP31">
            <v>44</v>
          </cell>
          <cell r="AQ31">
            <v>36</v>
          </cell>
          <cell r="AR31">
            <v>0</v>
          </cell>
          <cell r="AS31">
            <v>0</v>
          </cell>
          <cell r="AT31">
            <v>-24.826086956521738</v>
          </cell>
          <cell r="AU31">
            <v>0</v>
          </cell>
          <cell r="AV31">
            <v>0</v>
          </cell>
        </row>
        <row r="32">
          <cell r="A32">
            <v>24</v>
          </cell>
          <cell r="B32">
            <v>11</v>
          </cell>
          <cell r="C32">
            <v>2009</v>
          </cell>
          <cell r="D32">
            <v>0</v>
          </cell>
          <cell r="E32">
            <v>374</v>
          </cell>
          <cell r="F32">
            <v>207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579</v>
          </cell>
          <cell r="O32">
            <v>0</v>
          </cell>
          <cell r="P32">
            <v>93.58</v>
          </cell>
          <cell r="Q32">
            <v>197</v>
          </cell>
          <cell r="R32">
            <v>0</v>
          </cell>
          <cell r="V32">
            <v>8789</v>
          </cell>
          <cell r="W32">
            <v>0</v>
          </cell>
          <cell r="X32">
            <v>408.26</v>
          </cell>
          <cell r="Y32">
            <v>9.5</v>
          </cell>
          <cell r="Z32">
            <v>0</v>
          </cell>
          <cell r="AA32">
            <v>0</v>
          </cell>
          <cell r="AC32">
            <v>8.42</v>
          </cell>
          <cell r="AF32">
            <v>1591.809</v>
          </cell>
          <cell r="AG32">
            <v>867.99599999999998</v>
          </cell>
          <cell r="AH32">
            <v>347</v>
          </cell>
          <cell r="AI32">
            <v>192</v>
          </cell>
          <cell r="AJ32">
            <v>8789</v>
          </cell>
          <cell r="AL32">
            <v>7620</v>
          </cell>
          <cell r="AM32">
            <v>1242</v>
          </cell>
          <cell r="AN32">
            <v>989</v>
          </cell>
          <cell r="AO32">
            <v>61.8</v>
          </cell>
          <cell r="AP32">
            <v>43</v>
          </cell>
          <cell r="AQ32">
            <v>42</v>
          </cell>
          <cell r="AR32">
            <v>0</v>
          </cell>
          <cell r="AS32">
            <v>0</v>
          </cell>
          <cell r="AT32">
            <v>-23.791666666666668</v>
          </cell>
          <cell r="AU32">
            <v>0</v>
          </cell>
          <cell r="AV32">
            <v>0</v>
          </cell>
        </row>
        <row r="33">
          <cell r="A33">
            <v>25</v>
          </cell>
          <cell r="B33">
            <v>11</v>
          </cell>
          <cell r="C33">
            <v>2009</v>
          </cell>
          <cell r="D33">
            <v>0</v>
          </cell>
          <cell r="E33">
            <v>371</v>
          </cell>
          <cell r="F33">
            <v>202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561</v>
          </cell>
          <cell r="O33">
            <v>0</v>
          </cell>
          <cell r="P33">
            <v>94.79</v>
          </cell>
          <cell r="Q33">
            <v>187</v>
          </cell>
          <cell r="R33">
            <v>0</v>
          </cell>
          <cell r="V33">
            <v>8942</v>
          </cell>
          <cell r="W33">
            <v>0</v>
          </cell>
          <cell r="X33">
            <v>198.58</v>
          </cell>
          <cell r="Y33">
            <v>8.5</v>
          </cell>
          <cell r="Z33">
            <v>0</v>
          </cell>
          <cell r="AA33">
            <v>0</v>
          </cell>
          <cell r="AC33">
            <v>2.84</v>
          </cell>
          <cell r="AG33">
            <v>867.99599999999998</v>
          </cell>
          <cell r="AH33">
            <v>371</v>
          </cell>
          <cell r="AI33">
            <v>199</v>
          </cell>
          <cell r="AJ33">
            <v>8942</v>
          </cell>
          <cell r="AL33">
            <v>7591</v>
          </cell>
          <cell r="AM33">
            <v>1222</v>
          </cell>
          <cell r="AN33">
            <v>1095</v>
          </cell>
          <cell r="AO33">
            <v>61.8</v>
          </cell>
          <cell r="AP33">
            <v>45</v>
          </cell>
          <cell r="AQ33">
            <v>42</v>
          </cell>
          <cell r="AR33">
            <v>0</v>
          </cell>
          <cell r="AS33">
            <v>0</v>
          </cell>
          <cell r="AT33">
            <v>-22.84</v>
          </cell>
          <cell r="AU33">
            <v>0</v>
          </cell>
          <cell r="AV33">
            <v>0</v>
          </cell>
        </row>
        <row r="34">
          <cell r="A34">
            <v>26</v>
          </cell>
          <cell r="B34">
            <v>11</v>
          </cell>
          <cell r="C34">
            <v>2009</v>
          </cell>
          <cell r="D34">
            <v>0</v>
          </cell>
          <cell r="E34">
            <v>372</v>
          </cell>
          <cell r="F34">
            <v>203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627</v>
          </cell>
          <cell r="O34">
            <v>0</v>
          </cell>
          <cell r="P34">
            <v>106.86</v>
          </cell>
          <cell r="Q34">
            <v>218</v>
          </cell>
          <cell r="R34">
            <v>0</v>
          </cell>
          <cell r="V34">
            <v>8743</v>
          </cell>
          <cell r="W34">
            <v>0</v>
          </cell>
          <cell r="X34">
            <v>395.65</v>
          </cell>
          <cell r="Y34">
            <v>3.3</v>
          </cell>
          <cell r="Z34">
            <v>0</v>
          </cell>
          <cell r="AA34">
            <v>0</v>
          </cell>
          <cell r="AC34">
            <v>4.38</v>
          </cell>
          <cell r="AG34">
            <v>867.99599999999998</v>
          </cell>
          <cell r="AH34">
            <v>372</v>
          </cell>
          <cell r="AI34">
            <v>198</v>
          </cell>
          <cell r="AJ34">
            <v>8743</v>
          </cell>
          <cell r="AL34">
            <v>7730</v>
          </cell>
          <cell r="AM34">
            <v>1206</v>
          </cell>
          <cell r="AN34">
            <v>1094</v>
          </cell>
          <cell r="AO34">
            <v>61.8</v>
          </cell>
          <cell r="AP34">
            <v>45</v>
          </cell>
          <cell r="AQ34">
            <v>42</v>
          </cell>
          <cell r="AR34">
            <v>0</v>
          </cell>
          <cell r="AS34">
            <v>0</v>
          </cell>
          <cell r="AT34">
            <v>-21.96153846153846</v>
          </cell>
          <cell r="AU34">
            <v>0</v>
          </cell>
          <cell r="AV34">
            <v>0</v>
          </cell>
        </row>
        <row r="35">
          <cell r="A35">
            <v>27</v>
          </cell>
          <cell r="B35">
            <v>11</v>
          </cell>
          <cell r="C35">
            <v>2009</v>
          </cell>
          <cell r="D35">
            <v>0</v>
          </cell>
          <cell r="E35">
            <v>335</v>
          </cell>
          <cell r="F35">
            <v>240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555</v>
          </cell>
          <cell r="O35">
            <v>0</v>
          </cell>
          <cell r="P35">
            <v>95.68</v>
          </cell>
          <cell r="Q35">
            <v>194</v>
          </cell>
          <cell r="R35">
            <v>0</v>
          </cell>
          <cell r="V35">
            <v>8711</v>
          </cell>
          <cell r="W35">
            <v>0</v>
          </cell>
          <cell r="X35">
            <v>419.85</v>
          </cell>
          <cell r="Y35">
            <v>5.6</v>
          </cell>
          <cell r="Z35">
            <v>0</v>
          </cell>
          <cell r="AA35">
            <v>0</v>
          </cell>
          <cell r="AC35">
            <v>4.71</v>
          </cell>
          <cell r="AG35">
            <v>867.99599999999998</v>
          </cell>
          <cell r="AH35">
            <v>335</v>
          </cell>
          <cell r="AI35">
            <v>199</v>
          </cell>
          <cell r="AJ35">
            <v>8711</v>
          </cell>
          <cell r="AL35">
            <v>7542</v>
          </cell>
          <cell r="AM35">
            <v>1216</v>
          </cell>
          <cell r="AN35">
            <v>1126</v>
          </cell>
          <cell r="AO35">
            <v>61.8</v>
          </cell>
          <cell r="AP35">
            <v>45</v>
          </cell>
          <cell r="AQ35">
            <v>42</v>
          </cell>
          <cell r="AR35">
            <v>0</v>
          </cell>
          <cell r="AS35">
            <v>0</v>
          </cell>
          <cell r="AT35">
            <v>-21.148148148148149</v>
          </cell>
          <cell r="AU35">
            <v>0</v>
          </cell>
          <cell r="AV35">
            <v>0</v>
          </cell>
        </row>
        <row r="36">
          <cell r="A36">
            <v>28</v>
          </cell>
          <cell r="B36">
            <v>11</v>
          </cell>
          <cell r="C36">
            <v>2009</v>
          </cell>
          <cell r="D36">
            <v>0</v>
          </cell>
          <cell r="E36">
            <v>344</v>
          </cell>
          <cell r="F36">
            <v>207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564</v>
          </cell>
          <cell r="O36">
            <v>0</v>
          </cell>
          <cell r="P36">
            <v>95.03</v>
          </cell>
          <cell r="Q36">
            <v>252</v>
          </cell>
          <cell r="R36">
            <v>0</v>
          </cell>
          <cell r="V36">
            <v>8590</v>
          </cell>
          <cell r="W36">
            <v>0</v>
          </cell>
          <cell r="X36">
            <v>383.7</v>
          </cell>
          <cell r="Y36">
            <v>1</v>
          </cell>
          <cell r="Z36">
            <v>0</v>
          </cell>
          <cell r="AA36">
            <v>0</v>
          </cell>
          <cell r="AC36">
            <v>3.81</v>
          </cell>
          <cell r="AG36">
            <v>867.99599999999998</v>
          </cell>
          <cell r="AH36">
            <v>344</v>
          </cell>
          <cell r="AI36">
            <v>198</v>
          </cell>
          <cell r="AJ36">
            <v>8590</v>
          </cell>
          <cell r="AL36">
            <v>7467</v>
          </cell>
          <cell r="AM36">
            <v>1222</v>
          </cell>
          <cell r="AN36">
            <v>1030</v>
          </cell>
          <cell r="AO36">
            <v>61.8</v>
          </cell>
          <cell r="AP36">
            <v>45</v>
          </cell>
          <cell r="AQ36">
            <v>36</v>
          </cell>
          <cell r="AR36">
            <v>0</v>
          </cell>
          <cell r="AS36">
            <v>0</v>
          </cell>
          <cell r="AT36">
            <v>-20.392857142857142</v>
          </cell>
          <cell r="AU36">
            <v>0</v>
          </cell>
          <cell r="AV36">
            <v>0</v>
          </cell>
        </row>
        <row r="37">
          <cell r="A37">
            <v>29</v>
          </cell>
          <cell r="B37">
            <v>11</v>
          </cell>
          <cell r="C37">
            <v>2009</v>
          </cell>
          <cell r="D37">
            <v>0</v>
          </cell>
          <cell r="E37">
            <v>343</v>
          </cell>
          <cell r="F37">
            <v>260</v>
          </cell>
          <cell r="G37">
            <v>0</v>
          </cell>
          <cell r="H37">
            <v>0</v>
          </cell>
          <cell r="I37">
            <v>0</v>
          </cell>
          <cell r="K37">
            <v>0</v>
          </cell>
          <cell r="L37">
            <v>0</v>
          </cell>
          <cell r="M37">
            <v>549</v>
          </cell>
          <cell r="O37">
            <v>0</v>
          </cell>
          <cell r="P37">
            <v>92.5</v>
          </cell>
          <cell r="Q37">
            <v>242</v>
          </cell>
          <cell r="R37">
            <v>0</v>
          </cell>
          <cell r="V37">
            <v>8679</v>
          </cell>
          <cell r="W37">
            <v>0</v>
          </cell>
          <cell r="X37">
            <v>381.07</v>
          </cell>
          <cell r="Y37">
            <v>1</v>
          </cell>
          <cell r="Z37">
            <v>0</v>
          </cell>
          <cell r="AA37">
            <v>0</v>
          </cell>
          <cell r="AC37">
            <v>4.1100000000000003</v>
          </cell>
          <cell r="AG37">
            <v>867.99599999999998</v>
          </cell>
          <cell r="AH37">
            <v>343</v>
          </cell>
          <cell r="AI37">
            <v>199</v>
          </cell>
          <cell r="AJ37">
            <v>8679</v>
          </cell>
          <cell r="AL37">
            <v>7419</v>
          </cell>
          <cell r="AM37">
            <v>1240</v>
          </cell>
          <cell r="AN37">
            <v>968</v>
          </cell>
          <cell r="AO37">
            <v>61.8</v>
          </cell>
          <cell r="AP37">
            <v>45</v>
          </cell>
          <cell r="AQ37">
            <v>40</v>
          </cell>
          <cell r="AR37">
            <v>0</v>
          </cell>
          <cell r="AS37">
            <v>0</v>
          </cell>
          <cell r="AT37">
            <v>-19.689655172413794</v>
          </cell>
          <cell r="AU37">
            <v>0</v>
          </cell>
          <cell r="AV37">
            <v>0</v>
          </cell>
        </row>
        <row r="38">
          <cell r="A38">
            <v>30</v>
          </cell>
          <cell r="B38">
            <v>11</v>
          </cell>
          <cell r="C38">
            <v>2009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K38">
            <v>0</v>
          </cell>
          <cell r="L38">
            <v>0</v>
          </cell>
          <cell r="O38">
            <v>0</v>
          </cell>
          <cell r="R38">
            <v>0</v>
          </cell>
          <cell r="W38">
            <v>0</v>
          </cell>
          <cell r="Z38">
            <v>0</v>
          </cell>
          <cell r="AA38">
            <v>0</v>
          </cell>
          <cell r="AG38">
            <v>867.99599999999998</v>
          </cell>
          <cell r="AR38">
            <v>0</v>
          </cell>
          <cell r="AS38">
            <v>0</v>
          </cell>
          <cell r="AT38">
            <v>-19.033333333333335</v>
          </cell>
          <cell r="AU38">
            <v>0</v>
          </cell>
          <cell r="AV38">
            <v>0</v>
          </cell>
        </row>
        <row r="39">
          <cell r="A39">
            <v>31</v>
          </cell>
          <cell r="B39">
            <v>11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O39">
            <v>0</v>
          </cell>
          <cell r="R39">
            <v>0</v>
          </cell>
          <cell r="W39">
            <v>0</v>
          </cell>
          <cell r="Z39">
            <v>0</v>
          </cell>
          <cell r="AA39">
            <v>0</v>
          </cell>
          <cell r="AG39">
            <v>867.99599999999998</v>
          </cell>
          <cell r="AR39">
            <v>0</v>
          </cell>
          <cell r="AS39">
            <v>0</v>
          </cell>
          <cell r="AT39">
            <v>-18.419354838709676</v>
          </cell>
          <cell r="AU39">
            <v>0</v>
          </cell>
          <cell r="AV39">
            <v>0</v>
          </cell>
        </row>
      </sheetData>
      <sheetData sheetId="1">
        <row r="5">
          <cell r="B5">
            <v>1</v>
          </cell>
          <cell r="C5">
            <v>15.14</v>
          </cell>
          <cell r="D5">
            <v>0</v>
          </cell>
          <cell r="E5">
            <v>95.23060000000001</v>
          </cell>
          <cell r="F5">
            <v>95.23060000000001</v>
          </cell>
          <cell r="G5">
            <v>95.23060000000001</v>
          </cell>
          <cell r="H5">
            <v>40</v>
          </cell>
          <cell r="I5">
            <v>40</v>
          </cell>
          <cell r="J5">
            <v>251.6</v>
          </cell>
          <cell r="K5">
            <v>251.6</v>
          </cell>
          <cell r="L5">
            <v>251.6</v>
          </cell>
          <cell r="M5">
            <v>72</v>
          </cell>
          <cell r="N5">
            <v>72</v>
          </cell>
          <cell r="O5">
            <v>452.88</v>
          </cell>
          <cell r="P5">
            <v>452.88</v>
          </cell>
          <cell r="Q5">
            <v>452.88</v>
          </cell>
        </row>
        <row r="6">
          <cell r="B6">
            <v>2</v>
          </cell>
          <cell r="C6">
            <v>0</v>
          </cell>
          <cell r="D6">
            <v>0</v>
          </cell>
          <cell r="E6">
            <v>0</v>
          </cell>
          <cell r="F6">
            <v>95.23060000000001</v>
          </cell>
          <cell r="G6">
            <v>47.615300000000005</v>
          </cell>
          <cell r="H6">
            <v>0</v>
          </cell>
          <cell r="I6">
            <v>40</v>
          </cell>
          <cell r="J6">
            <v>0</v>
          </cell>
          <cell r="K6">
            <v>251.6</v>
          </cell>
          <cell r="L6">
            <v>125.8</v>
          </cell>
          <cell r="M6">
            <v>0</v>
          </cell>
          <cell r="N6">
            <v>72</v>
          </cell>
          <cell r="O6">
            <v>0</v>
          </cell>
          <cell r="P6">
            <v>452.88</v>
          </cell>
          <cell r="Q6">
            <v>226.44</v>
          </cell>
        </row>
        <row r="7">
          <cell r="B7">
            <v>3</v>
          </cell>
          <cell r="C7">
            <v>22.34</v>
          </cell>
          <cell r="D7">
            <v>22.34</v>
          </cell>
          <cell r="E7">
            <v>140.51859999999999</v>
          </cell>
          <cell r="F7">
            <v>235.7492</v>
          </cell>
          <cell r="G7">
            <v>78.583066666666667</v>
          </cell>
          <cell r="H7">
            <v>19</v>
          </cell>
          <cell r="I7">
            <v>59</v>
          </cell>
          <cell r="J7">
            <v>119.51</v>
          </cell>
          <cell r="K7">
            <v>371.11</v>
          </cell>
          <cell r="L7">
            <v>123.70333333333333</v>
          </cell>
          <cell r="M7">
            <v>5</v>
          </cell>
          <cell r="N7">
            <v>77</v>
          </cell>
          <cell r="O7">
            <v>31.45</v>
          </cell>
          <cell r="P7">
            <v>484.33</v>
          </cell>
          <cell r="Q7">
            <v>161.44333333333333</v>
          </cell>
        </row>
        <row r="8">
          <cell r="B8">
            <v>4</v>
          </cell>
          <cell r="C8">
            <v>1.1000000000000001</v>
          </cell>
          <cell r="D8">
            <v>23.44</v>
          </cell>
          <cell r="E8">
            <v>6.9190000000000005</v>
          </cell>
          <cell r="F8">
            <v>242.66820000000001</v>
          </cell>
          <cell r="G8">
            <v>60.667050000000003</v>
          </cell>
          <cell r="H8">
            <v>54</v>
          </cell>
          <cell r="I8">
            <v>113</v>
          </cell>
          <cell r="J8">
            <v>339.66</v>
          </cell>
          <cell r="K8">
            <v>710.77</v>
          </cell>
          <cell r="L8">
            <v>177.6925</v>
          </cell>
          <cell r="M8">
            <v>59</v>
          </cell>
          <cell r="N8">
            <v>136</v>
          </cell>
          <cell r="O8">
            <v>371.11</v>
          </cell>
          <cell r="P8">
            <v>855.44</v>
          </cell>
          <cell r="Q8">
            <v>213.86</v>
          </cell>
        </row>
        <row r="9">
          <cell r="B9">
            <v>5</v>
          </cell>
          <cell r="C9">
            <v>34.619999999999997</v>
          </cell>
          <cell r="D9">
            <v>58.06</v>
          </cell>
          <cell r="E9">
            <v>217.75979999999998</v>
          </cell>
          <cell r="F9">
            <v>460.428</v>
          </cell>
          <cell r="G9">
            <v>92.085599999999999</v>
          </cell>
          <cell r="H9">
            <v>48</v>
          </cell>
          <cell r="I9">
            <v>161</v>
          </cell>
          <cell r="J9">
            <v>301.92</v>
          </cell>
          <cell r="K9">
            <v>1012.69</v>
          </cell>
          <cell r="L9">
            <v>202.53800000000001</v>
          </cell>
          <cell r="M9">
            <v>33</v>
          </cell>
          <cell r="N9">
            <v>169</v>
          </cell>
          <cell r="O9">
            <v>207.57</v>
          </cell>
          <cell r="P9">
            <v>1063.01</v>
          </cell>
          <cell r="Q9">
            <v>212.602</v>
          </cell>
        </row>
        <row r="10">
          <cell r="B10">
            <v>6</v>
          </cell>
          <cell r="C10">
            <v>53.82</v>
          </cell>
          <cell r="D10">
            <v>111.88</v>
          </cell>
          <cell r="E10">
            <v>338.52780000000001</v>
          </cell>
          <cell r="F10">
            <v>798.95579999999995</v>
          </cell>
          <cell r="G10">
            <v>133.1593</v>
          </cell>
          <cell r="H10">
            <v>15</v>
          </cell>
          <cell r="I10">
            <v>176</v>
          </cell>
          <cell r="J10">
            <v>94.35</v>
          </cell>
          <cell r="K10">
            <v>1107.04</v>
          </cell>
          <cell r="L10">
            <v>184.50666666666666</v>
          </cell>
          <cell r="M10">
            <v>38</v>
          </cell>
          <cell r="N10">
            <v>207</v>
          </cell>
          <cell r="O10">
            <v>239.02</v>
          </cell>
          <cell r="P10">
            <v>1302.03</v>
          </cell>
          <cell r="Q10">
            <v>217.005</v>
          </cell>
        </row>
        <row r="11">
          <cell r="B11">
            <v>7</v>
          </cell>
          <cell r="C11">
            <v>44.54</v>
          </cell>
          <cell r="D11">
            <v>111.88</v>
          </cell>
          <cell r="E11">
            <v>0</v>
          </cell>
          <cell r="F11">
            <v>798.95579999999995</v>
          </cell>
          <cell r="G11">
            <v>114.13654285714286</v>
          </cell>
          <cell r="H11">
            <v>38</v>
          </cell>
          <cell r="I11">
            <v>176</v>
          </cell>
          <cell r="J11">
            <v>0</v>
          </cell>
          <cell r="K11">
            <v>1107.04</v>
          </cell>
          <cell r="L11">
            <v>158.14857142857142</v>
          </cell>
          <cell r="M11">
            <v>13</v>
          </cell>
          <cell r="N11">
            <v>207</v>
          </cell>
          <cell r="O11">
            <v>0</v>
          </cell>
          <cell r="P11">
            <v>1302.03</v>
          </cell>
          <cell r="Q11">
            <v>186.00428571428571</v>
          </cell>
        </row>
        <row r="12">
          <cell r="B12">
            <v>8</v>
          </cell>
          <cell r="C12">
            <v>79.25</v>
          </cell>
          <cell r="D12">
            <v>111.88</v>
          </cell>
          <cell r="E12">
            <v>0</v>
          </cell>
          <cell r="F12">
            <v>798.95579999999995</v>
          </cell>
          <cell r="G12">
            <v>99.869474999999994</v>
          </cell>
          <cell r="H12">
            <v>17</v>
          </cell>
          <cell r="I12">
            <v>176</v>
          </cell>
          <cell r="J12">
            <v>0</v>
          </cell>
          <cell r="K12">
            <v>1107.04</v>
          </cell>
          <cell r="L12">
            <v>138.38</v>
          </cell>
          <cell r="M12">
            <v>42</v>
          </cell>
          <cell r="N12">
            <v>207</v>
          </cell>
          <cell r="O12">
            <v>0</v>
          </cell>
          <cell r="P12">
            <v>1302.03</v>
          </cell>
          <cell r="Q12">
            <v>162.75375</v>
          </cell>
        </row>
        <row r="13">
          <cell r="B13">
            <v>9</v>
          </cell>
          <cell r="C13">
            <v>55.71</v>
          </cell>
          <cell r="D13">
            <v>111.88</v>
          </cell>
          <cell r="E13">
            <v>0</v>
          </cell>
          <cell r="F13">
            <v>798.95579999999995</v>
          </cell>
          <cell r="G13">
            <v>88.772866666666658</v>
          </cell>
          <cell r="H13">
            <v>13</v>
          </cell>
          <cell r="I13">
            <v>176</v>
          </cell>
          <cell r="J13">
            <v>0</v>
          </cell>
          <cell r="K13">
            <v>1107.04</v>
          </cell>
          <cell r="L13">
            <v>123.00444444444445</v>
          </cell>
          <cell r="M13">
            <v>13</v>
          </cell>
          <cell r="N13">
            <v>207</v>
          </cell>
          <cell r="O13">
            <v>0</v>
          </cell>
          <cell r="P13">
            <v>1302.03</v>
          </cell>
          <cell r="Q13">
            <v>144.66999999999999</v>
          </cell>
        </row>
        <row r="14">
          <cell r="B14">
            <v>10</v>
          </cell>
          <cell r="C14">
            <v>55.41</v>
          </cell>
          <cell r="D14">
            <v>111.88</v>
          </cell>
          <cell r="E14">
            <v>0</v>
          </cell>
          <cell r="F14">
            <v>798.95579999999995</v>
          </cell>
          <cell r="G14">
            <v>79.895579999999995</v>
          </cell>
          <cell r="H14">
            <v>27</v>
          </cell>
          <cell r="I14">
            <v>176</v>
          </cell>
          <cell r="J14">
            <v>0</v>
          </cell>
          <cell r="K14">
            <v>1107.04</v>
          </cell>
          <cell r="L14">
            <v>110.70399999999999</v>
          </cell>
          <cell r="M14">
            <v>0</v>
          </cell>
          <cell r="N14">
            <v>207</v>
          </cell>
          <cell r="O14">
            <v>0</v>
          </cell>
          <cell r="P14">
            <v>1302.03</v>
          </cell>
          <cell r="Q14">
            <v>130.203</v>
          </cell>
        </row>
        <row r="15">
          <cell r="B15">
            <v>11</v>
          </cell>
          <cell r="C15">
            <v>21.19</v>
          </cell>
          <cell r="D15">
            <v>111.88</v>
          </cell>
          <cell r="E15">
            <v>0</v>
          </cell>
          <cell r="F15">
            <v>798.95579999999995</v>
          </cell>
          <cell r="G15">
            <v>72.632345454545444</v>
          </cell>
          <cell r="H15">
            <v>20</v>
          </cell>
          <cell r="I15">
            <v>176</v>
          </cell>
          <cell r="J15">
            <v>0</v>
          </cell>
          <cell r="K15">
            <v>1107.04</v>
          </cell>
          <cell r="L15">
            <v>100.64</v>
          </cell>
          <cell r="M15">
            <v>44</v>
          </cell>
          <cell r="N15">
            <v>207</v>
          </cell>
          <cell r="O15">
            <v>0</v>
          </cell>
          <cell r="P15">
            <v>1302.03</v>
          </cell>
          <cell r="Q15">
            <v>118.36636363636363</v>
          </cell>
        </row>
        <row r="16">
          <cell r="B16">
            <v>12</v>
          </cell>
          <cell r="C16">
            <v>0</v>
          </cell>
          <cell r="D16">
            <v>111.88</v>
          </cell>
          <cell r="E16">
            <v>0</v>
          </cell>
          <cell r="F16">
            <v>798.95579999999995</v>
          </cell>
          <cell r="G16">
            <v>66.579650000000001</v>
          </cell>
          <cell r="H16">
            <v>0</v>
          </cell>
          <cell r="I16">
            <v>176</v>
          </cell>
          <cell r="J16">
            <v>0</v>
          </cell>
          <cell r="K16">
            <v>1107.04</v>
          </cell>
          <cell r="L16">
            <v>92.25333333333333</v>
          </cell>
          <cell r="M16">
            <v>5</v>
          </cell>
          <cell r="N16">
            <v>207</v>
          </cell>
          <cell r="O16">
            <v>0</v>
          </cell>
          <cell r="P16">
            <v>1302.03</v>
          </cell>
          <cell r="Q16">
            <v>108.5025</v>
          </cell>
        </row>
        <row r="17">
          <cell r="B17">
            <v>13</v>
          </cell>
          <cell r="C17">
            <v>6.73</v>
          </cell>
          <cell r="D17">
            <v>111.88</v>
          </cell>
          <cell r="E17">
            <v>0</v>
          </cell>
          <cell r="F17">
            <v>798.95579999999995</v>
          </cell>
          <cell r="G17">
            <v>61.458138461538461</v>
          </cell>
          <cell r="H17">
            <v>7</v>
          </cell>
          <cell r="I17">
            <v>176</v>
          </cell>
          <cell r="J17">
            <v>0</v>
          </cell>
          <cell r="K17">
            <v>1107.04</v>
          </cell>
          <cell r="L17">
            <v>85.156923076923078</v>
          </cell>
          <cell r="M17">
            <v>0</v>
          </cell>
          <cell r="N17">
            <v>207</v>
          </cell>
          <cell r="O17">
            <v>0</v>
          </cell>
          <cell r="P17">
            <v>1302.03</v>
          </cell>
          <cell r="Q17">
            <v>100.15615384615384</v>
          </cell>
        </row>
        <row r="18">
          <cell r="B18">
            <v>14</v>
          </cell>
          <cell r="C18">
            <v>40.619999999999997</v>
          </cell>
          <cell r="D18">
            <v>111.88</v>
          </cell>
          <cell r="E18">
            <v>0</v>
          </cell>
          <cell r="F18">
            <v>798.95579999999995</v>
          </cell>
          <cell r="G18">
            <v>57.068271428571428</v>
          </cell>
          <cell r="H18">
            <v>28</v>
          </cell>
          <cell r="I18">
            <v>176</v>
          </cell>
          <cell r="J18">
            <v>0</v>
          </cell>
          <cell r="K18">
            <v>1107.04</v>
          </cell>
          <cell r="L18">
            <v>79.074285714285708</v>
          </cell>
          <cell r="M18">
            <v>24</v>
          </cell>
          <cell r="N18">
            <v>207</v>
          </cell>
          <cell r="O18">
            <v>0</v>
          </cell>
          <cell r="P18">
            <v>1302.03</v>
          </cell>
          <cell r="Q18">
            <v>93.002142857142857</v>
          </cell>
        </row>
        <row r="19">
          <cell r="B19">
            <v>15</v>
          </cell>
          <cell r="C19">
            <v>65.73</v>
          </cell>
          <cell r="D19">
            <v>111.88</v>
          </cell>
          <cell r="E19">
            <v>0</v>
          </cell>
          <cell r="F19">
            <v>798.95579999999995</v>
          </cell>
          <cell r="G19">
            <v>53.263719999999999</v>
          </cell>
          <cell r="H19">
            <v>44</v>
          </cell>
          <cell r="I19">
            <v>176</v>
          </cell>
          <cell r="J19">
            <v>0</v>
          </cell>
          <cell r="K19">
            <v>1107.04</v>
          </cell>
          <cell r="L19">
            <v>73.802666666666667</v>
          </cell>
          <cell r="M19">
            <v>36</v>
          </cell>
          <cell r="N19">
            <v>207</v>
          </cell>
          <cell r="O19">
            <v>0</v>
          </cell>
          <cell r="P19">
            <v>1302.03</v>
          </cell>
          <cell r="Q19">
            <v>86.801999999999992</v>
          </cell>
        </row>
        <row r="20">
          <cell r="B20">
            <v>16</v>
          </cell>
          <cell r="C20">
            <v>43.84</v>
          </cell>
          <cell r="D20">
            <v>111.88</v>
          </cell>
          <cell r="E20">
            <v>0</v>
          </cell>
          <cell r="F20">
            <v>798.95579999999995</v>
          </cell>
          <cell r="G20">
            <v>49.934737499999997</v>
          </cell>
          <cell r="H20">
            <v>11</v>
          </cell>
          <cell r="I20">
            <v>176</v>
          </cell>
          <cell r="J20">
            <v>0</v>
          </cell>
          <cell r="K20">
            <v>1107.04</v>
          </cell>
          <cell r="L20">
            <v>69.19</v>
          </cell>
          <cell r="M20">
            <v>29</v>
          </cell>
          <cell r="N20">
            <v>207</v>
          </cell>
          <cell r="O20">
            <v>0</v>
          </cell>
          <cell r="P20">
            <v>1302.03</v>
          </cell>
          <cell r="Q20">
            <v>81.376874999999998</v>
          </cell>
        </row>
        <row r="21">
          <cell r="B21">
            <v>17</v>
          </cell>
          <cell r="C21">
            <v>48.82</v>
          </cell>
          <cell r="D21">
            <v>111.88</v>
          </cell>
          <cell r="E21">
            <v>0</v>
          </cell>
          <cell r="F21">
            <v>798.95579999999995</v>
          </cell>
          <cell r="G21">
            <v>46.997399999999999</v>
          </cell>
          <cell r="H21">
            <v>6</v>
          </cell>
          <cell r="I21">
            <v>176</v>
          </cell>
          <cell r="J21">
            <v>0</v>
          </cell>
          <cell r="K21">
            <v>1107.04</v>
          </cell>
          <cell r="L21">
            <v>65.12</v>
          </cell>
          <cell r="M21">
            <v>6</v>
          </cell>
          <cell r="N21">
            <v>207</v>
          </cell>
          <cell r="O21">
            <v>0</v>
          </cell>
          <cell r="P21">
            <v>1302.03</v>
          </cell>
          <cell r="Q21">
            <v>76.59</v>
          </cell>
        </row>
        <row r="22">
          <cell r="B22">
            <v>18</v>
          </cell>
          <cell r="C22">
            <v>16.100000000000001</v>
          </cell>
          <cell r="D22">
            <v>111.88</v>
          </cell>
          <cell r="E22">
            <v>0</v>
          </cell>
          <cell r="F22">
            <v>798.95579999999995</v>
          </cell>
          <cell r="G22">
            <v>44.386433333333329</v>
          </cell>
          <cell r="H22">
            <v>25</v>
          </cell>
          <cell r="I22">
            <v>176</v>
          </cell>
          <cell r="J22">
            <v>0</v>
          </cell>
          <cell r="K22">
            <v>1107.04</v>
          </cell>
          <cell r="L22">
            <v>61.502222222222223</v>
          </cell>
          <cell r="M22">
            <v>10</v>
          </cell>
          <cell r="N22">
            <v>207</v>
          </cell>
          <cell r="O22">
            <v>0</v>
          </cell>
          <cell r="P22">
            <v>1302.03</v>
          </cell>
          <cell r="Q22">
            <v>72.334999999999994</v>
          </cell>
        </row>
        <row r="23">
          <cell r="B23">
            <v>19</v>
          </cell>
          <cell r="C23">
            <v>112.62</v>
          </cell>
          <cell r="D23">
            <v>111.88</v>
          </cell>
          <cell r="E23">
            <v>0</v>
          </cell>
          <cell r="F23">
            <v>798.95579999999995</v>
          </cell>
          <cell r="G23">
            <v>42.050305263157895</v>
          </cell>
          <cell r="H23">
            <v>38</v>
          </cell>
          <cell r="I23">
            <v>176</v>
          </cell>
          <cell r="J23">
            <v>0</v>
          </cell>
          <cell r="K23">
            <v>1107.04</v>
          </cell>
          <cell r="L23">
            <v>58.265263157894736</v>
          </cell>
          <cell r="M23">
            <v>25</v>
          </cell>
          <cell r="N23">
            <v>207</v>
          </cell>
          <cell r="O23">
            <v>0</v>
          </cell>
          <cell r="P23">
            <v>1302.03</v>
          </cell>
          <cell r="Q23">
            <v>68.5278947368421</v>
          </cell>
        </row>
        <row r="24">
          <cell r="B24">
            <v>20</v>
          </cell>
          <cell r="C24">
            <v>118.81</v>
          </cell>
          <cell r="D24">
            <v>111.88</v>
          </cell>
          <cell r="E24">
            <v>0</v>
          </cell>
          <cell r="F24">
            <v>798.95579999999995</v>
          </cell>
          <cell r="G24">
            <v>39.947789999999998</v>
          </cell>
          <cell r="H24">
            <v>32</v>
          </cell>
          <cell r="I24">
            <v>176</v>
          </cell>
          <cell r="J24">
            <v>0</v>
          </cell>
          <cell r="K24">
            <v>1107.04</v>
          </cell>
          <cell r="L24">
            <v>55.351999999999997</v>
          </cell>
          <cell r="M24">
            <v>36</v>
          </cell>
          <cell r="N24">
            <v>207</v>
          </cell>
          <cell r="O24">
            <v>0</v>
          </cell>
          <cell r="P24">
            <v>1302.03</v>
          </cell>
          <cell r="Q24">
            <v>65.101500000000001</v>
          </cell>
        </row>
        <row r="25">
          <cell r="B25">
            <v>21</v>
          </cell>
          <cell r="C25">
            <v>145</v>
          </cell>
          <cell r="D25">
            <v>111.88</v>
          </cell>
          <cell r="E25">
            <v>0</v>
          </cell>
          <cell r="F25">
            <v>798.95579999999995</v>
          </cell>
          <cell r="G25">
            <v>38.045514285714283</v>
          </cell>
          <cell r="H25">
            <v>39</v>
          </cell>
          <cell r="I25">
            <v>176</v>
          </cell>
          <cell r="J25">
            <v>0</v>
          </cell>
          <cell r="K25">
            <v>1107.04</v>
          </cell>
          <cell r="L25">
            <v>52.716190476190476</v>
          </cell>
          <cell r="M25">
            <v>47</v>
          </cell>
          <cell r="N25">
            <v>207</v>
          </cell>
          <cell r="O25">
            <v>0</v>
          </cell>
          <cell r="P25">
            <v>1302.03</v>
          </cell>
          <cell r="Q25">
            <v>62.001428571428569</v>
          </cell>
        </row>
        <row r="26">
          <cell r="B26">
            <v>22</v>
          </cell>
          <cell r="C26">
            <v>51.61</v>
          </cell>
          <cell r="D26">
            <v>111.88</v>
          </cell>
          <cell r="E26">
            <v>0</v>
          </cell>
          <cell r="F26">
            <v>798.95579999999995</v>
          </cell>
          <cell r="G26">
            <v>36.316172727272722</v>
          </cell>
          <cell r="H26">
            <v>20</v>
          </cell>
          <cell r="I26">
            <v>176</v>
          </cell>
          <cell r="J26">
            <v>0</v>
          </cell>
          <cell r="K26">
            <v>1107.04</v>
          </cell>
          <cell r="L26">
            <v>50.32</v>
          </cell>
          <cell r="M26">
            <v>26</v>
          </cell>
          <cell r="N26">
            <v>207</v>
          </cell>
          <cell r="O26">
            <v>0</v>
          </cell>
          <cell r="P26">
            <v>1302.03</v>
          </cell>
          <cell r="Q26">
            <v>59.183181818181815</v>
          </cell>
        </row>
        <row r="27">
          <cell r="B27">
            <v>23</v>
          </cell>
          <cell r="C27">
            <v>52.79</v>
          </cell>
          <cell r="D27">
            <v>111.88</v>
          </cell>
          <cell r="E27">
            <v>0</v>
          </cell>
          <cell r="F27">
            <v>798.95579999999995</v>
          </cell>
          <cell r="G27">
            <v>34.737208695652171</v>
          </cell>
          <cell r="H27">
            <v>12</v>
          </cell>
          <cell r="I27">
            <v>176</v>
          </cell>
          <cell r="J27">
            <v>0</v>
          </cell>
          <cell r="K27">
            <v>1107.04</v>
          </cell>
          <cell r="L27">
            <v>48.132173913043474</v>
          </cell>
          <cell r="M27">
            <v>8</v>
          </cell>
          <cell r="N27">
            <v>207</v>
          </cell>
          <cell r="O27">
            <v>0</v>
          </cell>
          <cell r="P27">
            <v>1302.03</v>
          </cell>
          <cell r="Q27">
            <v>56.61</v>
          </cell>
        </row>
        <row r="28">
          <cell r="B28">
            <v>24</v>
          </cell>
          <cell r="C28">
            <v>66.61</v>
          </cell>
          <cell r="D28">
            <v>111.88</v>
          </cell>
          <cell r="E28">
            <v>0</v>
          </cell>
          <cell r="F28">
            <v>798.95579999999995</v>
          </cell>
          <cell r="G28">
            <v>33.289825</v>
          </cell>
          <cell r="H28">
            <v>5</v>
          </cell>
          <cell r="I28">
            <v>176</v>
          </cell>
          <cell r="J28">
            <v>0</v>
          </cell>
          <cell r="K28">
            <v>1107.04</v>
          </cell>
          <cell r="L28">
            <v>46.126666666666665</v>
          </cell>
          <cell r="M28">
            <v>17</v>
          </cell>
          <cell r="N28">
            <v>207</v>
          </cell>
          <cell r="O28">
            <v>0</v>
          </cell>
          <cell r="P28">
            <v>1302.03</v>
          </cell>
          <cell r="Q28">
            <v>54.251249999999999</v>
          </cell>
        </row>
        <row r="29">
          <cell r="B29">
            <v>25</v>
          </cell>
          <cell r="C29">
            <v>0</v>
          </cell>
          <cell r="D29">
            <v>111.88</v>
          </cell>
          <cell r="E29">
            <v>0</v>
          </cell>
          <cell r="F29">
            <v>798.95579999999995</v>
          </cell>
          <cell r="G29">
            <v>31.958231999999999</v>
          </cell>
          <cell r="H29">
            <v>0</v>
          </cell>
          <cell r="I29">
            <v>176</v>
          </cell>
          <cell r="J29">
            <v>0</v>
          </cell>
          <cell r="K29">
            <v>1107.04</v>
          </cell>
          <cell r="L29">
            <v>44.281599999999997</v>
          </cell>
          <cell r="M29">
            <v>0</v>
          </cell>
          <cell r="N29">
            <v>207</v>
          </cell>
          <cell r="O29">
            <v>0</v>
          </cell>
          <cell r="P29">
            <v>1302.03</v>
          </cell>
          <cell r="Q29">
            <v>52.081199999999995</v>
          </cell>
        </row>
        <row r="30">
          <cell r="B30">
            <v>26</v>
          </cell>
          <cell r="C30">
            <v>0</v>
          </cell>
          <cell r="D30">
            <v>111.88</v>
          </cell>
          <cell r="E30">
            <v>0</v>
          </cell>
          <cell r="F30">
            <v>798.95579999999995</v>
          </cell>
          <cell r="G30">
            <v>30.72906923076923</v>
          </cell>
          <cell r="H30">
            <v>0</v>
          </cell>
          <cell r="I30">
            <v>176</v>
          </cell>
          <cell r="J30">
            <v>0</v>
          </cell>
          <cell r="K30">
            <v>1107.04</v>
          </cell>
          <cell r="L30">
            <v>42.578461538461539</v>
          </cell>
          <cell r="M30">
            <v>0</v>
          </cell>
          <cell r="N30">
            <v>207</v>
          </cell>
          <cell r="O30">
            <v>0</v>
          </cell>
          <cell r="P30">
            <v>1302.03</v>
          </cell>
          <cell r="Q30">
            <v>50.078076923076921</v>
          </cell>
        </row>
        <row r="31">
          <cell r="B31">
            <v>27</v>
          </cell>
          <cell r="C31">
            <v>29.71</v>
          </cell>
          <cell r="D31">
            <v>111.88</v>
          </cell>
          <cell r="E31">
            <v>0</v>
          </cell>
          <cell r="F31">
            <v>798.95579999999995</v>
          </cell>
          <cell r="G31">
            <v>29.590955555555553</v>
          </cell>
          <cell r="H31">
            <v>3</v>
          </cell>
          <cell r="I31">
            <v>176</v>
          </cell>
          <cell r="J31">
            <v>0</v>
          </cell>
          <cell r="K31">
            <v>1107.04</v>
          </cell>
          <cell r="L31">
            <v>41.001481481481477</v>
          </cell>
          <cell r="M31">
            <v>0</v>
          </cell>
          <cell r="N31">
            <v>207</v>
          </cell>
          <cell r="O31">
            <v>0</v>
          </cell>
          <cell r="P31">
            <v>1302.03</v>
          </cell>
          <cell r="Q31">
            <v>48.223333333333329</v>
          </cell>
        </row>
        <row r="32">
          <cell r="B32">
            <v>28</v>
          </cell>
          <cell r="C32">
            <v>16.46</v>
          </cell>
          <cell r="D32">
            <v>111.88</v>
          </cell>
          <cell r="E32">
            <v>0</v>
          </cell>
          <cell r="F32">
            <v>798.95579999999995</v>
          </cell>
          <cell r="G32">
            <v>28.534135714285714</v>
          </cell>
          <cell r="H32">
            <v>16</v>
          </cell>
          <cell r="I32">
            <v>176</v>
          </cell>
          <cell r="J32">
            <v>0</v>
          </cell>
          <cell r="K32">
            <v>1107.04</v>
          </cell>
          <cell r="L32">
            <v>39.537142857142854</v>
          </cell>
          <cell r="M32">
            <v>0</v>
          </cell>
          <cell r="N32">
            <v>207</v>
          </cell>
          <cell r="O32">
            <v>0</v>
          </cell>
          <cell r="P32">
            <v>1302.03</v>
          </cell>
          <cell r="Q32">
            <v>46.501071428571429</v>
          </cell>
        </row>
        <row r="33">
          <cell r="B33">
            <v>29</v>
          </cell>
          <cell r="C33">
            <v>18.8</v>
          </cell>
          <cell r="D33">
            <v>111.88</v>
          </cell>
          <cell r="E33">
            <v>0</v>
          </cell>
          <cell r="F33">
            <v>798.95579999999995</v>
          </cell>
          <cell r="G33">
            <v>27.550199999999997</v>
          </cell>
          <cell r="H33">
            <v>56</v>
          </cell>
          <cell r="I33">
            <v>176</v>
          </cell>
          <cell r="J33">
            <v>0</v>
          </cell>
          <cell r="K33">
            <v>1107.04</v>
          </cell>
          <cell r="L33">
            <v>38.173793103448276</v>
          </cell>
          <cell r="M33">
            <v>47</v>
          </cell>
          <cell r="N33">
            <v>207</v>
          </cell>
          <cell r="O33">
            <v>0</v>
          </cell>
          <cell r="P33">
            <v>1302.03</v>
          </cell>
          <cell r="Q33">
            <v>44.897586206896548</v>
          </cell>
        </row>
        <row r="34">
          <cell r="B34">
            <v>30</v>
          </cell>
          <cell r="D34">
            <v>111.88</v>
          </cell>
          <cell r="E34">
            <v>0</v>
          </cell>
          <cell r="F34">
            <v>798.95579999999995</v>
          </cell>
          <cell r="G34">
            <v>26.63186</v>
          </cell>
          <cell r="I34">
            <v>176</v>
          </cell>
          <cell r="J34">
            <v>0</v>
          </cell>
          <cell r="K34">
            <v>1107.04</v>
          </cell>
          <cell r="L34">
            <v>36.901333333333334</v>
          </cell>
          <cell r="N34">
            <v>207</v>
          </cell>
          <cell r="O34">
            <v>0</v>
          </cell>
          <cell r="P34">
            <v>1302.03</v>
          </cell>
          <cell r="Q34">
            <v>43.400999999999996</v>
          </cell>
        </row>
        <row r="35">
          <cell r="B35">
            <v>31</v>
          </cell>
          <cell r="D35">
            <v>111.88</v>
          </cell>
          <cell r="E35">
            <v>0</v>
          </cell>
          <cell r="F35">
            <v>798.95579999999995</v>
          </cell>
          <cell r="G35">
            <v>25.772767741935482</v>
          </cell>
          <cell r="I35">
            <v>176</v>
          </cell>
          <cell r="J35">
            <v>0</v>
          </cell>
          <cell r="K35">
            <v>1107.04</v>
          </cell>
          <cell r="L35">
            <v>35.710967741935484</v>
          </cell>
          <cell r="N35">
            <v>207</v>
          </cell>
          <cell r="O35">
            <v>0</v>
          </cell>
          <cell r="P35">
            <v>1302.03</v>
          </cell>
          <cell r="Q35">
            <v>42.000967741935483</v>
          </cell>
        </row>
      </sheetData>
      <sheetData sheetId="2" refreshError="1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Production "/>
      <sheetName val="OW"/>
      <sheetName val="WO"/>
      <sheetName val="Referencias"/>
      <sheetName val="Planilla de Tratamiento"/>
      <sheetName val="Intermedia"/>
      <sheetName val="Semana 1-1"/>
      <sheetName val="Semana 1-2"/>
      <sheetName val="Semana 2-1 "/>
      <sheetName val="Semana 2-2"/>
      <sheetName val="Semana 3-1"/>
      <sheetName val="Semana 3-2"/>
      <sheetName val="Semana 4-1"/>
      <sheetName val="Semana 4-2"/>
      <sheetName val="Certificación promedio"/>
    </sheetNames>
    <sheetDataSet>
      <sheetData sheetId="0" refreshError="1"/>
      <sheetData sheetId="1" refreshError="1"/>
      <sheetData sheetId="2" refreshError="1"/>
      <sheetData sheetId="3">
        <row r="7">
          <cell r="A7" t="str">
            <v>BXC3201</v>
          </cell>
        </row>
        <row r="50">
          <cell r="D50" t="str">
            <v>C</v>
          </cell>
        </row>
        <row r="51">
          <cell r="D51" t="str">
            <v>S</v>
          </cell>
        </row>
        <row r="52">
          <cell r="D52" t="str">
            <v>Q</v>
          </cell>
        </row>
        <row r="53">
          <cell r="D53" t="str">
            <v>M</v>
          </cell>
        </row>
      </sheetData>
      <sheetData sheetId="4">
        <row r="5">
          <cell r="B5" t="str">
            <v>Bat.-1</v>
          </cell>
        </row>
      </sheetData>
      <sheetData sheetId="5">
        <row r="5">
          <cell r="B5" t="str">
            <v>RCO-1019</v>
          </cell>
        </row>
      </sheetData>
      <sheetData sheetId="6">
        <row r="5">
          <cell r="B5">
            <v>42905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  <sheetName val="Archiv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ordero, Evangelina" id="{74920D6E-59FF-40B7-A769-BDE13D4FCDEB}" userId="S::Evangelina.Cordero@pecomenergia.com.ar::0c597c74-2a81-42ba-8894-030918d8eb8f" providerId="AD"/>
</personList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corder/AppData/Local/Microsoft/Windows/INetCache/Content.Outlook/GV2798I7/certificado%20nuevo%20corregido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corder/AppData/Local/Microsoft/Windows/INetCache/Content.Outlook/GV2798I7/certificado%20nuevo%20corregido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_rels/pivotCacheDefinition10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0.xml"/></Relationships>
</file>

<file path=xl/pivotCache/_rels/pivotCacheDefinition10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1.xml"/></Relationships>
</file>

<file path=xl/pivotCache/_rels/pivotCacheDefinition10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2.xml"/></Relationships>
</file>

<file path=xl/pivotCache/_rels/pivotCacheDefinition10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3.xml"/></Relationships>
</file>

<file path=xl/pivotCache/_rels/pivotCacheDefinition10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4.xml"/></Relationships>
</file>

<file path=xl/pivotCache/_rels/pivotCacheDefinition10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5.xml"/></Relationships>
</file>

<file path=xl/pivotCache/_rels/pivotCacheDefinition10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6.xml"/></Relationships>
</file>

<file path=xl/pivotCache/_rels/pivotCacheDefinition10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7.xml"/></Relationships>
</file>

<file path=xl/pivotCache/_rels/pivotCacheDefinition10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8.xml"/></Relationships>
</file>

<file path=xl/pivotCache/_rels/pivotCacheDefinition10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9.xml"/></Relationships>
</file>

<file path=xl/pivotCache/_rels/pivotCacheDefinition1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0.xml"/></Relationships>
</file>

<file path=xl/pivotCache/_rels/pivotCacheDefinition1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1.xml"/></Relationships>
</file>

<file path=xl/pivotCache/_rels/pivotCacheDefinition1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2.xml"/></Relationships>
</file>

<file path=xl/pivotCache/_rels/pivotCacheDefinition1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3.xml"/></Relationships>
</file>

<file path=xl/pivotCache/_rels/pivotCacheDefinition1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4.xml"/></Relationships>
</file>

<file path=xl/pivotCache/_rels/pivotCacheDefinition1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5.xml"/></Relationships>
</file>

<file path=xl/pivotCache/_rels/pivotCacheDefinition1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6.xml"/></Relationships>
</file>

<file path=xl/pivotCache/_rels/pivotCacheDefinition1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tañeda, Juan" refreshedDate="44795.504905555557" createdVersion="6" refreshedVersion="6" minRefreshableVersion="3" recordCount="26" xr:uid="{00000000-000A-0000-FFFF-FFFF00000000}">
  <cacheSource type="worksheet">
    <worksheetSource ref="B3:F29" sheet="Control-EM Agosto 2022 " r:id="rId2"/>
  </cacheSource>
  <cacheFields count="5">
    <cacheField name="REMITO" numFmtId="0">
      <sharedItems containsString="0" containsBlank="1" containsNumber="1" containsInteger="1" minValue="1664" maxValue="80062117"/>
    </cacheField>
    <cacheField name="FECHA" numFmtId="14">
      <sharedItems containsNonDate="0" containsDate="1" containsString="0" containsBlank="1" minDate="2022-08-22T00:00:00" maxDate="2022-08-23T00:00:00"/>
    </cacheField>
    <cacheField name="PRODUCTO" numFmtId="0">
      <sharedItems containsBlank="1" count="19">
        <s v="BX256"/>
        <s v="BX960"/>
        <s v="BXC3201"/>
        <s v="CY802"/>
        <s v="DBN5182"/>
        <s v="DBN5645"/>
        <s v="IPB68"/>
        <s v="ABC11"/>
        <s v="CY51W"/>
        <s v="IC5087"/>
        <s v="IC5098"/>
        <s v="IPB651"/>
        <s v="IPB71"/>
        <s v="SB45"/>
        <s v="IPB935D"/>
        <s v="SB14"/>
        <m/>
        <s v="Servicio de desparafinacion 1"/>
        <s v="Servicio de desparafinacion 2"/>
      </sharedItems>
    </cacheField>
    <cacheField name="LITROS" numFmtId="0">
      <sharedItems containsString="0" containsBlank="1" containsNumber="1" containsInteger="1" minValue="45" maxValue="2600"/>
    </cacheField>
    <cacheField name="P/B" numFmtId="0">
      <sharedItems containsBlank="1" count="3">
        <s v="Bateria"/>
        <s v="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tañeda, Juan" refreshedDate="44795.504923842593" createdVersion="6" refreshedVersion="6" minRefreshableVersion="3" recordCount="20" xr:uid="{00000000-000A-0000-FFFF-FFFF01000000}">
  <cacheSource type="worksheet">
    <worksheetSource ref="B3:F23" sheet="Control -LR-ES Agosto 2022 " r:id="rId2"/>
  </cacheSource>
  <cacheFields count="5">
    <cacheField name="REMITO" numFmtId="0">
      <sharedItems containsString="0" containsBlank="1" containsNumber="1" containsInteger="1" minValue="1666" maxValue="80062173"/>
    </cacheField>
    <cacheField name="FECHA" numFmtId="14">
      <sharedItems containsNonDate="0" containsDate="1" containsString="0" containsBlank="1" minDate="2022-08-22T00:00:00" maxDate="2022-08-23T00:00:00"/>
    </cacheField>
    <cacheField name="PRODUCTO" numFmtId="0">
      <sharedItems containsBlank="1" count="15">
        <s v="CY802"/>
        <s v="DBN5631"/>
        <s v="FBS2000"/>
        <s v="IC5400"/>
        <s v="IPB71"/>
        <s v="SB14"/>
        <s v="SO4207"/>
        <s v="IPB650A"/>
        <s v="IPB78"/>
        <s v="IC5087"/>
        <s v="DBN5645"/>
        <s v="IPB651"/>
        <s v="RT740"/>
        <m/>
        <s v="Servicio de desparafinacion 1"/>
      </sharedItems>
    </cacheField>
    <cacheField name="LITROS" numFmtId="0">
      <sharedItems containsString="0" containsBlank="1" containsNumber="1" containsInteger="1" minValue="75" maxValue="20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3356481" createdVersion="8" refreshedVersion="8" minRefreshableVersion="3" recordCount="23" xr:uid="{19534C3B-25DC-4997-9728-7D49A878CB4B}">
  <cacheSource type="worksheet">
    <worksheetSource ref="B3:F26" sheet="Control -LR-ES Noviembr2023"/>
  </cacheSource>
  <cacheFields count="5">
    <cacheField name="REMITO" numFmtId="0">
      <sharedItems containsBlank="1" containsMixedTypes="1" containsNumber="1" containsInteger="1" minValue="80095965" maxValue="80095965"/>
    </cacheField>
    <cacheField name="FECHA" numFmtId="14">
      <sharedItems containsNonDate="0" containsDate="1" containsString="0" containsBlank="1" minDate="2023-11-22T00:00:00" maxDate="2023-11-23T00:00:00"/>
    </cacheField>
    <cacheField name="PRODUCTO" numFmtId="0">
      <sharedItems containsBlank="1" count="17">
        <s v="DBN5631"/>
        <s v="RT740 "/>
        <s v="IPB71 "/>
        <s v="DBN5645"/>
        <s v="FBS1599"/>
        <s v="IPB651 "/>
        <s v="IC5087"/>
        <s v="CY802"/>
        <s v="FBS2000"/>
        <s v="IC5400 "/>
        <s v="SO4207 "/>
        <s v="SB14 "/>
        <s v="IPB650A"/>
        <s v="ABC11 "/>
        <s v="IPB78 "/>
        <m/>
        <s v="Servicio de desparafinacion 1 "/>
      </sharedItems>
    </cacheField>
    <cacheField name="LITROS" numFmtId="0">
      <sharedItems containsString="0" containsBlank="1" containsNumber="1" containsInteger="1" minValue="50" maxValue="20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3703704" createdVersion="8" refreshedVersion="8" minRefreshableVersion="3" recordCount="26" xr:uid="{7BA6CA09-AD61-4DE1-AE70-429675631ECD}">
  <cacheSource type="worksheet">
    <worksheetSource ref="B3:F29" sheet="Control-EM Noviembre2023"/>
  </cacheSource>
  <cacheFields count="5">
    <cacheField name="REMITO" numFmtId="0">
      <sharedItems containsBlank="1" containsMixedTypes="1" containsNumber="1" containsInteger="1" minValue="80094379" maxValue="80095711"/>
    </cacheField>
    <cacheField name="FECHA" numFmtId="0">
      <sharedItems containsNonDate="0" containsDate="1" containsString="0" containsBlank="1" minDate="2023-10-30T00:00:00" maxDate="2023-11-18T00:00:00"/>
    </cacheField>
    <cacheField name="PRODUCTO" numFmtId="0">
      <sharedItems containsBlank="1" count="19">
        <s v="ABC11 "/>
        <s v="BXC3201"/>
        <s v="CY51W"/>
        <s v="CY802"/>
        <s v="SB14 "/>
        <s v="IC5087"/>
        <s v="IC5098 "/>
        <s v="IPB651 "/>
        <s v="IPB68 "/>
        <s v="IPB71 "/>
        <s v="IPB935D"/>
        <s v="SB45 "/>
        <s v="BX836"/>
        <s v="BX960"/>
        <s v="DBN5182"/>
        <s v="DBN5645"/>
        <s v="Servicio de desparafinacion 1 "/>
        <s v="Servicio de desparafinacion 2"/>
        <m/>
      </sharedItems>
    </cacheField>
    <cacheField name="LITROS" numFmtId="0">
      <sharedItems containsString="0" containsBlank="1" containsNumber="1" containsInteger="1" minValue="45" maxValue="3050"/>
    </cacheField>
    <cacheField name="P/B" numFmtId="0">
      <sharedItems containsBlank="1" count="3">
        <s v="Pozo"/>
        <s v="Bate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3935182" createdVersion="8" refreshedVersion="8" minRefreshableVersion="3" recordCount="24" xr:uid="{235F9A10-1E7F-4ADF-95A0-76782A939E06}">
  <cacheSource type="worksheet">
    <worksheetSource ref="B3:F27" sheet="Control -LR-ES Octubre 2023"/>
  </cacheSource>
  <cacheFields count="5">
    <cacheField name="REMITO" numFmtId="0">
      <sharedItems containsBlank="1" containsMixedTypes="1" containsNumber="1" containsInteger="1" minValue="80093540" maxValue="80093610"/>
    </cacheField>
    <cacheField name="FECHA" numFmtId="14">
      <sharedItems containsNonDate="0" containsDate="1" containsString="0" containsBlank="1" minDate="2002-10-23T00:00:00" maxDate="2023-10-24T00:00:00"/>
    </cacheField>
    <cacheField name="PRODUCTO" numFmtId="0">
      <sharedItems containsBlank="1" count="15">
        <s v="DBN5631"/>
        <s v="RT740 "/>
        <s v="IPB71 "/>
        <s v="DBN5645"/>
        <s v="FBS1599"/>
        <s v="IPB651 "/>
        <s v="IC5087"/>
        <s v="CY802"/>
        <s v="FBS2000"/>
        <s v="IC5400 "/>
        <s v="SO4207 "/>
        <s v="SB14 "/>
        <s v="IPB650A"/>
        <s v="Servicio de desparafinacion 1 "/>
        <m/>
      </sharedItems>
    </cacheField>
    <cacheField name="LITROS" numFmtId="0">
      <sharedItems containsString="0" containsBlank="1" containsNumber="1" containsInteger="1" minValue="60" maxValue="138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4282405" createdVersion="8" refreshedVersion="8" minRefreshableVersion="3" recordCount="49" xr:uid="{93B3D28D-18E1-4806-BB59-716E9886B969}">
  <cacheSource type="worksheet">
    <worksheetSource ref="B3:F52" sheet="Control-EM Octubre 2023 "/>
  </cacheSource>
  <cacheFields count="5">
    <cacheField name="REMITO" numFmtId="0">
      <sharedItems containsBlank="1" containsMixedTypes="1" containsNumber="1" containsInteger="1" minValue="80092504" maxValue="80093516"/>
    </cacheField>
    <cacheField name="FECHA" numFmtId="14">
      <sharedItems containsNonDate="0" containsDate="1" containsString="0" containsBlank="1" minDate="2023-10-09T00:00:00" maxDate="2023-10-24T00:00:00"/>
    </cacheField>
    <cacheField name="PRODUCTO" numFmtId="0">
      <sharedItems containsBlank="1" count="22">
        <s v="ABC11 "/>
        <s v="BXC3201"/>
        <s v="CY51W"/>
        <s v="CY802"/>
        <s v="IC5087"/>
        <s v="IC5098 "/>
        <s v="IPB71 "/>
        <s v="IPB935D"/>
        <s v="SB45 "/>
        <s v="IPB78 "/>
        <s v="IPB651 "/>
        <s v="SB14 "/>
        <s v="BSH515 "/>
        <m/>
        <s v="BX960"/>
        <s v="DBN5182"/>
        <s v="IPB68 "/>
        <s v="BX836"/>
        <s v="DBN5645"/>
        <s v="Servicio de desparafinacion 1 "/>
        <s v="Servicio de desparafinacion 2"/>
        <s v="BSH8050" u="1"/>
      </sharedItems>
    </cacheField>
    <cacheField name="LITROS" numFmtId="0">
      <sharedItems containsString="0" containsBlank="1" containsNumber="1" containsInteger="1" minValue="20" maxValue="307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4513889" createdVersion="8" refreshedVersion="8" minRefreshableVersion="3" recordCount="36" xr:uid="{28BBE91E-BD75-4DF6-9B3B-0559AFA8E4D4}">
  <cacheSource type="worksheet">
    <worksheetSource ref="B3:F39" sheet="Control-EM Septiemb 2023"/>
  </cacheSource>
  <cacheFields count="5">
    <cacheField name="REMITO" numFmtId="0">
      <sharedItems containsBlank="1" containsMixedTypes="1" containsNumber="1" containsInteger="1" minValue="80090646" maxValue="800091852"/>
    </cacheField>
    <cacheField name="FECHA" numFmtId="14">
      <sharedItems containsNonDate="0" containsDate="1" containsString="0" containsBlank="1" minDate="2023-09-11T00:00:00" maxDate="2023-09-27T00:00:00"/>
    </cacheField>
    <cacheField name="PRODUCTO" numFmtId="0">
      <sharedItems containsBlank="1" count="20">
        <s v="ABC11 "/>
        <s v="BXC3201"/>
        <s v="CY51W"/>
        <s v="CY802"/>
        <s v="IC5087"/>
        <s v="IC5098 "/>
        <s v="IPB71 "/>
        <s v="IPB935D"/>
        <s v="SB14 "/>
        <s v="SB45 "/>
        <s v="IPB78 "/>
        <s v="IPB651 "/>
        <m/>
        <s v="BX960"/>
        <s v="DBN5182"/>
        <s v="IPB68 "/>
        <s v="BX836"/>
        <s v="DBN5645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22" maxValue="240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4861113" createdVersion="8" refreshedVersion="8" minRefreshableVersion="3" recordCount="27" xr:uid="{9457167D-2CB0-4CCF-8E89-910AFCCA6080}">
  <cacheSource type="worksheet">
    <worksheetSource ref="B3:F30" sheet="Control -LR-ES Septiemb 2023"/>
  </cacheSource>
  <cacheFields count="5">
    <cacheField name="REMITO" numFmtId="0">
      <sharedItems containsBlank="1" containsMixedTypes="1" containsNumber="1" containsInteger="1" minValue="80090914" maxValue="80091850"/>
    </cacheField>
    <cacheField name="FECHA" numFmtId="14">
      <sharedItems containsNonDate="0" containsDate="1" containsString="0" containsBlank="1" minDate="2023-09-11T00:00:00" maxDate="2023-09-27T00:00:00"/>
    </cacheField>
    <cacheField name="PRODUCTO" numFmtId="0">
      <sharedItems containsBlank="1" count="16">
        <s v="DBN5631"/>
        <s v="RT740 "/>
        <s v="IPB71 "/>
        <s v="IPB650A"/>
        <s v="IPB78 "/>
        <s v="DBN5645"/>
        <s v="FBS1599"/>
        <s v="IPB651 "/>
        <s v="IC5087"/>
        <s v="CY802"/>
        <s v="FBS2000"/>
        <s v="IC5400 "/>
        <s v="SO4207 "/>
        <s v="SB14 "/>
        <s v="Servicio de desparafinacion 1 "/>
        <m/>
      </sharedItems>
    </cacheField>
    <cacheField name="LITROS" numFmtId="0">
      <sharedItems containsString="0" containsBlank="1" containsNumber="1" containsInteger="1" minValue="80" maxValue="105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4976851" createdVersion="8" refreshedVersion="8" minRefreshableVersion="3" recordCount="29" xr:uid="{2B60C4F7-D2C2-4A29-A699-1DE538F44E4D}">
  <cacheSource type="worksheet">
    <worksheetSource ref="B3:F32" sheet="Control-EM Agosto 2023"/>
  </cacheSource>
  <cacheFields count="5">
    <cacheField name="REMITO" numFmtId="0">
      <sharedItems containsBlank="1" containsMixedTypes="1" containsNumber="1" containsInteger="1" minValue="80089564" maxValue="80089571"/>
    </cacheField>
    <cacheField name="FECHA" numFmtId="14">
      <sharedItems containsNonDate="0" containsDate="1" containsString="0" containsBlank="1" minDate="2023-08-20T00:00:00" maxDate="2023-08-21T00:00:00"/>
    </cacheField>
    <cacheField name="PRODUCTO" numFmtId="0">
      <sharedItems containsBlank="1" count="24">
        <s v="ABC11 "/>
        <s v="BXC3201"/>
        <s v="CY51W"/>
        <s v="CY802"/>
        <s v="IC5087"/>
        <s v="IC5098 "/>
        <s v="IPB651 "/>
        <s v="IPB71 "/>
        <s v="IPB935D"/>
        <s v="SB14 "/>
        <s v="SB45 "/>
        <s v="IPB78 "/>
        <m/>
        <s v="BX256 "/>
        <s v="BX960"/>
        <s v="DBN5182"/>
        <s v="DBN5645"/>
        <s v="IPB68 "/>
        <s v="RT740 "/>
        <s v="SB29 "/>
        <s v="BX836"/>
        <s v="RT80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0" maxValue="265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5439813" createdVersion="8" refreshedVersion="8" minRefreshableVersion="3" recordCount="22" xr:uid="{E2741EF2-B26B-4555-BA3A-6A51A564726B}">
  <cacheSource type="worksheet">
    <worksheetSource ref="B3:F25" sheet="Control -LR-ES Agosto 2023"/>
  </cacheSource>
  <cacheFields count="5">
    <cacheField name="REMITO" numFmtId="0">
      <sharedItems containsBlank="1" containsMixedTypes="1" containsNumber="1" containsInteger="1" minValue="80089514" maxValue="80089528"/>
    </cacheField>
    <cacheField name="FECHA" numFmtId="14">
      <sharedItems containsNonDate="0" containsDate="1" containsString="0" containsBlank="1" minDate="2023-08-20T00:00:00" maxDate="2023-08-21T00:00:00"/>
    </cacheField>
    <cacheField name="PRODUCTO" numFmtId="0">
      <sharedItems containsBlank="1" count="16">
        <s v="DBN5631"/>
        <s v="CY802"/>
        <s v="FBS2000"/>
        <s v="IC5400 "/>
        <s v="SO4207 "/>
        <s v="SB14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0" maxValue="205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5671298" createdVersion="8" refreshedVersion="8" minRefreshableVersion="3" recordCount="29" xr:uid="{C205E2AF-24AA-4044-9468-89D1E6E92CD0}">
  <cacheSource type="worksheet">
    <worksheetSource ref="B3:F32" sheet="Control-EM Julio 2023"/>
  </cacheSource>
  <cacheFields count="5">
    <cacheField name="REMITO" numFmtId="0">
      <sharedItems containsBlank="1" containsMixedTypes="1" containsNumber="1" containsInteger="1" minValue="80086642" maxValue="80086646"/>
    </cacheField>
    <cacheField name="FECHA" numFmtId="14">
      <sharedItems containsNonDate="0" containsDate="1" containsString="0" containsBlank="1" minDate="2023-07-20T00:00:00" maxDate="2023-07-21T00:00:00"/>
    </cacheField>
    <cacheField name="PRODUCTO" numFmtId="0">
      <sharedItems containsBlank="1" count="24">
        <s v="ABC11 "/>
        <s v="BXC3201"/>
        <s v="CY51W"/>
        <s v="CY802"/>
        <s v="IC5087"/>
        <s v="IC5098 "/>
        <s v="IPB651 "/>
        <s v="IPB71 "/>
        <s v="IPB935D"/>
        <s v="SB14 "/>
        <s v="SB45 "/>
        <s v="IPB78 "/>
        <m/>
        <s v="BX256 "/>
        <s v="BX960"/>
        <s v="DBN5182"/>
        <s v="DBN5645"/>
        <s v="IPB68 "/>
        <s v="RT740 "/>
        <s v="SB29 "/>
        <s v="BX836"/>
        <s v="RT80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0" maxValue="290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5787037" createdVersion="8" refreshedVersion="8" minRefreshableVersion="3" recordCount="22" xr:uid="{95C63DD1-C066-48BE-B24E-994182BF8C30}">
  <cacheSource type="worksheet">
    <worksheetSource ref="B3:F25" sheet="Control -LR-ES Julio 2023"/>
  </cacheSource>
  <cacheFields count="5">
    <cacheField name="REMITO" numFmtId="0">
      <sharedItems containsBlank="1" containsMixedTypes="1" containsNumber="1" containsInteger="1" minValue="80086649" maxValue="80086652"/>
    </cacheField>
    <cacheField name="FECHA" numFmtId="14">
      <sharedItems containsNonDate="0" containsDate="1" containsString="0" containsBlank="1" minDate="2023-07-20T00:00:00" maxDate="2023-07-21T00:00:00"/>
    </cacheField>
    <cacheField name="PRODUCTO" numFmtId="0">
      <sharedItems containsBlank="1" count="16">
        <s v="DBN5631"/>
        <s v="CY802"/>
        <s v="FBS2000"/>
        <s v="IC5400 "/>
        <s v="SO4207 "/>
        <s v="SB14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0" maxValue="225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6249998" createdVersion="8" refreshedVersion="8" minRefreshableVersion="3" recordCount="30" xr:uid="{7C57D8BB-9A34-4524-B7F8-30BFB8649B34}">
  <cacheSource type="worksheet">
    <worksheetSource ref="B3:F33" sheet="Control-EM Junio 2023"/>
  </cacheSource>
  <cacheFields count="5">
    <cacheField name="REMITO" numFmtId="0">
      <sharedItems containsNonDate="0" containsString="0" containsBlank="1"/>
    </cacheField>
    <cacheField name="FECHA" numFmtId="14">
      <sharedItems containsNonDate="0" containsString="0" containsBlank="1"/>
    </cacheField>
    <cacheField name="PRODUCTO" numFmtId="0">
      <sharedItems containsBlank="1" count="22">
        <s v="ABC11 "/>
        <s v="BXC3201"/>
        <s v="CY51W"/>
        <s v="CY802"/>
        <s v="IC5087"/>
        <s v="IC5098 "/>
        <s v="IPB651 "/>
        <s v="IPB71 "/>
        <s v="IPB935D"/>
        <s v="SB14 "/>
        <s v="SB45 "/>
        <s v="IPB78 "/>
        <m/>
        <s v="BX256 "/>
        <s v="BX960"/>
        <s v="DBN5182"/>
        <s v="DBN5645"/>
        <s v="IPB68 "/>
        <s v="RT740 "/>
        <s v="SB29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5" maxValue="320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6597222" createdVersion="8" refreshedVersion="8" minRefreshableVersion="3" recordCount="22" xr:uid="{E8648043-E88C-48EF-B868-30640B8260C4}">
  <cacheSource type="worksheet">
    <worksheetSource ref="B3:F25" sheet="Control -LR-ES Junio 2023"/>
  </cacheSource>
  <cacheFields count="5">
    <cacheField name="REMITO" numFmtId="0">
      <sharedItems containsNonDate="0" containsString="0" containsBlank="1"/>
    </cacheField>
    <cacheField name="FECHA" numFmtId="14">
      <sharedItems containsNonDate="0" containsString="0" containsBlank="1"/>
    </cacheField>
    <cacheField name="PRODUCTO" numFmtId="0">
      <sharedItems containsBlank="1" count="16">
        <s v="DBN5631"/>
        <s v="CY802"/>
        <s v="FBS2000"/>
        <s v="IC5400 "/>
        <s v="SO4207 "/>
        <s v="SB14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60" maxValue="16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6828706" createdVersion="8" refreshedVersion="8" minRefreshableVersion="3" recordCount="22" xr:uid="{5525EF67-AB45-4F4F-B63D-81627D541BE9}">
  <cacheSource type="worksheet">
    <worksheetSource ref="B3:F25" sheet="Control -LR-ES Mayo 2023"/>
  </cacheSource>
  <cacheFields count="5">
    <cacheField name="REMITO" numFmtId="0">
      <sharedItems containsBlank="1" containsMixedTypes="1" containsNumber="1" containsInteger="1" minValue="80082024" maxValue="80082034"/>
    </cacheField>
    <cacheField name="FECHA" numFmtId="14">
      <sharedItems containsNonDate="0" containsDate="1" containsString="0" containsBlank="1" minDate="2023-05-23T00:00:00" maxDate="2023-05-24T00:00:00"/>
    </cacheField>
    <cacheField name="PRODUCTO" numFmtId="0">
      <sharedItems containsBlank="1" count="16">
        <s v="DBN5631"/>
        <s v="CY802"/>
        <s v="FBS2000"/>
        <s v="IC5400 "/>
        <s v="SO4207 "/>
        <s v="SB14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50" maxValue="1685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717593" createdVersion="8" refreshedVersion="8" minRefreshableVersion="3" recordCount="28" xr:uid="{D4D69335-4626-49CF-9BEB-A2B5F1FCEAF0}">
  <cacheSource type="worksheet">
    <worksheetSource ref="B3:F31" sheet="Control-EM Mayo 2023"/>
  </cacheSource>
  <cacheFields count="5">
    <cacheField name="REMITO" numFmtId="0">
      <sharedItems containsBlank="1" containsMixedTypes="1" containsNumber="1" containsInteger="1" minValue="80082045" maxValue="80082070"/>
    </cacheField>
    <cacheField name="FECHA" numFmtId="14">
      <sharedItems containsNonDate="0" containsDate="1" containsString="0" containsBlank="1" minDate="2023-05-23T00:00:00" maxDate="2023-05-24T00:00:00"/>
    </cacheField>
    <cacheField name="PRODUCTO" numFmtId="0">
      <sharedItems containsBlank="1" count="18">
        <s v="ABC11 "/>
        <s v="BXC3201"/>
        <s v="CY51W"/>
        <s v="CY802"/>
        <s v="IC5087"/>
        <s v="IC5098 "/>
        <s v="IPB651 "/>
        <s v="IPB71 "/>
        <s v="IPB935D"/>
        <s v="SB45 "/>
        <m/>
        <s v="BX256 "/>
        <s v="BX960"/>
        <s v="DBN5182"/>
        <s v="DBN5645"/>
        <s v="IPB68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5" maxValue="315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7407407" createdVersion="8" refreshedVersion="8" minRefreshableVersion="3" recordCount="27" xr:uid="{B46CD890-77CB-486A-B369-60034AD4AE36}">
  <cacheSource type="worksheet">
    <worksheetSource ref="B3:F30" sheet="Control-EM Abril 2023"/>
  </cacheSource>
  <cacheFields count="5">
    <cacheField name="REMITO" numFmtId="0">
      <sharedItems containsBlank="1" containsMixedTypes="1" containsNumber="1" containsInteger="1" minValue="80079601" maxValue="80079616"/>
    </cacheField>
    <cacheField name="FECHA" numFmtId="14">
      <sharedItems containsNonDate="0" containsDate="1" containsString="0" containsBlank="1" minDate="2023-04-24T00:00:00" maxDate="2023-04-25T00:00:00"/>
    </cacheField>
    <cacheField name="PRODUCTO" numFmtId="0">
      <sharedItems containsBlank="1" count="19">
        <s v="ABC11 "/>
        <s v="BXC3201"/>
        <s v="CY51W"/>
        <s v="CY802"/>
        <s v="IC5087"/>
        <s v="IC5098 "/>
        <s v="IPB651 "/>
        <s v="IPB71 "/>
        <s v="IPB935D"/>
        <s v="SB45 "/>
        <s v="IPB78 "/>
        <m/>
        <s v="BX256 "/>
        <s v="BX960"/>
        <s v="DBN5182"/>
        <s v="DBN5645"/>
        <s v="IPB68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5" maxValue="314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775463" createdVersion="8" refreshedVersion="8" minRefreshableVersion="3" recordCount="16" xr:uid="{DFEE9F43-4D38-449E-8F9C-C2F73F3A997E}">
  <cacheSource type="worksheet">
    <worksheetSource ref="B3:F19" sheet="Control -LR-ES Abril 2023"/>
  </cacheSource>
  <cacheFields count="5">
    <cacheField name="REMITO" numFmtId="0">
      <sharedItems containsBlank="1" containsMixedTypes="1" containsNumber="1" containsInteger="1" minValue="80079591" maxValue="80079598"/>
    </cacheField>
    <cacheField name="FECHA" numFmtId="14">
      <sharedItems containsNonDate="0" containsDate="1" containsString="0" containsBlank="1" minDate="2023-04-24T00:00:00" maxDate="2023-04-25T00:00:00"/>
    </cacheField>
    <cacheField name="PRODUCTO" numFmtId="0">
      <sharedItems containsBlank="1" count="15">
        <s v="DBN5631"/>
        <s v="CY802"/>
        <s v="FBS2000"/>
        <s v="IC5400 "/>
        <s v="SO4207 "/>
        <s v="SB14 "/>
        <s v="RT740 "/>
        <s v="IPB71 "/>
        <s v="IPB650A"/>
        <m/>
        <s v="DBN5645"/>
        <s v="FBS1599"/>
        <s v="IPB651 "/>
        <s v="IC5087"/>
        <s v="Servicio de desparafinacion 1 "/>
      </sharedItems>
    </cacheField>
    <cacheField name="LITROS" numFmtId="0">
      <sharedItems containsString="0" containsBlank="1" containsNumber="1" containsInteger="1" minValue="60" maxValue="1700"/>
    </cacheField>
    <cacheField name="P/B" numFmtId="0">
      <sharedItems containsBlank="1" count="5">
        <s v="Bateria LR-ES"/>
        <s v="Pozo LR-ES"/>
        <m/>
        <s v="BDP Bateria"/>
        <s v="BDP 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8101853" createdVersion="8" refreshedVersion="8" minRefreshableVersion="3" recordCount="16" xr:uid="{3502F5AB-935C-49B3-A8CB-7E88CFB9C3D3}">
  <cacheSource type="worksheet">
    <worksheetSource ref="B3:F19" sheet="Control -LR-ES Marzo 2023"/>
  </cacheSource>
  <cacheFields count="5">
    <cacheField name="REMITO" numFmtId="0">
      <sharedItems containsBlank="1" containsMixedTypes="1" containsNumber="1" containsInteger="1" minValue="80077251" maxValue="80077354"/>
    </cacheField>
    <cacheField name="FECHA" numFmtId="14">
      <sharedItems containsNonDate="0" containsDate="1" containsString="0" containsBlank="1" minDate="2023-03-23T00:00:00" maxDate="2023-03-28T00:00:00"/>
    </cacheField>
    <cacheField name="PRODUCTO" numFmtId="0">
      <sharedItems containsBlank="1" count="14">
        <s v="DBN5631"/>
        <s v="CY802"/>
        <s v="FBS2000"/>
        <s v="IC5400 "/>
        <s v="SO4207 "/>
        <s v="RT740 "/>
        <s v="IPB71 "/>
        <s v="IPB650A"/>
        <m/>
        <s v="DBN5645"/>
        <s v="FBS1599"/>
        <s v="IPB651 "/>
        <s v="IC5087"/>
        <s v="Servicio de desparafinacion 1 "/>
      </sharedItems>
    </cacheField>
    <cacheField name="LITROS" numFmtId="0">
      <sharedItems containsString="0" containsBlank="1" containsNumber="1" containsInteger="1" minValue="100" maxValue="2000"/>
    </cacheField>
    <cacheField name="P/B" numFmtId="0">
      <sharedItems containsBlank="1" count="5">
        <s v="Bateria LR-ES"/>
        <s v="Pozo LR-ES"/>
        <m/>
        <s v="BDP Bateria"/>
        <s v="BDP 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8333331" createdVersion="8" refreshedVersion="8" minRefreshableVersion="3" recordCount="28" xr:uid="{35C4D966-2B0D-430A-963E-AF74A9808753}">
  <cacheSource type="worksheet">
    <worksheetSource ref="B3:F31" sheet="Control-EM Marzo 2023"/>
  </cacheSource>
  <cacheFields count="5">
    <cacheField name="REMITO" numFmtId="0">
      <sharedItems containsBlank="1" containsMixedTypes="1" containsNumber="1" containsInteger="1" minValue="80077258" maxValue="80077264"/>
    </cacheField>
    <cacheField name="FECHA" numFmtId="14">
      <sharedItems containsNonDate="0" containsDate="1" containsString="0" containsBlank="1" minDate="2023-03-23T00:00:00" maxDate="2023-03-24T00:00:00"/>
    </cacheField>
    <cacheField name="PRODUCTO" numFmtId="0">
      <sharedItems containsBlank="1" count="19">
        <s v="ABC11 "/>
        <s v="BXC3201"/>
        <s v="CY51W"/>
        <s v="CY802"/>
        <s v="IC5087"/>
        <s v="IC5098 "/>
        <s v="IPB651 "/>
        <s v="IPB71 "/>
        <s v="IPB935D"/>
        <s v="SB45 "/>
        <s v="IPB78 "/>
        <m/>
        <s v="BX256 "/>
        <s v="BX960"/>
        <s v="DBN5182"/>
        <s v="DBN5645"/>
        <s v="IPB68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5" maxValue="316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8680554" createdVersion="8" refreshedVersion="8" minRefreshableVersion="3" recordCount="28" xr:uid="{D46358AD-0CA5-4C92-B936-E660A97F8589}">
  <cacheSource type="worksheet">
    <worksheetSource ref="B3:F31" sheet="Control-EM Febrero 2023"/>
  </cacheSource>
  <cacheFields count="5">
    <cacheField name="REMITO" numFmtId="0">
      <sharedItems containsBlank="1" containsMixedTypes="1" containsNumber="1" containsInteger="1" minValue="80072892" maxValue="80074991"/>
    </cacheField>
    <cacheField name="FECHA" numFmtId="14">
      <sharedItems containsNonDate="0" containsDate="1" containsString="0" containsBlank="1" minDate="2023-01-24T00:00:00" maxDate="2023-02-24T00:00:00"/>
    </cacheField>
    <cacheField name="PRODUCTO" numFmtId="0">
      <sharedItems containsBlank="1" count="19">
        <s v="ABC11 "/>
        <s v="BXC3201"/>
        <s v="CY51W"/>
        <s v="CY802"/>
        <s v="IC5087"/>
        <s v="IC5098 "/>
        <s v="IPB651 "/>
        <s v="IPB71 "/>
        <s v="IPB935D"/>
        <s v="SB45 "/>
        <s v="CY802S"/>
        <m/>
        <s v="BX256 "/>
        <s v="BX960"/>
        <s v="DBN5182"/>
        <s v="DBN5645"/>
        <s v="IPB68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2" maxValue="350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8912039" createdVersion="8" refreshedVersion="8" minRefreshableVersion="3" recordCount="16" xr:uid="{FA3EE816-FA8F-4060-AE0A-6E391702015F}">
  <cacheSource type="worksheet">
    <worksheetSource ref="B3:F19" sheet="Control -LR-ES Febrero 2023"/>
  </cacheSource>
  <cacheFields count="5">
    <cacheField name="REMITO" numFmtId="0">
      <sharedItems containsBlank="1" containsMixedTypes="1" containsNumber="1" containsInteger="1" minValue="80074892" maxValue="80074964"/>
    </cacheField>
    <cacheField name="FECHA" numFmtId="14">
      <sharedItems containsNonDate="0" containsDate="1" containsString="0" containsBlank="1" minDate="2023-02-23T00:00:00" maxDate="2023-02-24T00:00:00"/>
    </cacheField>
    <cacheField name="PRODUCTO" numFmtId="0">
      <sharedItems containsBlank="1" count="15">
        <s v="DBN5631"/>
        <s v="CY802"/>
        <s v="FBS2000"/>
        <s v="IC5400 "/>
        <s v="SO4207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50" maxValue="13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9143516" createdVersion="8" refreshedVersion="8" minRefreshableVersion="3" recordCount="19" xr:uid="{B051C7BA-37D2-4185-AE26-2DF4D5BB4DCD}">
  <cacheSource type="worksheet">
    <worksheetSource ref="B3:F22" sheet="Control -LR-ES Enero 2023"/>
  </cacheSource>
  <cacheFields count="5">
    <cacheField name="REMITO" numFmtId="0">
      <sharedItems containsString="0" containsBlank="1" containsNumber="1" containsInteger="1" minValue="2031" maxValue="800072673"/>
    </cacheField>
    <cacheField name="FECHA" numFmtId="14">
      <sharedItems containsNonDate="0" containsDate="1" containsString="0" containsBlank="1" minDate="2023-01-20T00:00:00" maxDate="2023-01-24T00:00:00"/>
    </cacheField>
    <cacheField name="PRODUCTO" numFmtId="0">
      <sharedItems containsBlank="1" count="15">
        <s v="DBN5631"/>
        <s v="CY802"/>
        <s v="FBS2000"/>
        <s v="IC5400 "/>
        <s v="SO4207 "/>
        <s v="IPB71 "/>
        <s v="IPB650A"/>
        <s v="IPB78 "/>
        <s v="DBN5645"/>
        <s v="FBS1599"/>
        <s v="IC5087"/>
        <s v="IPB651 "/>
        <s v="RT740 "/>
        <m/>
        <s v="Servicio de desparafinacion 1 "/>
      </sharedItems>
    </cacheField>
    <cacheField name="LITROS" numFmtId="0">
      <sharedItems containsString="0" containsBlank="1" containsNumber="1" containsInteger="1" minValue="80" maxValue="215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9490739" createdVersion="8" refreshedVersion="8" minRefreshableVersion="3" recordCount="26" xr:uid="{E9F5CE97-412B-4ACC-A932-AE4834479545}">
  <cacheSource type="worksheet">
    <worksheetSource ref="B3:F29" sheet="Control-EM Enero 2023"/>
  </cacheSource>
  <cacheFields count="5">
    <cacheField name="REMITO" numFmtId="0">
      <sharedItems containsString="0" containsBlank="1" containsNumber="1" containsInteger="1" minValue="2029" maxValue="80072671"/>
    </cacheField>
    <cacheField name="FECHA" numFmtId="14">
      <sharedItems containsNonDate="0" containsDate="1" containsString="0" containsBlank="1" minDate="2023-01-20T00:00:00" maxDate="2023-01-24T00:00:00"/>
    </cacheField>
    <cacheField name="PRODUCTO" numFmtId="0">
      <sharedItems containsBlank="1" count="19">
        <s v="ABC11 "/>
        <s v="BXC3201"/>
        <s v="CY51W"/>
        <s v="CY802"/>
        <s v="IC5087"/>
        <s v="IC5098 "/>
        <s v="IPB651 "/>
        <s v="IPB71 "/>
        <s v="IPB935D"/>
        <s v="SB45 "/>
        <s v="IPB78 "/>
        <s v="BX256 "/>
        <s v="BX960"/>
        <s v="DBN5182"/>
        <s v="DBN5645"/>
        <s v="IPB68 "/>
        <m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0" maxValue="3430"/>
    </cacheField>
    <cacheField name="P/B" numFmtId="0">
      <sharedItems containsBlank="1" count="3">
        <s v="Pozo"/>
        <s v="Bate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9837962" createdVersion="6" refreshedVersion="8" minRefreshableVersion="3" recordCount="26" xr:uid="{00000000-000A-0000-FFFF-FFFF5D000000}">
  <cacheSource type="worksheet">
    <worksheetSource ref="B3:F29" sheet="Control-EM Diciembre  2022 "/>
  </cacheSource>
  <cacheFields count="5">
    <cacheField name="REMITO" numFmtId="0">
      <sharedItems containsSemiMixedTypes="0" containsString="0" containsNumber="1" containsInteger="1" minValue="2026" maxValue="80070372"/>
    </cacheField>
    <cacheField name="FECHA" numFmtId="14">
      <sharedItems containsSemiMixedTypes="0" containsNonDate="0" containsDate="1" containsString="0" minDate="2022-11-25T00:00:00" maxDate="2022-12-21T00:00:00"/>
    </cacheField>
    <cacheField name="PRODUCTO" numFmtId="0">
      <sharedItems count="18">
        <s v="ABC11 "/>
        <s v="BXC3201"/>
        <s v="CY51W"/>
        <s v="CY802"/>
        <s v="DBN5645"/>
        <s v="IPB651 "/>
        <s v="IPB71 "/>
        <s v="IPB78 "/>
        <s v="IPB935D"/>
        <s v="SB45 "/>
        <s v="IC5087"/>
        <s v="IC5098 "/>
        <s v="BX256 "/>
        <s v="BX960"/>
        <s v="DBN5182"/>
        <s v="IPB68 "/>
        <s v="Servicio de desparafinacion 1 "/>
        <s v="Servicio de desparafinacion 2"/>
      </sharedItems>
    </cacheField>
    <cacheField name="LITROS" numFmtId="0">
      <sharedItems containsSemiMixedTypes="0" containsString="0" containsNumber="1" containsInteger="1" minValue="40" maxValue="1900"/>
    </cacheField>
    <cacheField name="P/B" numFmtId="0">
      <sharedItems count="2">
        <s v="Pozo"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0069447" createdVersion="6" refreshedVersion="8" minRefreshableVersion="3" recordCount="19" xr:uid="{00000000-000A-0000-FFFF-FFFF60000000}">
  <cacheSource type="worksheet">
    <worksheetSource ref="B3:F22" sheet="Control -LR-ES Diciembre 22 "/>
  </cacheSource>
  <cacheFields count="5">
    <cacheField name="REMITO" numFmtId="0">
      <sharedItems containsString="0" containsBlank="1" containsNumber="1" containsInteger="1" minValue="2028" maxValue="80070382"/>
    </cacheField>
    <cacheField name="FECHA" numFmtId="14">
      <sharedItems containsNonDate="0" containsDate="1" containsString="0" containsBlank="1" minDate="2022-12-20T00:00:00" maxDate="2022-12-21T00:00:00"/>
    </cacheField>
    <cacheField name="PRODUCTO" numFmtId="0">
      <sharedItems containsBlank="1" count="15">
        <s v="DBN5631"/>
        <s v="SO4207 "/>
        <s v="FBS2000"/>
        <s v="CY802"/>
        <s v="IC5400 "/>
        <s v="IPB71 "/>
        <s v="DBN5645"/>
        <s v="FBS1599"/>
        <s v="IPB651 "/>
        <s v="IC5087"/>
        <s v="IPB650A"/>
        <s v="IPB78 "/>
        <s v="RT740 "/>
        <m/>
        <s v="Servicio de desparafinacion 1 "/>
      </sharedItems>
    </cacheField>
    <cacheField name="LITROS" numFmtId="0">
      <sharedItems containsString="0" containsBlank="1" containsNumber="1" containsInteger="1" minValue="40" maxValue="1500"/>
    </cacheField>
    <cacheField name="P/B" numFmtId="0">
      <sharedItems containsBlank="1" count="5">
        <s v="Bateria LR-ES"/>
        <s v="BDP Bateria"/>
        <s v="BDP Pozo"/>
        <s v="Pozo LR-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041667" createdVersion="6" refreshedVersion="8" minRefreshableVersion="3" recordCount="27" xr:uid="{00000000-000A-0000-FFFF-FFFF5A000000}">
  <cacheSource type="worksheet">
    <worksheetSource ref="B3:F30" sheet="Control-EM Noviembre  2022"/>
  </cacheSource>
  <cacheFields count="5">
    <cacheField name="REMITO" numFmtId="0">
      <sharedItems containsString="0" containsBlank="1" containsNumber="1" containsInteger="1" minValue="1674" maxValue="80068365"/>
    </cacheField>
    <cacheField name="FECHA" numFmtId="14">
      <sharedItems containsNonDate="0" containsDate="1" containsString="0" containsBlank="1" minDate="2022-11-18T00:00:00" maxDate="2022-11-19T00:00:00"/>
    </cacheField>
    <cacheField name="PRODUCTO" numFmtId="0">
      <sharedItems containsBlank="1" count="19">
        <s v="ABC11 "/>
        <s v="BXC3201"/>
        <s v="CY51W"/>
        <s v="CY802"/>
        <s v="DBN5645"/>
        <s v="IPB651 "/>
        <s v="IPB71 "/>
        <s v="IPB78 "/>
        <s v="IPB935D"/>
        <s v="SB45 "/>
        <s v="IC5087"/>
        <s v="IC5098 "/>
        <s v="BX256 "/>
        <s v="BX960"/>
        <s v="DBN5182"/>
        <s v="IPB68 "/>
        <s v="Servicio de desparafinacion 1 "/>
        <s v="Servicio de desparafinacion 2"/>
        <m/>
      </sharedItems>
    </cacheField>
    <cacheField name="LITROS" numFmtId="0">
      <sharedItems containsString="0" containsBlank="1" containsNumber="1" containsInteger="1" minValue="40" maxValue="2270"/>
    </cacheField>
    <cacheField name="P/B" numFmtId="0">
      <sharedItems containsBlank="1" count="3">
        <s v="Pozo"/>
        <s v="Bate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0648147" createdVersion="6" refreshedVersion="8" minRefreshableVersion="3" recordCount="19" xr:uid="{00000000-000A-0000-FFFF-FFFF59000000}">
  <cacheSource type="worksheet">
    <worksheetSource ref="B3:F22" sheet="Control -LR-ES Octubre 22"/>
  </cacheSource>
  <cacheFields count="5">
    <cacheField name="REMITO" numFmtId="0">
      <sharedItems containsString="0" containsBlank="1" containsNumber="1" containsInteger="1" minValue="1671" maxValue="80066313"/>
    </cacheField>
    <cacheField name="FECHA" numFmtId="14">
      <sharedItems containsNonDate="0" containsDate="1" containsString="0" containsBlank="1" minDate="2022-10-21T00:00:00" maxDate="2022-10-22T00:00:00"/>
    </cacheField>
    <cacheField name="PRODUCTO" numFmtId="0">
      <sharedItems containsBlank="1" count="14">
        <s v="CY802"/>
        <s v="DBN5631"/>
        <s v="DBN5645"/>
        <s v="FBS2000"/>
        <s v="IC5087"/>
        <s v="IC5400 "/>
        <s v="IPB650A"/>
        <s v="IPB651 "/>
        <s v="IPB71 "/>
        <s v="SO4207 "/>
        <s v="RT740 "/>
        <s v="IPB78 "/>
        <m/>
        <s v="Servicio de desparafinacion 1 "/>
      </sharedItems>
    </cacheField>
    <cacheField name="LITROS" numFmtId="0">
      <sharedItems containsString="0" containsBlank="1" containsNumber="1" containsInteger="1" minValue="50" maxValue="1850"/>
    </cacheField>
    <cacheField name="P/B" numFmtId="0">
      <sharedItems containsBlank="1" count="5">
        <s v="Bateria LR-ES"/>
        <s v="BDP Bateria"/>
        <s v="BDP Pozo"/>
        <s v="Pozo LR-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0995371" createdVersion="6" refreshedVersion="8" minRefreshableVersion="3" recordCount="27" xr:uid="{00000000-000A-0000-FFFF-FFFF58000000}">
  <cacheSource type="worksheet">
    <worksheetSource ref="B3:F30" sheet="Control-EM Octubre  2022 "/>
  </cacheSource>
  <cacheFields count="5">
    <cacheField name="REMITO" numFmtId="0">
      <sharedItems containsString="0" containsBlank="1" containsNumber="1" containsInteger="1" minValue="1672" maxValue="80066318"/>
    </cacheField>
    <cacheField name="FECHA" numFmtId="14">
      <sharedItems containsNonDate="0" containsDate="1" containsString="0" containsBlank="1" minDate="2022-10-21T00:00:00" maxDate="2022-10-22T00:00:00"/>
    </cacheField>
    <cacheField name="PRODUCTO" numFmtId="0">
      <sharedItems containsBlank="1" count="19">
        <s v="BX256 "/>
        <s v="BXC3201"/>
        <s v="DBN5182"/>
        <s v="DBN5645"/>
        <s v="BX960"/>
        <s v="CY802"/>
        <s v="IPB68 "/>
        <s v="CY51W"/>
        <s v="ABC11 "/>
        <s v="IC5087"/>
        <s v="IC5098 "/>
        <s v="IPB651 "/>
        <s v="IPB71 "/>
        <s v="IPB935D"/>
        <s v="IPB78 "/>
        <s v="SB45 "/>
        <m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0" maxValue="2300"/>
    </cacheField>
    <cacheField name="P/B" numFmtId="0">
      <sharedItems containsBlank="1" count="3">
        <s v="Bateria"/>
        <s v="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1226855" createdVersion="6" refreshedVersion="8" minRefreshableVersion="3" recordCount="19" xr:uid="{00000000-000A-0000-FFFF-FFFF57000000}">
  <cacheSource type="worksheet">
    <worksheetSource ref="B3:F22" sheet="Control -LR-ES Julio 2022"/>
  </cacheSource>
  <cacheFields count="5">
    <cacheField name="REMITO" numFmtId="0">
      <sharedItems containsString="0" containsBlank="1" containsNumber="1" containsInteger="1" minValue="1661" maxValue="80059678"/>
    </cacheField>
    <cacheField name="FECHA" numFmtId="14">
      <sharedItems containsNonDate="0" containsDate="1" containsString="0" containsBlank="1" minDate="2022-07-20T00:00:00" maxDate="2022-07-22T00:00:00"/>
    </cacheField>
    <cacheField name="PRODUCTO" numFmtId="0">
      <sharedItems containsBlank="1" count="15">
        <s v="CY802"/>
        <s v="DBN5631"/>
        <s v="FBS2000"/>
        <s v="IC5400"/>
        <s v="IPB71"/>
        <s v="SB14"/>
        <s v="SO4207"/>
        <s v="IPB650A"/>
        <s v="IPB78"/>
        <s v="IC5087"/>
        <s v="IPB651"/>
        <s v="DBN5645"/>
        <s v="RT740"/>
        <m/>
        <s v="Servicio de desparafinacion 1"/>
      </sharedItems>
    </cacheField>
    <cacheField name="LITROS" numFmtId="0">
      <sharedItems containsString="0" containsBlank="1" containsNumber="1" containsInteger="1" minValue="40" maxValue="17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1574071" createdVersion="6" refreshedVersion="8" minRefreshableVersion="3" recordCount="19" xr:uid="{00000000-000A-0000-FFFF-FFFF56000000}">
  <cacheSource type="worksheet">
    <worksheetSource ref="B3:F22" sheet="Control -LR-ES Junio 2022"/>
  </cacheSource>
  <cacheFields count="5">
    <cacheField name="REMITO" numFmtId="0">
      <sharedItems containsString="0" containsBlank="1" containsNumber="1" containsInteger="1" minValue="1653" maxValue="80057426"/>
    </cacheField>
    <cacheField name="FECHA" numFmtId="14">
      <sharedItems containsNonDate="0" containsDate="1" containsString="0" containsBlank="1" minDate="2022-06-21T00:00:00" maxDate="2022-06-22T00:00:00"/>
    </cacheField>
    <cacheField name="PRODUCTO" numFmtId="0">
      <sharedItems containsBlank="1" count="14">
        <s v="CY802"/>
        <s v="DBN5631"/>
        <s v="FBS2000"/>
        <s v="IC5400"/>
        <s v="SB14"/>
        <s v="SO4207"/>
        <s v="IC5087"/>
        <s v="IPB650A"/>
        <s v="IPB71"/>
        <s v="RT740"/>
        <s v="DBN5645"/>
        <s v="IPB651"/>
        <m/>
        <s v="Servicio de desparafinacion 1"/>
      </sharedItems>
    </cacheField>
    <cacheField name="LITROS" numFmtId="0">
      <sharedItems containsString="0" containsBlank="1" containsNumber="1" containsInteger="1" minValue="40" maxValue="184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1921295" createdVersion="6" refreshedVersion="8" minRefreshableVersion="3" recordCount="26" xr:uid="{00000000-000A-0000-FFFF-FFFF55000000}">
  <cacheSource type="worksheet">
    <worksheetSource ref="B3:F29" sheet="Control-EM Junio 2022"/>
  </cacheSource>
  <cacheFields count="5">
    <cacheField name="REMITO" numFmtId="0">
      <sharedItems containsString="0" containsBlank="1" containsNumber="1" containsInteger="1" minValue="1654" maxValue="80057409"/>
    </cacheField>
    <cacheField name="FECHA" numFmtId="14">
      <sharedItems containsNonDate="0" containsDate="1" containsString="0" containsBlank="1" minDate="2022-06-21T00:00:00" maxDate="2022-06-22T00:00:00"/>
    </cacheField>
    <cacheField name="PRODUCTO" numFmtId="0">
      <sharedItems containsBlank="1" count="18">
        <s v="BX256"/>
        <s v="BX960"/>
        <s v="BXC3201"/>
        <s v="CY802"/>
        <s v="DBN5182"/>
        <s v="DBN5645"/>
        <s v="IPB68"/>
        <s v="CY51W"/>
        <s v="IC5087"/>
        <s v="IC5098"/>
        <s v="IPB651"/>
        <s v="IPB71"/>
        <s v="IPB935D"/>
        <s v="SB14"/>
        <s v="SB45"/>
        <m/>
        <s v="Servicio de desparafinacion 1"/>
        <s v="Servicio de desparafinacion 2"/>
      </sharedItems>
    </cacheField>
    <cacheField name="LITROS" numFmtId="0">
      <sharedItems containsString="0" containsBlank="1" containsNumber="1" containsInteger="1" minValue="45" maxValue="1930"/>
    </cacheField>
    <cacheField name="P/B" numFmtId="0">
      <sharedItems containsBlank="1" count="3">
        <s v="Bateria"/>
        <s v="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2152779" createdVersion="6" refreshedVersion="8" minRefreshableVersion="3" recordCount="19" xr:uid="{00000000-000A-0000-FFFF-FFFF54000000}">
  <cacheSource type="worksheet">
    <worksheetSource ref="B3:F22" sheet="Control -LR-ES Mayo 2022"/>
  </cacheSource>
  <cacheFields count="5">
    <cacheField name="REMITO" numFmtId="0">
      <sharedItems containsSemiMixedTypes="0" containsString="0" containsNumber="1" containsInteger="1" minValue="334" maxValue="80055496"/>
    </cacheField>
    <cacheField name="FECHA" numFmtId="14">
      <sharedItems containsSemiMixedTypes="0" containsNonDate="0" containsDate="1" containsString="0" minDate="2022-05-03T00:00:00" maxDate="2022-05-24T00:00:00"/>
    </cacheField>
    <cacheField name="PRODUCTO" numFmtId="0">
      <sharedItems count="14">
        <s v="CY802"/>
        <s v="DBN5631"/>
        <s v="FBS2000"/>
        <s v="IC5400"/>
        <s v="IPB650A"/>
        <s v="IPB71"/>
        <s v="SO4207"/>
        <s v="RT740"/>
        <s v="IPB78"/>
        <s v="DBN5645"/>
        <s v="IC5087"/>
        <s v="IPB651"/>
        <s v="SB14"/>
        <s v="Servicio de desparafinacion 1"/>
      </sharedItems>
    </cacheField>
    <cacheField name="LITROS" numFmtId="0">
      <sharedItems containsSemiMixedTypes="0" containsString="0" containsNumber="1" containsInteger="1" minValue="20" maxValue="1800"/>
    </cacheField>
    <cacheField name="P/B" numFmtId="0">
      <sharedItems count="3">
        <s v="Bateria LR-ES"/>
        <s v="Pozo LR-ES"/>
        <s v="BDP 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2615741" createdVersion="6" refreshedVersion="8" minRefreshableVersion="3" recordCount="26" xr:uid="{00000000-000A-0000-FFFF-FFFF53000000}">
  <cacheSource type="worksheet">
    <worksheetSource ref="B3:F29" sheet="Control-EM Mayo 2022"/>
  </cacheSource>
  <cacheFields count="5">
    <cacheField name="REMITO" numFmtId="0">
      <sharedItems containsSemiMixedTypes="0" containsString="0" containsNumber="1" containsInteger="1" minValue="332" maxValue="80055503"/>
    </cacheField>
    <cacheField name="FECHA" numFmtId="14">
      <sharedItems containsSemiMixedTypes="0" containsNonDate="0" containsDate="1" containsString="0" minDate="2022-05-03T00:00:00" maxDate="2022-05-24T00:00:00"/>
    </cacheField>
    <cacheField name="PRODUCTO" numFmtId="0">
      <sharedItems count="16">
        <s v="BX960"/>
        <s v="CY802"/>
        <s v="DBN5182"/>
        <s v="DBN5645"/>
        <s v="IPB651"/>
        <s v="IPB68"/>
        <s v="BX256"/>
        <s v="CY51W"/>
        <s v="IC5087"/>
        <s v="KPF7"/>
        <s v="SB14"/>
        <s v="BXC3201"/>
        <s v="IC5098"/>
        <s v="SB45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14" maxValue="1000"/>
    </cacheField>
    <cacheField name="P/B" numFmtId="0">
      <sharedItems count="2">
        <s v="Bateria"/>
        <s v="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273148" createdVersion="6" refreshedVersion="8" minRefreshableVersion="3" recordCount="23" xr:uid="{00000000-000A-0000-FFFF-FFFF52000000}">
  <cacheSource type="worksheet">
    <worksheetSource ref="B3:F26" sheet="Control-EM Abril 2022"/>
  </cacheSource>
  <cacheFields count="5">
    <cacheField name="REMITO" numFmtId="0">
      <sharedItems containsSemiMixedTypes="0" containsString="0" containsNumber="1" containsInteger="1" minValue="329" maxValue="80053514"/>
    </cacheField>
    <cacheField name="FECHA" numFmtId="14">
      <sharedItems containsSemiMixedTypes="0" containsNonDate="0" containsDate="1" containsString="0" minDate="2022-04-21T00:00:00" maxDate="2022-04-22T00:00:00"/>
    </cacheField>
    <cacheField name="PRODUCTO" numFmtId="0">
      <sharedItems count="20">
        <s v="BXC3201"/>
        <s v="CY51W"/>
        <s v="CY802"/>
        <s v="IC5087"/>
        <s v="IC5098"/>
        <s v="IPB651"/>
        <s v="IPB71"/>
        <s v="SB14"/>
        <s v="SB45"/>
        <s v="BX256"/>
        <s v="BX960"/>
        <s v="IPB68"/>
        <s v="DBN5182"/>
        <s v="DBN5645"/>
        <s v="KPF7"/>
        <s v="Servicio de desparafinacion 1"/>
        <s v="Servicio de desparafinacion 2"/>
        <s v="RT740"/>
        <s v="RT760"/>
        <s v="SB29"/>
      </sharedItems>
    </cacheField>
    <cacheField name="LITROS" numFmtId="0">
      <sharedItems containsSemiMixedTypes="0" containsString="0" containsNumber="1" containsInteger="1" minValue="40" maxValue="1800"/>
    </cacheField>
    <cacheField name="P/B" numFmtId="0">
      <sharedItems count="2">
        <s v="Pozo"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3078703" createdVersion="6" refreshedVersion="8" minRefreshableVersion="3" recordCount="17" xr:uid="{00000000-000A-0000-FFFF-FFFF51000000}">
  <cacheSource type="worksheet">
    <worksheetSource ref="B3:F20" sheet="Control -LR-ES Abril 2022"/>
  </cacheSource>
  <cacheFields count="5">
    <cacheField name="REMITO" numFmtId="0">
      <sharedItems containsSemiMixedTypes="0" containsString="0" containsNumber="1" containsInteger="1" minValue="331" maxValue="80053524"/>
    </cacheField>
    <cacheField name="FECHA" numFmtId="14">
      <sharedItems containsSemiMixedTypes="0" containsNonDate="0" containsDate="1" containsString="0" minDate="2002-04-21T00:00:00" maxDate="2022-04-22T00:00:00"/>
    </cacheField>
    <cacheField name="PRODUCTO" numFmtId="0">
      <sharedItems count="15">
        <s v="CY802"/>
        <s v="DBN5631"/>
        <s v="FBS2000"/>
        <s v="IC5400"/>
        <s v="IPB71"/>
        <s v="SB14"/>
        <s v="SO4207"/>
        <s v="IPB650A"/>
        <s v="IPB78"/>
        <s v="IC5087"/>
        <s v="DBN5645"/>
        <s v="FBS1599"/>
        <s v="IPB651"/>
        <s v="Servicio de desparafinacion 1"/>
        <s v="RT740"/>
      </sharedItems>
    </cacheField>
    <cacheField name="LITROS" numFmtId="0">
      <sharedItems containsSemiMixedTypes="0" containsString="0" containsNumber="1" containsInteger="1" minValue="30" maxValue="1700"/>
    </cacheField>
    <cacheField name="P/B" numFmtId="0">
      <sharedItems count="4">
        <s v="Bateria LR-ES"/>
        <s v="Pozo LR-ES"/>
        <s v="BDP Bateria"/>
        <s v="BDP 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3541665" createdVersion="6" refreshedVersion="8" minRefreshableVersion="3" recordCount="24" xr:uid="{00000000-000A-0000-FFFF-FFFF50000000}">
  <cacheSource type="worksheet">
    <worksheetSource ref="B3:F27" sheet="Control-EM Marzo 2022"/>
  </cacheSource>
  <cacheFields count="5">
    <cacheField name="REMITO" numFmtId="0">
      <sharedItems containsString="0" containsBlank="1" containsNumber="1" containsInteger="1" minValue="327" maxValue="80051128"/>
    </cacheField>
    <cacheField name="FECHA" numFmtId="14">
      <sharedItems containsNonDate="0" containsDate="1" containsString="0" containsBlank="1" minDate="2022-03-18T00:00:00" maxDate="2022-03-19T00:00:00"/>
    </cacheField>
    <cacheField name="PRODUCTO" numFmtId="0">
      <sharedItems containsBlank="1" count="18">
        <s v="CY802"/>
        <s v="CY51W"/>
        <s v="IC5087"/>
        <s v="IC5098"/>
        <s v="SB45"/>
        <s v="BXC3201"/>
        <s v="IPB78"/>
        <s v="IPB651"/>
        <s v="IPB71"/>
        <s v="BX256"/>
        <s v="BX960"/>
        <s v="IPB68"/>
        <s v="DBN5182"/>
        <s v="DBN5645"/>
        <s v="NX DURACAPS SI"/>
        <s v="Servicio de desparafinacion 1"/>
        <s v="Servicio de desparafinacion 2"/>
        <m/>
      </sharedItems>
    </cacheField>
    <cacheField name="LITROS" numFmtId="0">
      <sharedItems containsString="0" containsBlank="1" containsNumber="1" minValue="0.5" maxValue="1680"/>
    </cacheField>
    <cacheField name="P/B" numFmtId="0">
      <sharedItems containsBlank="1" count="3">
        <s v="Pozo"/>
        <s v="Bate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3773149" createdVersion="6" refreshedVersion="8" minRefreshableVersion="3" recordCount="20" xr:uid="{00000000-000A-0000-FFFF-FFFF4F000000}">
  <cacheSource type="worksheet">
    <worksheetSource ref="B3:F23" sheet="Control -LR-ES Marzo 2022 "/>
  </cacheSource>
  <cacheFields count="5">
    <cacheField name="REMITO" numFmtId="0">
      <sharedItems containsString="0" containsBlank="1" containsNumber="1" containsInteger="1" minValue="328" maxValue="80051140"/>
    </cacheField>
    <cacheField name="FECHA" numFmtId="14">
      <sharedItems containsNonDate="0" containsDate="1" containsString="0" containsBlank="1" minDate="2022-03-18T00:00:00" maxDate="2022-03-19T00:00:00"/>
    </cacheField>
    <cacheField name="PRODUCTO" numFmtId="0">
      <sharedItems containsBlank="1" count="13">
        <s v="CY802"/>
        <s v="DBN5631"/>
        <s v="FBS2000"/>
        <s v="IC5400"/>
        <s v="IPB71"/>
        <s v="SO4207"/>
        <s v="IPB78"/>
        <s v="IC5087"/>
        <s v="DBN5645"/>
        <s v="FBS1599"/>
        <s v="IPB651"/>
        <s v="Servicio de desparafinacion 1"/>
        <m/>
      </sharedItems>
    </cacheField>
    <cacheField name="LITROS" numFmtId="0">
      <sharedItems containsString="0" containsBlank="1" containsNumber="1" containsInteger="1" minValue="40" maxValue="15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4120373" createdVersion="6" refreshedVersion="8" minRefreshableVersion="3" recordCount="20" xr:uid="{00000000-000A-0000-FFFF-FFFF4E000000}">
  <cacheSource type="worksheet">
    <worksheetSource ref="B3:E23" sheet="Control -LR-ES febrero 2022 "/>
  </cacheSource>
  <cacheFields count="4">
    <cacheField name="REMITO" numFmtId="0">
      <sharedItems containsSemiMixedTypes="0" containsString="0" containsNumber="1" containsInteger="1" minValue="374" maxValue="80049364"/>
    </cacheField>
    <cacheField name="FECHA" numFmtId="14">
      <sharedItems containsSemiMixedTypes="0" containsNonDate="0" containsDate="1" containsString="0" minDate="2022-01-20T00:00:00" maxDate="2022-02-19T00:00:00"/>
    </cacheField>
    <cacheField name="PRODUCTO" numFmtId="0">
      <sharedItems count="13">
        <s v="CY802"/>
        <s v="IC5087"/>
        <s v="FBS2000"/>
        <s v="IC5400"/>
        <s v="IPB651"/>
        <s v="SO4207"/>
        <s v="DBN5631"/>
        <s v="DBN5645"/>
        <s v="FBS1599"/>
        <s v="IPB71"/>
        <s v="RT740"/>
        <s v="IPB78"/>
        <s v="Servicio de desparafinacion 1"/>
      </sharedItems>
    </cacheField>
    <cacheField name="LITROS" numFmtId="0">
      <sharedItems containsSemiMixedTypes="0" containsString="0" containsNumber="1" containsInteger="1" minValue="30" maxValue="1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4467596" createdVersion="6" refreshedVersion="8" minRefreshableVersion="3" recordCount="27" xr:uid="{00000000-000A-0000-FFFF-FFFF4D000000}">
  <cacheSource type="worksheet">
    <worksheetSource ref="B3:E30" sheet="Control-EM Febrero  2022 "/>
  </cacheSource>
  <cacheFields count="4">
    <cacheField name="REMITO" numFmtId="0">
      <sharedItems containsString="0" containsBlank="1" containsNumber="1" containsInteger="1" minValue="372" maxValue="80049358"/>
    </cacheField>
    <cacheField name="FECHA" numFmtId="14">
      <sharedItems containsNonDate="0" containsDate="1" containsString="0" containsBlank="1" minDate="2022-01-31T00:00:00" maxDate="2022-02-19T00:00:00"/>
    </cacheField>
    <cacheField name="PRODUCTO" numFmtId="0">
      <sharedItems count="16">
        <s v="BX256"/>
        <s v="BXC3201"/>
        <s v="CY51W"/>
        <s v="CY802"/>
        <s v="DBN5182"/>
        <s v="DBN5645"/>
        <s v="IC5087"/>
        <s v="IC5098"/>
        <s v="IPB651"/>
        <s v="IPB71"/>
        <s v="SB45"/>
        <s v="BX960"/>
        <s v="IPB68"/>
        <s v="NX DURACAPS SI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4699073" createdVersion="6" refreshedVersion="8" minRefreshableVersion="3" recordCount="27" xr:uid="{00000000-000A-0000-FFFF-FFFF4C000000}">
  <cacheSource type="worksheet">
    <worksheetSource ref="B3:E30" sheet="Control-EM Enero 2022"/>
  </cacheSource>
  <cacheFields count="4">
    <cacheField name="REMITO" numFmtId="0">
      <sharedItems containsString="0" containsBlank="1" containsNumber="1" containsInteger="1" minValue="368" maxValue="80047568"/>
    </cacheField>
    <cacheField name="FECHA" numFmtId="14">
      <sharedItems containsNonDate="0" containsDate="1" containsString="0" containsBlank="1" minDate="2021-12-27T00:00:00" maxDate="2022-01-21T00:00:00"/>
    </cacheField>
    <cacheField name="PRODUCTO" numFmtId="0">
      <sharedItems count="18">
        <s v="BX256"/>
        <s v="BX960"/>
        <s v="IC5087"/>
        <s v="IC5098"/>
        <s v="IPB651"/>
        <s v="IPB71"/>
        <s v="BXC3201"/>
        <s v="CY51W"/>
        <s v="CY802"/>
        <s v="DBN5182"/>
        <s v="KPF7"/>
        <s v="SB45"/>
        <s v="DBN5645"/>
        <s v="IPB68"/>
        <s v="NX DURACAPS CIB"/>
        <s v="NX DURACAPS SI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15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5046297" createdVersion="6" refreshedVersion="8" minRefreshableVersion="3" recordCount="26" xr:uid="{00000000-000A-0000-FFFF-FFFF4B000000}">
  <cacheSource type="worksheet">
    <worksheetSource ref="B3:E29" sheet="Control -LR-ES Enero 2022"/>
  </cacheSource>
  <cacheFields count="4">
    <cacheField name="REMITO" numFmtId="0">
      <sharedItems containsString="0" containsBlank="1" containsNumber="1" containsInteger="1" minValue="370" maxValue="80047377"/>
    </cacheField>
    <cacheField name="FECHA" numFmtId="14">
      <sharedItems containsNonDate="0" containsDate="1" containsString="0" containsBlank="1" minDate="2021-12-27T00:00:00" maxDate="2022-01-21T00:00:00"/>
    </cacheField>
    <cacheField name="PRODUCTO" numFmtId="0">
      <sharedItems count="14">
        <s v="DBN5631"/>
        <s v="DBN5645"/>
        <s v="IC5087"/>
        <s v="IPB651"/>
        <s v="RT740"/>
        <s v="IPB71"/>
        <s v="CY802"/>
        <s v="FBS1599"/>
        <s v="FBS2000"/>
        <s v="IC5400"/>
        <s v="SO4207"/>
        <s v="IPB78"/>
        <s v="IC6530"/>
        <s v="Servicio de desparafinacion 1"/>
      </sharedItems>
    </cacheField>
    <cacheField name="LITROS" numFmtId="0">
      <sharedItems containsSemiMixedTypes="0" containsString="0" containsNumber="1" minValue="0.33" maxValue="10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5277781" createdVersion="6" refreshedVersion="8" minRefreshableVersion="3" recordCount="20" xr:uid="{00000000-000A-0000-FFFF-FFFF4A000000}">
  <cacheSource type="worksheet">
    <worksheetSource ref="B3:E23" sheet="Control -LR-ES diciembre 21"/>
  </cacheSource>
  <cacheFields count="4">
    <cacheField name="REMITO" numFmtId="0">
      <sharedItems containsString="0" containsBlank="1" containsNumber="1" containsInteger="1" minValue="370" maxValue="80045721"/>
    </cacheField>
    <cacheField name="FECHA" numFmtId="14">
      <sharedItems containsNonDate="0" containsDate="1" containsString="0" containsBlank="1" minDate="2021-12-02T00:00:00" maxDate="2021-12-21T00:00:00"/>
    </cacheField>
    <cacheField name="PRODUCTO" numFmtId="0">
      <sharedItems count="13">
        <s v="DBN5631"/>
        <s v="DBN5645"/>
        <s v="IC5087"/>
        <s v="IPB651"/>
        <s v="IPB71"/>
        <s v="RT740"/>
        <s v="CY802"/>
        <s v="FBS2000"/>
        <s v="IC5400"/>
        <s v="SO4207"/>
        <s v="FBS1599"/>
        <s v="Servicio de desparafinacion 1"/>
        <s v="IC6530"/>
      </sharedItems>
    </cacheField>
    <cacheField name="LITROS" numFmtId="0">
      <sharedItems containsSemiMixedTypes="0" containsString="0" containsNumber="1" minValue="0.33" maxValue="9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5624997" createdVersion="6" refreshedVersion="8" minRefreshableVersion="3" recordCount="26" xr:uid="{00000000-000A-0000-FFFF-FFFF49000000}">
  <cacheSource type="worksheet">
    <worksheetSource ref="B3:E29" sheet="Control-EM Diciembre 21"/>
  </cacheSource>
  <cacheFields count="4">
    <cacheField name="REMITO" numFmtId="0">
      <sharedItems containsSemiMixedTypes="0" containsString="0" containsNumber="1" containsInteger="1" minValue="365" maxValue="80045712"/>
    </cacheField>
    <cacheField name="FECHA" numFmtId="14">
      <sharedItems containsSemiMixedTypes="0" containsNonDate="0" containsDate="1" containsString="0" minDate="2021-11-29T00:00:00" maxDate="2021-12-21T00:00:00"/>
    </cacheField>
    <cacheField name="PRODUCTO" numFmtId="0">
      <sharedItems count="17">
        <s v="BX960"/>
        <s v="DBN5182"/>
        <s v="DBN5645"/>
        <s v="IPB651"/>
        <s v="IPB71"/>
        <s v="SB45"/>
        <s v="IPB68"/>
        <s v="BXC3201"/>
        <s v="CY51W"/>
        <s v="CY802"/>
        <s v="IC5087"/>
        <s v="IC5098"/>
        <s v="BX256"/>
        <s v="NX DURACAPS CIB"/>
        <s v="NX DURACAPS SI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1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5856482" createdVersion="6" refreshedVersion="8" minRefreshableVersion="3" recordCount="23" xr:uid="{00000000-000A-0000-FFFF-FFFF48000000}">
  <cacheSource type="worksheet">
    <worksheetSource ref="B3:E26" sheet="Control -LR-ES noviembre 21"/>
  </cacheSource>
  <cacheFields count="4">
    <cacheField name="REMITO" numFmtId="0">
      <sharedItems containsString="0" containsBlank="1" containsNumber="1" containsInteger="1" minValue="364" maxValue="80043964"/>
    </cacheField>
    <cacheField name="FECHA" numFmtId="14">
      <sharedItems containsNonDate="0" containsDate="1" containsString="0" containsBlank="1" minDate="2021-11-16T00:00:00" maxDate="2021-11-24T00:00:00"/>
    </cacheField>
    <cacheField name="PRODUCTO" numFmtId="0">
      <sharedItems containsBlank="1" count="15">
        <s v="CY802"/>
        <s v="DBN5631"/>
        <s v="DBN5645"/>
        <s v="FBS2000"/>
        <s v="IC5087"/>
        <s v="IC5400"/>
        <s v="IPB651"/>
        <s v="IPB71"/>
        <s v="IPB78"/>
        <s v="RT740"/>
        <s v="SO4207"/>
        <s v="FBS1599"/>
        <s v="Servicio de desparafinacion 1"/>
        <s v="IC6530"/>
        <m/>
      </sharedItems>
    </cacheField>
    <cacheField name="LITROS" numFmtId="0">
      <sharedItems containsString="0" containsBlank="1" containsNumber="1" minValue="0.33" maxValue="17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6203705" createdVersion="6" refreshedVersion="8" minRefreshableVersion="3" recordCount="22" xr:uid="{00000000-000A-0000-FFFF-FFFF47000000}">
  <cacheSource type="worksheet">
    <worksheetSource ref="B3:E25" sheet="Control-EM Noviembre 21"/>
  </cacheSource>
  <cacheFields count="4">
    <cacheField name="REMITO" numFmtId="0">
      <sharedItems containsSemiMixedTypes="0" containsString="0" containsNumber="1" containsInteger="1" minValue="360" maxValue="80043967"/>
    </cacheField>
    <cacheField name="FECHA" numFmtId="14">
      <sharedItems containsSemiMixedTypes="0" containsNonDate="0" containsDate="1" containsString="0" minDate="2021-11-15T00:00:00" maxDate="2021-11-24T00:00:00"/>
    </cacheField>
    <cacheField name="PRODUCTO" numFmtId="0">
      <sharedItems count="15">
        <s v="IPB651"/>
        <s v="IPB68"/>
        <s v="IPB71"/>
        <s v="SB45"/>
        <s v="BX256"/>
        <s v="BX960"/>
        <s v="BXC3201"/>
        <s v="CY51W"/>
        <s v="CY802"/>
        <s v="DBN5182"/>
        <s v="DBN5645"/>
        <s v="IC5087"/>
        <s v="IC509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40" maxValue="21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6550928" createdVersion="6" refreshedVersion="8" minRefreshableVersion="3" recordCount="23" xr:uid="{00000000-000A-0000-FFFF-FFFF46000000}">
  <cacheSource type="worksheet">
    <worksheetSource ref="B3:E26" sheet="Control -LR-ES  octubre2021"/>
  </cacheSource>
  <cacheFields count="4">
    <cacheField name="REMITO" numFmtId="0">
      <sharedItems containsString="0" containsBlank="1" containsNumber="1" containsInteger="1" minValue="359" maxValue="80041622"/>
    </cacheField>
    <cacheField name="FECHA" numFmtId="14">
      <sharedItems containsNonDate="0" containsDate="1" containsString="0" containsBlank="1" minDate="2021-10-05T00:00:00" maxDate="2021-10-21T00:00:00"/>
    </cacheField>
    <cacheField name="PRODUCTO" numFmtId="0">
      <sharedItems count="14">
        <s v="CY802"/>
        <s v="DBN5631"/>
        <s v="DBN5645"/>
        <s v="IC5087"/>
        <s v="IPB651"/>
        <s v="IPB71"/>
        <s v="RT740"/>
        <s v="RT760"/>
        <s v="SB45"/>
        <s v="FBS2000"/>
        <s v="IC5400"/>
        <s v="SO4207"/>
        <s v="Servicio de desparafinacion 1"/>
        <s v="IC6530"/>
      </sharedItems>
    </cacheField>
    <cacheField name="LITROS" numFmtId="0">
      <sharedItems containsSemiMixedTypes="0" containsString="0" containsNumber="1" minValue="0.33" maxValue="8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701389" createdVersion="6" refreshedVersion="8" minRefreshableVersion="3" recordCount="25" xr:uid="{00000000-000A-0000-FFFF-FFFF45000000}">
  <cacheSource type="worksheet">
    <worksheetSource ref="B3:E28" sheet="Control -LR-ES  Septiembre 2021"/>
  </cacheSource>
  <cacheFields count="4">
    <cacheField name="REMITO" numFmtId="0">
      <sharedItems containsString="0" containsBlank="1" containsNumber="1" containsInteger="1" minValue="80036823" maxValue="80039738"/>
    </cacheField>
    <cacheField name="FECHA" numFmtId="14">
      <sharedItems containsNonDate="0" containsDate="1" containsString="0" containsBlank="1" minDate="2021-08-02T00:00:00" maxDate="2021-09-22T00:00:00"/>
    </cacheField>
    <cacheField name="PRODUCTO" numFmtId="0">
      <sharedItems count="14">
        <s v="CY802"/>
        <s v="DBN5631"/>
        <s v="DBN5645"/>
        <s v="FBS2000"/>
        <s v="IC5087"/>
        <s v="IC5400"/>
        <s v="IPB651"/>
        <s v="SB14"/>
        <s v="SO4207"/>
        <s v="IPB71"/>
        <s v="RT740"/>
        <s v="Servicio de desparafinacion 1"/>
        <s v="Servicio de desparafinacion 2"/>
        <s v="IC6530"/>
      </sharedItems>
    </cacheField>
    <cacheField name="LITROS" numFmtId="0">
      <sharedItems containsSemiMixedTypes="0" containsString="0" containsNumber="1" minValue="0.33333333333333331" maxValue="12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7245367" createdVersion="6" refreshedVersion="8" minRefreshableVersion="3" recordCount="31" xr:uid="{00000000-000A-0000-FFFF-FFFF44000000}">
  <cacheSource type="worksheet">
    <worksheetSource ref="B3:E34" sheet="Control-EM Septiembre  2021 "/>
  </cacheSource>
  <cacheFields count="4">
    <cacheField name="REMITO" numFmtId="0">
      <sharedItems containsString="0" containsBlank="1" containsNumber="1" containsInteger="1" minValue="80037710" maxValue="80040067"/>
    </cacheField>
    <cacheField name="FECHA" numFmtId="0">
      <sharedItems containsDate="1" containsMixedTypes="1" minDate="2021-07-20T00:00:00" maxDate="2021-07-21T00:00:00"/>
    </cacheField>
    <cacheField name="PRODUCTO" numFmtId="0">
      <sharedItems count="16">
        <s v="BXC3201"/>
        <s v="CY51W"/>
        <s v="CY802"/>
        <s v="DBN5645"/>
        <s v="IC5087"/>
        <s v="IC5098"/>
        <s v="DBN5182"/>
        <s v="BX256"/>
        <s v="BX960"/>
        <s v="IPB68"/>
        <s v="SB14"/>
        <s v="SB45"/>
        <s v="IPB651"/>
        <s v="IPB71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12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7592591" createdVersion="6" refreshedVersion="8" minRefreshableVersion="3" recordCount="26" xr:uid="{00000000-000A-0000-FFFF-FFFF43000000}">
  <cacheSource type="worksheet">
    <worksheetSource ref="B3:E29" sheet="Control -LR-ES Mayo 2021"/>
  </cacheSource>
  <cacheFields count="4">
    <cacheField name="REMITO" numFmtId="0">
      <sharedItems containsSemiMixedTypes="0" containsString="0" containsNumber="1" containsInteger="1" minValue="411" maxValue="80032194"/>
    </cacheField>
    <cacheField name="FECHA" numFmtId="14">
      <sharedItems containsSemiMixedTypes="0" containsNonDate="0" containsDate="1" containsString="0" minDate="2021-04-20T00:00:00" maxDate="2021-05-22T00:00:00"/>
    </cacheField>
    <cacheField name="PRODUCTO" numFmtId="0">
      <sharedItems count="16">
        <s v="DBN5631"/>
        <s v="IC5087"/>
        <s v="SB14"/>
        <s v="BXC3201"/>
        <s v="CY802"/>
        <s v="DBN5645"/>
        <s v="IPB71"/>
        <s v="IPB651"/>
        <s v="IC5400"/>
        <s v="FBS2000"/>
        <s v="IPB78"/>
        <s v="SB45"/>
        <s v="SO4207"/>
        <s v="RT740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40" maxValue="1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7708337" createdVersion="6" refreshedVersion="8" minRefreshableVersion="3" recordCount="23" xr:uid="{00000000-000A-0000-FFFF-FFFF42000000}">
  <cacheSource type="worksheet">
    <worksheetSource ref="B3:E26" sheet="Control -LR-ES Abril 2021"/>
  </cacheSource>
  <cacheFields count="4">
    <cacheField name="REMITO" numFmtId="0">
      <sharedItems containsSemiMixedTypes="0" containsString="0" containsNumber="1" containsInteger="1" minValue="405" maxValue="80030157"/>
    </cacheField>
    <cacheField name="FECHA" numFmtId="14">
      <sharedItems containsSemiMixedTypes="0" containsNonDate="0" containsDate="1" containsString="0" minDate="2021-03-29T00:00:00" maxDate="2021-04-22T00:00:00"/>
    </cacheField>
    <cacheField name="PRODUCTO" numFmtId="0">
      <sharedItems count="16">
        <s v="DBN5631"/>
        <s v="DBN5645"/>
        <s v="IPB651"/>
        <s v="IPB71"/>
        <s v="BXC3201"/>
        <s v="CY802"/>
        <s v="FBS2000"/>
        <s v="IC5087"/>
        <s v="IC5400"/>
        <s v="SB14"/>
        <s v="SO4207"/>
        <s v="IPB78"/>
        <s v="RT740"/>
        <s v="SB45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18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8171298" createdVersion="6" refreshedVersion="8" minRefreshableVersion="3" recordCount="24" xr:uid="{00000000-000A-0000-FFFF-FFFF41000000}">
  <cacheSource type="worksheet">
    <worksheetSource ref="B3:E27" sheet="Control-EM Abril 2021 "/>
  </cacheSource>
  <cacheFields count="4">
    <cacheField name="REMITO" numFmtId="0">
      <sharedItems containsSemiMixedTypes="0" containsString="0" containsNumber="1" containsInteger="1" minValue="407" maxValue="80030151"/>
    </cacheField>
    <cacheField name="FECHA" numFmtId="14">
      <sharedItems containsSemiMixedTypes="0" containsNonDate="0" containsDate="1" containsString="0" minDate="2021-03-29T00:00:00" maxDate="2021-04-22T00:00:00"/>
    </cacheField>
    <cacheField name="PRODUCTO" numFmtId="0">
      <sharedItems count="17">
        <s v="BXC3201"/>
        <s v="CY802"/>
        <s v="CY51W"/>
        <s v="IC5098"/>
        <s v="IC5087"/>
        <s v="DBN5182"/>
        <s v="DBN5645"/>
        <s v="BX256"/>
        <s v="BX960"/>
        <s v="IPB68"/>
        <s v="IPB651"/>
        <s v="IPB71"/>
        <s v="SB14"/>
        <s v="SB45"/>
        <s v="Servicio de desparafinacion 1"/>
        <s v="Servicio de desparafinacion 2"/>
        <s v="ICS400" u="1"/>
      </sharedItems>
    </cacheField>
    <cacheField name="LITROS" numFmtId="0">
      <sharedItems containsSemiMixedTypes="0" containsString="0" containsNumber="1" containsInteger="1" minValue="3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8518522" createdVersion="6" refreshedVersion="8" minRefreshableVersion="3" recordCount="26" xr:uid="{00000000-000A-0000-FFFF-FFFF40000000}">
  <cacheSource type="worksheet">
    <worksheetSource ref="B3:E29" sheet="Control -LR-ES Marzo 2021"/>
  </cacheSource>
  <cacheFields count="4">
    <cacheField name="REMITO" numFmtId="0">
      <sharedItems containsSemiMixedTypes="0" containsString="0" containsNumber="1" containsInteger="1" minValue="80027083" maxValue="3500000402"/>
    </cacheField>
    <cacheField name="FECHA" numFmtId="14">
      <sharedItems containsSemiMixedTypes="0" containsNonDate="0" containsDate="1" containsString="0" minDate="2021-03-01T00:00:00" maxDate="2021-03-24T00:00:00"/>
    </cacheField>
    <cacheField name="PRODUCTO" numFmtId="0">
      <sharedItems count="15">
        <s v="BXC3201"/>
        <s v="CY802"/>
        <s v="DBN5631"/>
        <s v="DBN5645"/>
        <s v="FBS2000"/>
        <s v="IC5087"/>
        <s v="IC5400"/>
        <s v="IPB651"/>
        <s v="IPB71"/>
        <s v="SO4207"/>
        <s v="RT740"/>
        <s v="SB45"/>
        <s v="IPB7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17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8865738" createdVersion="6" refreshedVersion="8" minRefreshableVersion="3" recordCount="27" xr:uid="{00000000-000A-0000-FFFF-FFFF3F000000}">
  <cacheSource type="worksheet">
    <worksheetSource ref="B3:E30" sheet="Control-EM Marzo 2021 "/>
  </cacheSource>
  <cacheFields count="4">
    <cacheField name="REMITO" numFmtId="0">
      <sharedItems containsSemiMixedTypes="0" containsString="0" containsNumber="1" containsInteger="1" minValue="80027081" maxValue="3500000404"/>
    </cacheField>
    <cacheField name="FECHA" numFmtId="14">
      <sharedItems containsDate="1" containsMixedTypes="1" minDate="2021-03-09T00:00:00" maxDate="2021-03-24T00:00:00"/>
    </cacheField>
    <cacheField name="PRODUCTO" numFmtId="0">
      <sharedItems count="14">
        <s v="BXC3201"/>
        <s v="CY802"/>
        <s v="CY51W"/>
        <s v="DBN5645"/>
        <s v="IC5087"/>
        <s v="IC5098"/>
        <s v="BX256"/>
        <s v="BX960"/>
        <s v="DBN5182"/>
        <s v="ICS400"/>
        <s v="IPB651"/>
        <s v="IPB71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5" maxValue="20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9328707" createdVersion="6" refreshedVersion="8" minRefreshableVersion="3" recordCount="21" xr:uid="{00000000-000A-0000-FFFF-FFFF3E000000}">
  <cacheSource type="worksheet">
    <worksheetSource ref="B3:E24" sheet="Control-EM Febrero   2021 "/>
  </cacheSource>
  <cacheFields count="4">
    <cacheField name="REMITO" numFmtId="0">
      <sharedItems containsSemiMixedTypes="0" containsString="0" containsNumber="1" containsInteger="1" minValue="80024789" maxValue="3500000599"/>
    </cacheField>
    <cacheField name="FECHA" numFmtId="14">
      <sharedItems containsDate="1" containsMixedTypes="1" minDate="2021-01-27T00:00:00" maxDate="2021-02-23T00:00:00"/>
    </cacheField>
    <cacheField name="PRODUCTO" numFmtId="0">
      <sharedItems count="16">
        <s v="BX256"/>
        <s v="BX960"/>
        <s v="DBN5645"/>
        <s v="IC5087"/>
        <s v="IC5098"/>
        <s v="IPB68"/>
        <s v="IPB78"/>
        <s v="CY51W"/>
        <s v="BXC3201"/>
        <s v="DBN5182"/>
        <s v="IPB651"/>
        <s v="IPB71"/>
        <s v="CY802"/>
        <s v="ICS400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2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9675923" createdVersion="6" refreshedVersion="8" minRefreshableVersion="3" recordCount="23" xr:uid="{00000000-000A-0000-FFFF-FFFF3D000000}">
  <cacheSource type="worksheet">
    <worksheetSource ref="B3:E26" sheet="Control -LR-ES Febrero 2021"/>
  </cacheSource>
  <cacheFields count="4">
    <cacheField name="REMITO" numFmtId="0">
      <sharedItems containsSemiMixedTypes="0" containsString="0" containsNumber="1" containsInteger="1" minValue="80024794" maxValue="3500000596"/>
    </cacheField>
    <cacheField name="FECHA" numFmtId="14">
      <sharedItems containsSemiMixedTypes="0" containsNonDate="0" containsDate="1" containsString="0" minDate="2021-01-27T00:00:00" maxDate="2021-02-23T00:00:00"/>
    </cacheField>
    <cacheField name="PRODUCTO" numFmtId="0">
      <sharedItems count="15">
        <s v="BXC3201"/>
        <s v="CY802"/>
        <s v="FBS2000"/>
        <s v="IC5087"/>
        <s v="IC5400"/>
        <s v="IPB651"/>
        <s v="SO4207"/>
        <s v="DBN5645"/>
        <s v="DBN5631"/>
        <s v="IPB71"/>
        <s v="RT740"/>
        <s v="IPB78"/>
        <s v="Servicio de desparafinacion 1"/>
        <s v="Servicio de desparafinacion 2"/>
        <s v="SB45"/>
      </sharedItems>
    </cacheField>
    <cacheField name="LITROS" numFmtId="0">
      <sharedItems containsSemiMixedTypes="0" containsString="0" containsNumber="1" containsInteger="1" minValue="20" maxValue="16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0023146" createdVersion="6" refreshedVersion="8" minRefreshableVersion="3" recordCount="24" xr:uid="{00000000-000A-0000-FFFF-FFFF3C000000}">
  <cacheSource type="worksheet">
    <worksheetSource ref="B3:E27" sheet="Control-EM Enero   2021"/>
  </cacheSource>
  <cacheFields count="4">
    <cacheField name="REMITO" numFmtId="0">
      <sharedItems containsSemiMixedTypes="0" containsString="0" containsNumber="1" containsInteger="1" minValue="80021556" maxValue="3500000586"/>
    </cacheField>
    <cacheField name="FECHA" numFmtId="14">
      <sharedItems containsSemiMixedTypes="0" containsNonDate="0" containsDate="1" containsString="0" minDate="2020-12-17T00:00:00" maxDate="2021-01-20T00:00:00"/>
    </cacheField>
    <cacheField name="PRODUCTO" numFmtId="0">
      <sharedItems count="15">
        <s v="BX256"/>
        <s v="BXC3201"/>
        <s v="IC5087"/>
        <s v="IC5098"/>
        <s v="CY51W"/>
        <s v="CY802"/>
        <s v="BX960"/>
        <s v="DBN5182"/>
        <s v="DBN5645"/>
        <s v="IPB68"/>
        <s v="ICS400"/>
        <s v="IPB651"/>
        <s v="IPB71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19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0486108" createdVersion="6" refreshedVersion="8" minRefreshableVersion="3" recordCount="22" xr:uid="{00000000-000A-0000-FFFF-FFFF3B000000}">
  <cacheSource type="worksheet">
    <worksheetSource ref="B3:E25" sheet="Control -LR-ES Enero 2021"/>
  </cacheSource>
  <cacheFields count="4">
    <cacheField name="REMITO" numFmtId="0">
      <sharedItems containsSemiMixedTypes="0" containsString="0" containsNumber="1" containsInteger="1" minValue="80022126" maxValue="3500000592"/>
    </cacheField>
    <cacheField name="FECHA" numFmtId="14">
      <sharedItems containsSemiMixedTypes="0" containsNonDate="0" containsDate="1" containsString="0" minDate="2020-12-28T00:00:00" maxDate="2021-01-20T00:00:00"/>
    </cacheField>
    <cacheField name="PRODUCTO" numFmtId="0">
      <sharedItems count="13">
        <s v="BXC3201"/>
        <s v="CY802"/>
        <s v="FBS2000"/>
        <s v="IC5087"/>
        <s v="IC5400"/>
        <s v="SO4207"/>
        <s v="DBN5645"/>
        <s v="IPB651"/>
        <s v="SB45"/>
        <s v="DBN5631"/>
        <s v="RT740"/>
        <s v="IPB71"/>
        <s v="Servicio de desparafinacion 1"/>
      </sharedItems>
    </cacheField>
    <cacheField name="LITROS" numFmtId="0">
      <sharedItems containsSemiMixedTypes="0" containsString="0" containsNumber="1" containsInteger="1" minValue="20" maxValue="16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0833331" createdVersion="6" refreshedVersion="8" minRefreshableVersion="3" recordCount="21" xr:uid="{00000000-000A-0000-FFFF-FFFF3A000000}">
  <cacheSource type="worksheet">
    <worksheetSource ref="B3:E24" sheet="Control -LR-ES Diciembre 2020 "/>
  </cacheSource>
  <cacheFields count="4">
    <cacheField name="REMITO" numFmtId="0">
      <sharedItems containsString="0" containsBlank="1" containsNumber="1" containsInteger="1" minValue="80021389" maxValue="3500000584"/>
    </cacheField>
    <cacheField name="FECHA" numFmtId="14">
      <sharedItems containsNonDate="0" containsDate="1" containsString="0" containsBlank="1" minDate="2020-12-15T00:00:00" maxDate="2020-12-19T00:00:00"/>
    </cacheField>
    <cacheField name="PRODUCTO" numFmtId="0">
      <sharedItems containsBlank="1" count="14">
        <s v="DBN5631"/>
        <s v="DBN5645"/>
        <s v="IPB651"/>
        <s v="IPB71"/>
        <s v="SB45"/>
        <s v="RT740"/>
        <s v="BXC3201"/>
        <s v="CY802"/>
        <s v="FBS2000"/>
        <s v="IC5087"/>
        <s v="IC5400"/>
        <s v="SO4207"/>
        <s v="Servicio de desparafinacion 1"/>
        <m/>
      </sharedItems>
    </cacheField>
    <cacheField name="LITROS" numFmtId="0">
      <sharedItems containsString="0" containsBlank="1" containsNumber="1" containsInteger="1" minValue="30" maxValue="22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1064816" createdVersion="6" refreshedVersion="8" minRefreshableVersion="3" recordCount="21" xr:uid="{00000000-000A-0000-FFFF-FFFF39000000}">
  <cacheSource type="worksheet">
    <worksheetSource ref="B3:E24" sheet="Control-EM Diciembre   2020"/>
  </cacheSource>
  <cacheFields count="4">
    <cacheField name="REMITO" numFmtId="0">
      <sharedItems containsString="0" containsBlank="1" containsNumber="1" containsInteger="1" minValue="80021128" maxValue="3500000583"/>
    </cacheField>
    <cacheField name="FECHA" numFmtId="14">
      <sharedItems containsNonDate="0" containsDate="1" containsString="0" containsBlank="1" minDate="2020-12-01T00:00:00" maxDate="2020-12-19T00:00:00"/>
    </cacheField>
    <cacheField name="PRODUCTO" numFmtId="0">
      <sharedItems containsBlank="1" count="16">
        <s v="BX960"/>
        <s v="CY802"/>
        <s v="DBN5182"/>
        <s v="DBN5645"/>
        <s v="IPB78"/>
        <s v="BXC3201"/>
        <s v="CY51W"/>
        <s v="IC5087"/>
        <s v="IC5098"/>
        <s v="IPB651"/>
        <s v="IPB71"/>
        <s v="ICS400"/>
        <s v="IPB68"/>
        <s v="Servicio de desparafinacion 1"/>
        <s v="Servicio de desparafinacion 2"/>
        <m/>
      </sharedItems>
    </cacheField>
    <cacheField name="LITROS" numFmtId="0">
      <sharedItems containsString="0" containsBlank="1" containsNumber="1" containsInteger="1" minValue="20" maxValue="35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1412039" createdVersion="6" refreshedVersion="8" minRefreshableVersion="3" recordCount="28" xr:uid="{00000000-000A-0000-FFFF-FFFF38000000}">
  <cacheSource type="worksheet">
    <worksheetSource ref="B3:E31" sheet="Control-EM Noviembre   2020 "/>
  </cacheSource>
  <cacheFields count="4">
    <cacheField name="REMITO" numFmtId="0">
      <sharedItems containsMixedTypes="1" containsNumber="1" containsInteger="1" minValue="80019248" maxValue="80020523"/>
    </cacheField>
    <cacheField name="FECHA" numFmtId="14">
      <sharedItems containsSemiMixedTypes="0" containsNonDate="0" containsDate="1" containsString="0" minDate="2020-10-21T00:00:00" maxDate="2020-11-21T00:00:00"/>
    </cacheField>
    <cacheField name="PRODUCTO" numFmtId="0">
      <sharedItems count="16">
        <s v="IC5087"/>
        <s v="IPB651" u="1"/>
        <s v="DBN5645" u="1"/>
        <s v="DPA7367S" u="1"/>
        <s v="IC5098" u="1"/>
        <s v="IPB78" u="1"/>
        <s v="IPB71" u="1"/>
        <s v="IPB68" u="1"/>
        <s v="BX256" u="1"/>
        <s v="ICS400" u="1"/>
        <s v="BX960" u="1"/>
        <s v="BXC3201" u="1"/>
        <s v="SB45" u="1"/>
        <s v="DBN5182" u="1"/>
        <s v="CY802" u="1"/>
        <s v="CY51W" u="1"/>
      </sharedItems>
    </cacheField>
    <cacheField name="LITROS" numFmtId="0">
      <sharedItems containsSemiMixedTypes="0" containsString="0" containsNumber="1" containsInteger="1" minValue="30" maxValue="42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1875001" createdVersion="6" refreshedVersion="8" minRefreshableVersion="3" recordCount="30" xr:uid="{00000000-000A-0000-FFFF-FFFF37000000}">
  <cacheSource type="worksheet">
    <worksheetSource ref="B3:E33" sheet="Control -LR-ES Noviembre 2020"/>
  </cacheSource>
  <cacheFields count="4">
    <cacheField name="REMITO" numFmtId="0">
      <sharedItems containsBlank="1" containsMixedTypes="1" containsNumber="1" containsInteger="1" minValue="80019452" maxValue="80020509"/>
    </cacheField>
    <cacheField name="FECHA" numFmtId="14">
      <sharedItems containsNonDate="0" containsDate="1" containsString="0" containsBlank="1" minDate="2020-10-26T00:00:00" maxDate="2020-11-21T00:00:00"/>
    </cacheField>
    <cacheField name="PRODUCTO" numFmtId="0">
      <sharedItems containsBlank="1" count="15">
        <s v="RT740"/>
        <s v="DBN5645"/>
        <s v="IPB651"/>
        <s v="IPB71"/>
        <s v="SB45"/>
        <s v="BXC3201"/>
        <s v="CY802"/>
        <s v="FBS2000"/>
        <s v="IC5087"/>
        <s v="IC5400"/>
        <s v="SO4207"/>
        <s v="IPB78"/>
        <s v="DBN5631"/>
        <s v="DPA7367S"/>
        <m/>
      </sharedItems>
    </cacheField>
    <cacheField name="LITROS" numFmtId="0">
      <sharedItems containsString="0" containsBlank="1" containsNumber="1" containsInteger="1" minValue="20" maxValue="29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2337963" createdVersion="6" refreshedVersion="8" minRefreshableVersion="3" recordCount="28" xr:uid="{00000000-000A-0000-FFFF-FFFF36000000}">
  <cacheSource type="worksheet">
    <worksheetSource ref="B3:E31" sheet="Control -LR-ES octubre 2020"/>
  </cacheSource>
  <cacheFields count="4">
    <cacheField name="REMITO" numFmtId="0">
      <sharedItems containsSemiMixedTypes="0" containsString="0" containsNumber="1" containsInteger="1" minValue="80018737" maxValue="800118729"/>
    </cacheField>
    <cacheField name="FECHA" numFmtId="14">
      <sharedItems containsSemiMixedTypes="0" containsNonDate="0" containsDate="1" containsString="0" minDate="2020-09-25T00:00:00" maxDate="2020-10-22T00:00:00"/>
    </cacheField>
    <cacheField name="PRODUCTO" numFmtId="0">
      <sharedItems count="13">
        <s v="DBN5645"/>
        <s v="IPB651"/>
        <s v="BXC3201"/>
        <s v="CY802"/>
        <s v="FBS2000"/>
        <s v="IC5087"/>
        <s v="IC5400"/>
        <s v="SO4207"/>
        <s v="RT740"/>
        <s v="DBN5631"/>
        <s v="DPA7367S"/>
        <s v="IPB71"/>
        <s v="SB45"/>
      </sharedItems>
    </cacheField>
    <cacheField name="LITROS" numFmtId="0">
      <sharedItems containsSemiMixedTypes="0" containsString="0" containsNumber="1" containsInteger="1" minValue="6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2685186" createdVersion="6" refreshedVersion="8" minRefreshableVersion="3" recordCount="19" xr:uid="{00000000-000A-0000-FFFF-FFFF35000000}">
  <cacheSource type="worksheet">
    <worksheetSource ref="B3:E22" sheet="Control-EM Octubre   2020"/>
  </cacheSource>
  <cacheFields count="4">
    <cacheField name="REMITO" numFmtId="0">
      <sharedItems containsSemiMixedTypes="0" containsString="0" containsNumber="1" containsInteger="1" minValue="80018250" maxValue="800182361"/>
    </cacheField>
    <cacheField name="FECHA" numFmtId="14">
      <sharedItems containsSemiMixedTypes="0" containsNonDate="0" containsDate="1" containsString="0" minDate="2020-09-25T00:00:00" maxDate="2020-10-17T00:00:00"/>
    </cacheField>
    <cacheField name="PRODUCTO" numFmtId="0">
      <sharedItems count="13">
        <s v="BX960"/>
        <s v="CY802"/>
        <s v="DPA7367S"/>
        <s v="IPB651"/>
        <s v="IPB71"/>
        <s v="BXC3201"/>
        <s v="CY51W"/>
        <s v="DBN5182"/>
        <s v="DBN5645"/>
        <s v="IC5087"/>
        <s v="IC5098"/>
        <s v="ICS400"/>
        <s v="BX256"/>
      </sharedItems>
    </cacheField>
    <cacheField name="LITROS" numFmtId="0">
      <sharedItems containsSemiMixedTypes="0" containsString="0" containsNumber="1" containsInteger="1" minValue="30" maxValue="17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2800925" createdVersion="6" refreshedVersion="8" minRefreshableVersion="3" recordCount="27" xr:uid="{00000000-000A-0000-FFFF-FFFF34000000}">
  <cacheSource type="worksheet">
    <worksheetSource ref="B3:E30" sheet="Control -LR-ES Septiembre 2020 "/>
  </cacheSource>
  <cacheFields count="4">
    <cacheField name="REMITO" numFmtId="0">
      <sharedItems containsString="0" containsBlank="1" containsNumber="1" containsInteger="1" minValue="80017459" maxValue="80018015"/>
    </cacheField>
    <cacheField name="FECHA" numFmtId="14">
      <sharedItems containsNonDate="0" containsDate="1" containsString="0" containsBlank="1" minDate="2020-08-31T00:00:00" maxDate="2020-09-19T00:00:00"/>
    </cacheField>
    <cacheField name="PRODUCTO" numFmtId="0">
      <sharedItems containsBlank="1" count="15">
        <m/>
        <s v="IPB78"/>
        <s v="DBN5631"/>
        <s v="DBN5645"/>
        <s v="DPA7367S"/>
        <s v="IPB651"/>
        <s v="IPB71"/>
        <s v="RT740"/>
        <s v="IC5087"/>
        <s v="BXC3201"/>
        <s v="CY802"/>
        <s v="SB14"/>
        <s v="IC5400"/>
        <s v="FBS2000"/>
        <s v="SO4207"/>
      </sharedItems>
    </cacheField>
    <cacheField name="LITROS" numFmtId="0">
      <sharedItems containsString="0" containsBlank="1" containsNumber="1" containsInteger="1" minValue="140" maxValue="10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3148148" createdVersion="6" refreshedVersion="8" minRefreshableVersion="3" recordCount="27" xr:uid="{00000000-000A-0000-FFFF-FFFF33000000}">
  <cacheSource type="worksheet">
    <worksheetSource ref="B3:E30" sheet="Control-EM Septiembre  2020 "/>
  </cacheSource>
  <cacheFields count="4">
    <cacheField name="REMITO" numFmtId="0">
      <sharedItems containsSemiMixedTypes="0" containsString="0" containsNumber="1" containsInteger="1" minValue="80017054" maxValue="80018012"/>
    </cacheField>
    <cacheField name="FECHA" numFmtId="14">
      <sharedItems containsSemiMixedTypes="0" containsNonDate="0" containsDate="1" containsString="0" minDate="2020-08-25T00:00:00" maxDate="2020-09-19T00:00:00"/>
    </cacheField>
    <cacheField name="PRODUCTO" numFmtId="0">
      <sharedItems count="13">
        <s v="DBN5182"/>
        <s v="BXC3201"/>
        <s v="CY802"/>
        <s v="CY51W"/>
        <s v="IC5087"/>
        <s v="IPB71"/>
        <s v="IPB651"/>
        <s v="DPA7367S"/>
        <s v="DBN5645"/>
        <s v="BX960"/>
        <s v="BX256"/>
        <s v="ICS400"/>
        <s v="IPB68"/>
      </sharedItems>
    </cacheField>
    <cacheField name="LITROS" numFmtId="0">
      <sharedItems containsSemiMixedTypes="0" containsString="0" containsNumber="1" containsInteger="1" minValue="65" maxValue="17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361111" createdVersion="6" refreshedVersion="8" minRefreshableVersion="3" recordCount="25" xr:uid="{00000000-000A-0000-FFFF-FFFF32000000}">
  <cacheSource type="worksheet">
    <worksheetSource ref="B3:E28" sheet="Control -LR-ES Agosto 2020"/>
  </cacheSource>
  <cacheFields count="4">
    <cacheField name="REMITO" numFmtId="0">
      <sharedItems containsSemiMixedTypes="0" containsString="0" containsNumber="1" containsInteger="1" minValue="80016375" maxValue="800116914"/>
    </cacheField>
    <cacheField name="FECHA" numFmtId="14">
      <sharedItems containsSemiMixedTypes="0" containsNonDate="0" containsDate="1" containsString="0" minDate="2020-08-03T00:00:00" maxDate="2020-08-21T00:00:00"/>
    </cacheField>
    <cacheField name="PRODUCTO" numFmtId="0">
      <sharedItems count="14">
        <s v="DBN5631"/>
        <s v="DPA7367S"/>
        <s v="IPB71"/>
        <s v="IC5400"/>
        <s v="CY802"/>
        <s v="SO4207"/>
        <s v="FBS2000"/>
        <s v="IC5087"/>
        <s v="SB14"/>
        <s v="DBN5645"/>
        <s v="IPB651"/>
        <s v="IPB78"/>
        <s v="BXC3201"/>
        <s v="RT740"/>
      </sharedItems>
    </cacheField>
    <cacheField name="LITROS" numFmtId="0">
      <sharedItems containsSemiMixedTypes="0" containsString="0" containsNumber="1" containsInteger="1" minValue="20" maxValue="1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3958333" createdVersion="6" refreshedVersion="8" minRefreshableVersion="3" recordCount="32" xr:uid="{00000000-000A-0000-FFFF-FFFF31000000}">
  <cacheSource type="worksheet">
    <worksheetSource ref="B3:E35" sheet="Control-EM Agosto  2020 "/>
  </cacheSource>
  <cacheFields count="4">
    <cacheField name="REMITO" numFmtId="0">
      <sharedItems containsSemiMixedTypes="0" containsString="0" containsNumber="1" containsInteger="1" minValue="80015899" maxValue="80016913"/>
    </cacheField>
    <cacheField name="FECHA" numFmtId="14">
      <sharedItems containsSemiMixedTypes="0" containsNonDate="0" containsDate="1" containsString="0" minDate="2020-07-24T00:00:00" maxDate="2020-08-21T00:00:00"/>
    </cacheField>
    <cacheField name="PRODUCTO" numFmtId="0">
      <sharedItems count="16">
        <s v="DBN5182"/>
        <s v="IPB653"/>
        <s v="IPB71"/>
        <s v="DPA7367S"/>
        <s v="ICS400"/>
        <s v="IPB651"/>
        <s v="BXC3201"/>
        <s v="CY51W"/>
        <s v="CY802"/>
        <s v="IC5087"/>
        <s v="DBN5645"/>
        <s v="IC5098"/>
        <s v="BX960"/>
        <s v="IPB68"/>
        <s v="BX256"/>
        <s v="SB14"/>
      </sharedItems>
    </cacheField>
    <cacheField name="LITROS" numFmtId="0">
      <sharedItems containsSemiMixedTypes="0" containsString="0" containsNumber="1" containsInteger="1" minValue="20" maxValue="1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4305556" createdVersion="6" refreshedVersion="8" minRefreshableVersion="3" recordCount="23" xr:uid="{00000000-000A-0000-FFFF-FFFF30000000}">
  <cacheSource type="worksheet">
    <worksheetSource ref="B3:E26" sheet="Control -LR-ES Julio 2020"/>
  </cacheSource>
  <cacheFields count="4">
    <cacheField name="REMITO" numFmtId="0">
      <sharedItems containsSemiMixedTypes="0" containsString="0" containsNumber="1" containsInteger="1" minValue="80014881" maxValue="80015735"/>
    </cacheField>
    <cacheField name="FECHA" numFmtId="14">
      <sharedItems containsSemiMixedTypes="0" containsNonDate="0" containsDate="1" containsString="0" minDate="2020-06-23T00:00:00" maxDate="2020-07-21T00:00:00"/>
    </cacheField>
    <cacheField name="PRODUCTO" numFmtId="0">
      <sharedItems count="12">
        <s v="RT740"/>
        <s v="SB14"/>
        <s v="IPB651"/>
        <s v="DBN5645"/>
        <s v="DPA7367S"/>
        <s v="IPB71"/>
        <s v="DBN5631"/>
        <s v="IC5400"/>
        <s v="CY802"/>
        <s v="FBS2000"/>
        <s v="SO4207"/>
        <s v="IC5087"/>
      </sharedItems>
    </cacheField>
    <cacheField name="LITROS" numFmtId="0">
      <sharedItems containsSemiMixedTypes="0" containsString="0" containsNumber="1" containsInteger="1" minValue="7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465278" createdVersion="6" refreshedVersion="8" minRefreshableVersion="3" recordCount="37" xr:uid="{00000000-000A-0000-FFFF-FFFF2F000000}">
  <cacheSource type="worksheet">
    <worksheetSource ref="B3:E40" sheet="Control-EM Julio 2020"/>
  </cacheSource>
  <cacheFields count="4">
    <cacheField name="REMITO" numFmtId="0">
      <sharedItems containsSemiMixedTypes="0" containsString="0" containsNumber="1" containsInteger="1" minValue="80014877" maxValue="80015735"/>
    </cacheField>
    <cacheField name="FECHA" numFmtId="14">
      <sharedItems containsSemiMixedTypes="0" containsNonDate="0" containsDate="1" containsString="0" minDate="2020-06-23T00:00:00" maxDate="2020-07-21T00:00:00"/>
    </cacheField>
    <cacheField name="PRODUCTO" numFmtId="0">
      <sharedItems count="17">
        <s v="RT760"/>
        <s v="CY802"/>
        <s v="BX960"/>
        <s v="BX256"/>
        <s v="DBN5645"/>
        <s v="IPB653"/>
        <s v="IPB71"/>
        <s v="ICS400"/>
        <s v="DPA7367S"/>
        <s v="IPB651"/>
        <s v="IPB78"/>
        <s v="DBN5182"/>
        <s v="CY51W"/>
        <s v="BXC3201"/>
        <s v="IC5087"/>
        <s v="IC5098"/>
        <s v="IPB68"/>
      </sharedItems>
    </cacheField>
    <cacheField name="LITROS" numFmtId="0">
      <sharedItems containsSemiMixedTypes="0" containsString="0" containsNumber="1" containsInteger="1" minValue="40" maxValue="1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4884257" createdVersion="6" refreshedVersion="8" minRefreshableVersion="3" recordCount="30" xr:uid="{00000000-000A-0000-FFFF-FFFF2E000000}">
  <cacheSource type="worksheet">
    <worksheetSource ref="B3:E33" sheet="Control-EM Junio 2020  "/>
  </cacheSource>
  <cacheFields count="4">
    <cacheField name="REMITO" numFmtId="0">
      <sharedItems containsSemiMixedTypes="0" containsString="0" containsNumber="1" containsInteger="1" minValue="80013789" maxValue="80015338"/>
    </cacheField>
    <cacheField name="FECHA" numFmtId="14">
      <sharedItems containsSemiMixedTypes="0" containsNonDate="0" containsDate="1" containsString="0" minDate="2020-05-20T00:00:00" maxDate="2020-07-04T00:00:00"/>
    </cacheField>
    <cacheField name="PRODUCTO" numFmtId="0">
      <sharedItems count="16">
        <s v="IPB68"/>
        <s v="BX960"/>
        <s v="CY802"/>
        <s v="IC5087"/>
        <s v="IC5098"/>
        <s v="DBN5182"/>
        <s v="DBN5645"/>
        <s v="SB14"/>
        <s v="CY51W"/>
        <s v="BXC3201"/>
        <s v="IPB653"/>
        <s v="DPA7367S"/>
        <s v="ICS400"/>
        <s v="IPB71"/>
        <s v="IPB651"/>
        <s v="IPB78"/>
      </sharedItems>
    </cacheField>
    <cacheField name="LITROS" numFmtId="0">
      <sharedItems containsSemiMixedTypes="0" containsString="0" containsNumber="1" containsInteger="1" minValue="2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5347219" createdVersion="6" refreshedVersion="8" minRefreshableVersion="3" recordCount="25" xr:uid="{00000000-000A-0000-FFFF-FFFF2D000000}">
  <cacheSource type="worksheet">
    <worksheetSource ref="B3:E28" sheet="Control -LR-ES Junio 2020 "/>
  </cacheSource>
  <cacheFields count="4">
    <cacheField name="REMITO" numFmtId="0">
      <sharedItems containsString="0" containsBlank="1" containsNumber="1" containsInteger="1" minValue="80014198" maxValue="80014722"/>
    </cacheField>
    <cacheField name="FECHA" numFmtId="14">
      <sharedItems containsNonDate="0" containsDate="1" containsString="0" containsBlank="1" minDate="2020-05-29T00:00:00" maxDate="2020-06-19T00:00:00"/>
    </cacheField>
    <cacheField name="PRODUCTO" numFmtId="0">
      <sharedItems containsBlank="1" count="12">
        <s v="IPB651"/>
        <s v="DBN5645"/>
        <s v="DPA7367S"/>
        <s v="IPB71"/>
        <s v="DBN5631"/>
        <s v="IC5400"/>
        <s v="SB14"/>
        <s v="CY802"/>
        <s v="FBS2000"/>
        <s v="SO4207"/>
        <s v="IC5087"/>
        <m/>
      </sharedItems>
    </cacheField>
    <cacheField name="LITROS" numFmtId="0">
      <sharedItems containsString="0" containsBlank="1" containsNumber="1" containsInteger="1" minValue="100" maxValue="1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5810188" createdVersion="6" refreshedVersion="8" minRefreshableVersion="3" recordCount="24" xr:uid="{00000000-000A-0000-FFFF-FFFF2C000000}">
  <cacheSource type="worksheet">
    <worksheetSource ref="B3:E27" sheet="Control -LR-ES octubre 19"/>
  </cacheSource>
  <cacheFields count="4">
    <cacheField name="REMITO" numFmtId="0">
      <sharedItems containsSemiMixedTypes="0" containsString="0" containsNumber="1" containsInteger="1" minValue="590043191" maxValue="590043289"/>
    </cacheField>
    <cacheField name="FECHA" numFmtId="14">
      <sharedItems containsSemiMixedTypes="0" containsNonDate="0" containsDate="1" containsString="0" minDate="2019-09-27T00:00:00" maxDate="2019-10-19T00:00:00"/>
    </cacheField>
    <cacheField name="PRODUCTO" numFmtId="0">
      <sharedItems count="13">
        <s v="CY802"/>
        <s v="FBS2000"/>
        <s v="IC5400"/>
        <s v="IC5087"/>
        <s v="BXC3201"/>
        <s v="SO4207"/>
        <s v="DPA7367S"/>
        <s v="IPB651"/>
        <s v="IPB71"/>
        <s v="DBN5631"/>
        <s v="DBN5645"/>
        <s v="IPB78"/>
        <s v="IC220" u="1"/>
      </sharedItems>
    </cacheField>
    <cacheField name="LITROS" numFmtId="0">
      <sharedItems containsSemiMixedTypes="0" containsString="0" containsNumber="1" containsInteger="1" minValue="50" maxValue="1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6504627" createdVersion="6" refreshedVersion="8" minRefreshableVersion="3" recordCount="142" xr:uid="{00000000-000A-0000-FFFF-FFFF2B000000}">
  <cacheSource type="worksheet">
    <worksheetSource ref="B3:D145" sheet="Carga rem sept"/>
  </cacheSource>
  <cacheFields count="3">
    <cacheField name="Producto " numFmtId="0">
      <sharedItems count="16">
        <s v="IPB651"/>
        <s v="CY802"/>
        <s v="BXC3201"/>
        <s v="ICS400"/>
        <s v="DBN5645"/>
        <s v="SB14"/>
        <s v="CY51W"/>
        <s v="IC5087"/>
        <s v="IC5098"/>
        <s v="IPB78"/>
        <s v="BX960"/>
        <s v="DPA7367S"/>
        <s v="IPB71"/>
        <s v="BX256"/>
        <s v="RT80"/>
        <s v="IPB653"/>
      </sharedItems>
    </cacheField>
    <cacheField name="Lts" numFmtId="0">
      <sharedItems containsSemiMixedTypes="0" containsString="0" containsNumber="1" containsInteger="1" minValue="20" maxValue="1800"/>
    </cacheField>
    <cacheField name="Fecha" numFmtId="0">
      <sharedItems containsSemiMixedTypes="0" containsString="0" containsNumber="1" containsInteger="1" minValue="62019" maxValue="102019" count="5">
        <n v="62019"/>
        <n v="72019"/>
        <n v="82019"/>
        <n v="92019"/>
        <n v="10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6736112" createdVersion="6" refreshedVersion="8" minRefreshableVersion="3" recordCount="30" xr:uid="{00000000-000A-0000-FFFF-FFFF2A000000}">
  <cacheSource type="worksheet">
    <worksheetSource ref="B3:E33" sheet="Control -LR-ES septi 19"/>
  </cacheSource>
  <cacheFields count="4">
    <cacheField name="REMITO" numFmtId="0">
      <sharedItems containsSemiMixedTypes="0" containsString="0" containsNumber="1" containsInteger="1" minValue="590043004" maxValue="590043081"/>
    </cacheField>
    <cacheField name="FECHA" numFmtId="14">
      <sharedItems containsSemiMixedTypes="0" containsNonDate="0" containsDate="1" containsString="0" minDate="2019-08-30T00:00:00" maxDate="2019-09-17T00:00:00"/>
    </cacheField>
    <cacheField name="PRODUCTO" numFmtId="0">
      <sharedItems count="13">
        <s v="IC5087"/>
        <s v="DPA7367S"/>
        <s v="IPB651"/>
        <s v="IC5400"/>
        <s v="CY802"/>
        <s v="SO4207"/>
        <s v="DBN5645"/>
        <s v="IPB71"/>
        <s v="DBN5631"/>
        <s v="BXC3201"/>
        <s v="SB14"/>
        <s v="FBS2000"/>
        <s v="IPB78"/>
      </sharedItems>
    </cacheField>
    <cacheField name="LITROS" numFmtId="0">
      <sharedItems containsSemiMixedTypes="0" containsString="0" containsNumber="1" containsInteger="1" minValue="50" maxValue="1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7430558" createdVersion="6" refreshedVersion="8" minRefreshableVersion="3" recordCount="29" xr:uid="{00000000-000A-0000-FFFF-FFFF29000000}">
  <cacheSource type="worksheet">
    <worksheetSource ref="B3:E32" sheet="Control-EM Septi 19"/>
  </cacheSource>
  <cacheFields count="4">
    <cacheField name="REMITO" numFmtId="0">
      <sharedItems containsSemiMixedTypes="0" containsString="0" containsNumber="1" containsInteger="1" minValue="590042987" maxValue="590043104"/>
    </cacheField>
    <cacheField name="FECHA" numFmtId="14">
      <sharedItems containsSemiMixedTypes="0" containsNonDate="0" containsDate="1" containsString="0" minDate="2019-08-29T00:00:00" maxDate="2019-09-19T00:00:00"/>
    </cacheField>
    <cacheField name="PRODUCTO" numFmtId="0">
      <sharedItems count="13">
        <s v="CY51W"/>
        <s v="CY802"/>
        <s v="BXC3201"/>
        <s v="IC5087"/>
        <s v="IPB71"/>
        <s v="IPB651"/>
        <s v="IPB653"/>
        <s v="DPA7367S"/>
        <s v="ICS400"/>
        <s v="DBN5645"/>
        <s v="SB14"/>
        <s v="IC5098"/>
        <s v="IPB78"/>
      </sharedItems>
    </cacheField>
    <cacheField name="LITROS" numFmtId="0">
      <sharedItems containsSemiMixedTypes="0" containsString="0" containsNumber="1" containsInteger="1" minValue="2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7777774" createdVersion="6" refreshedVersion="8" minRefreshableVersion="3" recordCount="21" xr:uid="{00000000-000A-0000-FFFF-FFFF28000000}">
  <cacheSource type="worksheet">
    <worksheetSource ref="B3:E24" sheet="Control -LR-ES agost"/>
  </cacheSource>
  <cacheFields count="4">
    <cacheField name="REMITO" numFmtId="0">
      <sharedItems containsSemiMixedTypes="0" containsString="0" containsNumber="1" containsInteger="1" minValue="590042707" maxValue="590042803"/>
    </cacheField>
    <cacheField name="FECHA" numFmtId="14">
      <sharedItems containsSemiMixedTypes="0" containsNonDate="0" containsDate="1" containsString="0" minDate="2019-08-01T00:00:00" maxDate="2019-08-17T00:00:00"/>
    </cacheField>
    <cacheField name="PRODUCTO" numFmtId="0">
      <sharedItems count="11">
        <s v="IPB651"/>
        <s v="DBN5631"/>
        <s v="DPA7367S"/>
        <s v="SB14"/>
        <s v="IC5087"/>
        <s v="IPB71"/>
        <s v="CY802"/>
        <s v="IC5400"/>
        <s v="SO4207"/>
        <s v="BXC3201"/>
        <s v="IPB78"/>
      </sharedItems>
    </cacheField>
    <cacheField name="LITROS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8356482" createdVersion="6" refreshedVersion="8" minRefreshableVersion="3" recordCount="30" xr:uid="{00000000-000A-0000-FFFF-FFFF27000000}">
  <cacheSource type="worksheet">
    <worksheetSource ref="B3:E33" sheet="Control-EM Agost"/>
  </cacheSource>
  <cacheFields count="4">
    <cacheField name="REMITO" numFmtId="0">
      <sharedItems containsSemiMixedTypes="0" containsString="0" containsNumber="1" containsInteger="1" minValue="590042705" maxValue="590042802"/>
    </cacheField>
    <cacheField name="FECHA" numFmtId="14">
      <sharedItems containsSemiMixedTypes="0" containsNonDate="0" containsDate="1" containsString="0" minDate="2019-08-01T00:00:00" maxDate="2019-08-17T00:00:00"/>
    </cacheField>
    <cacheField name="PRODUCTO" numFmtId="0">
      <sharedItems count="13">
        <s v="DBN5645"/>
        <s v="BX256"/>
        <s v="RT80"/>
        <s v="SB14"/>
        <s v="DPA7367S"/>
        <s v="IC5087"/>
        <s v="IC5098"/>
        <s v="CY51W"/>
        <s v="BXC3201"/>
        <s v="CY802"/>
        <s v="IPB71"/>
        <s v="ICS400"/>
        <s v="IPB78"/>
      </sharedItems>
    </cacheField>
    <cacheField name="LITROS" numFmtId="0">
      <sharedItems containsSemiMixedTypes="0" containsString="0" containsNumber="1" containsInteger="1" minValue="20" maxValue="16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8935183" createdVersion="6" refreshedVersion="8" minRefreshableVersion="3" recordCount="24" xr:uid="{00000000-000A-0000-FFFF-FFFF26000000}">
  <cacheSource type="worksheet">
    <worksheetSource ref="B3:E27" sheet="Control -LR-ES julio"/>
  </cacheSource>
  <cacheFields count="4">
    <cacheField name="REMITO" numFmtId="0">
      <sharedItems containsSemiMixedTypes="0" containsString="0" containsNumber="1" containsInteger="1" minValue="590042408" maxValue="590042558"/>
    </cacheField>
    <cacheField name="FECHA" numFmtId="14">
      <sharedItems containsSemiMixedTypes="0" containsNonDate="0" containsDate="1" containsString="0" minDate="2019-06-26T00:00:00" maxDate="2019-07-19T00:00:00"/>
    </cacheField>
    <cacheField name="PRODUCTO" numFmtId="0">
      <sharedItems count="11">
        <s v="DPA7367S"/>
        <s v="IPB71"/>
        <s v="IPB651"/>
        <s v="SB14"/>
        <s v="DBN5631"/>
        <s v="CY802"/>
        <s v="BX960"/>
        <s v="IC5087"/>
        <s v="IC5400"/>
        <s v="SO4207"/>
        <s v="BXC3201"/>
      </sharedItems>
    </cacheField>
    <cacheField name="LITROS" numFmtId="0">
      <sharedItems containsSemiMixedTypes="0" containsString="0" containsNumber="1" containsInteger="1" minValue="100" maxValue="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9513891" createdVersion="6" refreshedVersion="8" minRefreshableVersion="3" recordCount="26" xr:uid="{00000000-000A-0000-FFFF-FFFF25000000}">
  <cacheSource type="worksheet">
    <worksheetSource ref="B3:E29" sheet="Control-EM Julio"/>
  </cacheSource>
  <cacheFields count="4">
    <cacheField name="REMITO" numFmtId="0">
      <sharedItems containsSemiMixedTypes="0" containsString="0" containsNumber="1" containsInteger="1" minValue="590042381" maxValue="590042557"/>
    </cacheField>
    <cacheField name="FECHA" numFmtId="14">
      <sharedItems containsSemiMixedTypes="0" containsNonDate="0" containsDate="1" containsString="0" minDate="2019-06-25T00:00:00" maxDate="2019-07-19T00:00:00"/>
    </cacheField>
    <cacheField name="PRODUCTO" numFmtId="0">
      <sharedItems count="12">
        <s v="IPB78"/>
        <s v="SB14"/>
        <s v="CY802"/>
        <s v="BX960"/>
        <s v="CY51W"/>
        <s v="BXC3201"/>
        <s v="IC5087"/>
        <s v="DPA7367S"/>
        <s v="IPB71"/>
        <s v="ICS400"/>
        <s v="DBN5645"/>
        <s v="IC5098"/>
      </sharedItems>
    </cacheField>
    <cacheField name="LITROS" numFmtId="0">
      <sharedItems containsSemiMixedTypes="0" containsString="0" containsNumber="1" containsInteger="1" minValue="2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0092591" createdVersion="6" refreshedVersion="8" minRefreshableVersion="3" recordCount="20" xr:uid="{00000000-000A-0000-FFFF-FFFF24000000}">
  <cacheSource type="worksheet">
    <worksheetSource ref="B3:E23" sheet="Control-LR-ES"/>
  </cacheSource>
  <cacheFields count="4">
    <cacheField name="REMITO" numFmtId="0">
      <sharedItems containsSemiMixedTypes="0" containsString="0" containsNumber="1" containsInteger="1" minValue="590042220" maxValue="590042323"/>
    </cacheField>
    <cacheField name="FECHA" numFmtId="14">
      <sharedItems containsSemiMixedTypes="0" containsNonDate="0" containsDate="1" containsString="0" minDate="2019-05-31T00:00:00" maxDate="2019-06-22T00:00:00"/>
    </cacheField>
    <cacheField name="PRODUCTO" numFmtId="0">
      <sharedItems count="10">
        <s v="DPA7367S"/>
        <s v="IC5087"/>
        <s v="IPB651"/>
        <s v="IPB71"/>
        <s v="CY802"/>
        <s v="BXC3201"/>
        <s v="IPB78"/>
        <s v="DBN5631"/>
        <s v="IC5400"/>
        <s v="SO4207"/>
      </sharedItems>
    </cacheField>
    <cacheField name="LITROS" numFmtId="0">
      <sharedItems containsSemiMixedTypes="0" containsString="0" containsNumber="1" containsInteger="1" minValue="7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0439814" createdVersion="6" refreshedVersion="8" minRefreshableVersion="3" recordCount="47" xr:uid="{00000000-000A-0000-FFFF-FFFF23000000}">
  <cacheSource type="worksheet">
    <worksheetSource ref="B3:E50" sheet="Control-EM"/>
  </cacheSource>
  <cacheFields count="4">
    <cacheField name="REMITO" numFmtId="0">
      <sharedItems containsString="0" containsBlank="1" containsNumber="1" containsInteger="1" minValue="590042132" maxValue="590042310"/>
    </cacheField>
    <cacheField name="FECHA" numFmtId="0">
      <sharedItems containsNonDate="0" containsDate="1" containsString="0" containsBlank="1" minDate="2016-06-13T00:00:00" maxDate="2019-06-20T00:00:00"/>
    </cacheField>
    <cacheField name="PRODUCTO" numFmtId="0">
      <sharedItems containsBlank="1" count="37">
        <s v="IPB651"/>
        <s v="CY802"/>
        <s v="BXC3201"/>
        <s v="ICS400"/>
        <s v="DBN5645"/>
        <s v="SB14"/>
        <s v="CY51W"/>
        <s v="IC5087"/>
        <s v="IC5098"/>
        <s v="IPB78"/>
        <m/>
        <s v="DBN-1710" u="1"/>
        <s v="CY-802" u="1"/>
        <s v="RFB625" u="1"/>
        <s v="RT80" u="1"/>
        <s v="RFB-625" u="1"/>
        <s v="ABC11" u="1"/>
        <s v="ESB800" u="1"/>
        <s v="IPB71" u="1"/>
        <s v="IC-220" u="1"/>
        <s v="NOVOC DS3500" u="1"/>
        <s v="IC-5400" u="1"/>
        <s v="BX256" u="1"/>
        <s v="DBN1425" u="1"/>
        <s v="BX960" u="1"/>
        <s v="SB45" u="1"/>
        <s v="RT-80" u="1"/>
        <s v="IC5400" u="1"/>
        <s v="Bxc-256" u="1"/>
        <s v="DBN1710" u="1"/>
        <s v="IC220" u="1"/>
        <s v="ABC-11" u="1"/>
        <s v="CY-51W" u="1"/>
        <s v="IC-5087" u="1"/>
        <s v="DBN5635" u="1"/>
        <s v="DBN-1425" u="1"/>
        <s v="ESB-800" u="1"/>
      </sharedItems>
    </cacheField>
    <cacheField name="LITROS" numFmtId="0">
      <sharedItems containsString="0" containsBlank="1" containsNumber="1" containsInteger="1" minValue="4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0902776" createdVersion="6" refreshedVersion="8" minRefreshableVersion="3" recordCount="29" xr:uid="{00000000-000A-0000-FFFF-FFFF22000000}">
  <cacheSource type="worksheet">
    <worksheetSource ref="B3:E32" sheet="Control-EM"/>
  </cacheSource>
  <cacheFields count="4">
    <cacheField name="REMITO" numFmtId="0">
      <sharedItems containsSemiMixedTypes="0" containsString="0" containsNumber="1" containsInteger="1" minValue="590042132" maxValue="590042310"/>
    </cacheField>
    <cacheField name="FECHA" numFmtId="14">
      <sharedItems containsSemiMixedTypes="0" containsNonDate="0" containsDate="1" containsString="0" minDate="2016-06-13T00:00:00" maxDate="2019-06-20T00:00:00"/>
    </cacheField>
    <cacheField name="PRODUCTO" numFmtId="0">
      <sharedItems count="10">
        <s v="IPB651"/>
        <s v="CY802"/>
        <s v="BXC3201"/>
        <s v="ICS400"/>
        <s v="DBN5645"/>
        <s v="SB14"/>
        <s v="CY51W"/>
        <s v="IC5087"/>
        <s v="IC5098"/>
        <s v="IPB78"/>
      </sharedItems>
    </cacheField>
    <cacheField name="LITROS" numFmtId="0">
      <sharedItems containsSemiMixedTypes="0" containsString="0" containsNumber="1" containsInteger="1" minValue="4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1365738" createdVersion="6" refreshedVersion="8" minRefreshableVersion="3" recordCount="43" xr:uid="{00000000-000A-0000-FFFF-FFFF21000000}">
  <cacheSource type="worksheet">
    <worksheetSource ref="B3:E46" sheet="Control-LR-ES"/>
  </cacheSource>
  <cacheFields count="4">
    <cacheField name="REMITO" numFmtId="0">
      <sharedItems containsString="0" containsBlank="1" containsNumber="1" containsInteger="1" minValue="590042220" maxValue="590042323"/>
    </cacheField>
    <cacheField name="FECHA" numFmtId="14">
      <sharedItems containsNonDate="0" containsDate="1" containsString="0" containsBlank="1" minDate="2019-05-31T00:00:00" maxDate="2019-06-22T00:00:00"/>
    </cacheField>
    <cacheField name="PRODUCTO" numFmtId="0">
      <sharedItems containsBlank="1" count="13">
        <s v="DPA7367S"/>
        <s v="IC5087"/>
        <s v="IPB651"/>
        <s v="IPB71"/>
        <s v="CY802"/>
        <s v="BXC3201"/>
        <s v="IPB78"/>
        <s v="DBN5631"/>
        <s v="IC5400"/>
        <s v="SO4207"/>
        <m/>
        <s v="FBS2000" u="1"/>
        <s v="IC220" u="1"/>
      </sharedItems>
    </cacheField>
    <cacheField name="LITROS" numFmtId="0">
      <sharedItems containsString="0" containsBlank="1" containsNumber="1" containsInteger="1" minValue="7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1597223" createdVersion="6" refreshedVersion="8" minRefreshableVersion="3" recordCount="119" xr:uid="{00000000-000A-0000-FFFF-FFFF20000000}">
  <cacheSource type="worksheet">
    <worksheetSource ref="B3:D122" sheet="Carga es-lr sept"/>
  </cacheSource>
  <cacheFields count="3">
    <cacheField name="Producto " numFmtId="0">
      <sharedItems count="14">
        <s v="DPA7367S"/>
        <s v="IC5087"/>
        <s v="IPB651"/>
        <s v="IPB71"/>
        <s v="CY802"/>
        <s v="BXC3201"/>
        <s v="IPB78"/>
        <s v="DBN5631"/>
        <s v="IC5400"/>
        <s v="SO4207"/>
        <s v="SB14"/>
        <s v="BX960"/>
        <s v="DBN5645"/>
        <s v="FBS2000"/>
      </sharedItems>
    </cacheField>
    <cacheField name="Lts" numFmtId="0">
      <sharedItems containsSemiMixedTypes="0" containsString="0" containsNumber="1" containsInteger="1" minValue="50" maxValue="1250"/>
    </cacheField>
    <cacheField name="Fecha" numFmtId="0">
      <sharedItems containsSemiMixedTypes="0" containsString="0" containsNumber="1" containsInteger="1" minValue="62019" maxValue="102019" count="5">
        <n v="62019"/>
        <n v="72019"/>
        <n v="82019"/>
        <n v="92019"/>
        <n v="10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2060185" createdVersion="6" refreshedVersion="8" minRefreshableVersion="3" recordCount="28" xr:uid="{00000000-000A-0000-FFFF-FFFF1F000000}">
  <cacheSource type="worksheet">
    <worksheetSource ref="B3:E31" sheet="Control-EM octubre 19"/>
  </cacheSource>
  <cacheFields count="4">
    <cacheField name="REMITO" numFmtId="0">
      <sharedItems containsSemiMixedTypes="0" containsString="0" containsNumber="1" containsInteger="1" minValue="590043058" maxValue="590043290"/>
    </cacheField>
    <cacheField name="FECHA" numFmtId="14">
      <sharedItems containsSemiMixedTypes="0" containsNonDate="0" containsDate="1" containsString="0" minDate="2019-09-10T00:00:00" maxDate="2019-10-19T00:00:00"/>
    </cacheField>
    <cacheField name="PRODUCTO" numFmtId="0">
      <sharedItems count="15">
        <s v="DBN5645"/>
        <s v="DPA7367S"/>
        <s v="IPB651"/>
        <s v="IPB653"/>
        <s v="IPB71"/>
        <s v="ICS400"/>
        <s v="CY802"/>
        <s v="BX256"/>
        <s v="RT80"/>
        <s v="SB14"/>
        <s v="CY51W"/>
        <s v="BXC3201"/>
        <s v="IC5087"/>
        <s v="IC5098"/>
        <s v="IPB78"/>
      </sharedItems>
    </cacheField>
    <cacheField name="LITROS" numFmtId="0">
      <sharedItems containsSemiMixedTypes="0" containsString="0" containsNumber="1" containsInteger="1" minValue="20" maxValue="16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287037" createdVersion="6" refreshedVersion="8" minRefreshableVersion="3" recordCount="27" xr:uid="{00000000-000A-0000-FFFF-FFFF1E000000}">
  <cacheSource type="worksheet">
    <worksheetSource ref="B3:E30" sheet="Control -LR-ES Diciembre"/>
  </cacheSource>
  <cacheFields count="4">
    <cacheField name="REMITO" numFmtId="0">
      <sharedItems containsSemiMixedTypes="0" containsString="0" containsNumber="1" containsInteger="1" minValue="590043489" maxValue="590043912"/>
    </cacheField>
    <cacheField name="FECHA" numFmtId="14">
      <sharedItems containsSemiMixedTypes="0" containsNonDate="0" containsDate="1" containsString="0" minDate="2019-11-19T00:00:00" maxDate="2019-12-24T00:00:00"/>
    </cacheField>
    <cacheField name="PRODUCTO" numFmtId="0">
      <sharedItems containsBlank="1" count="12">
        <s v="IPB651"/>
        <s v="DBN5645"/>
        <s v="IC5087"/>
        <s v="BXC3201"/>
        <s v="IC5400"/>
        <s v="FBS2000"/>
        <s v="SO4207"/>
        <s v="DPA7367S"/>
        <s v="IPB71"/>
        <s v="DBN5631"/>
        <s v="CY802"/>
        <m u="1"/>
      </sharedItems>
    </cacheField>
    <cacheField name="LITROS" numFmtId="0">
      <sharedItems containsSemiMixedTypes="0" containsString="0" containsNumber="1" containsInteger="1" minValue="1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3101855" createdVersion="6" refreshedVersion="8" minRefreshableVersion="3" recordCount="44" xr:uid="{00000000-000A-0000-FFFF-FFFF1D000000}">
  <cacheSource type="worksheet">
    <worksheetSource ref="B3:E48" sheet="Control -LR-ES Diciembre"/>
  </cacheSource>
  <cacheFields count="4">
    <cacheField name="REMITO" numFmtId="0">
      <sharedItems containsString="0" containsBlank="1" containsNumber="1" containsInteger="1" minValue="590043489" maxValue="590043912"/>
    </cacheField>
    <cacheField name="FECHA" numFmtId="0">
      <sharedItems containsNonDate="0" containsDate="1" containsString="0" containsBlank="1" minDate="2019-11-19T00:00:00" maxDate="2019-12-24T00:00:00"/>
    </cacheField>
    <cacheField name="PRODUCTO" numFmtId="0">
      <sharedItems containsBlank="1" count="12">
        <s v="IPB651"/>
        <s v="DBN5645"/>
        <s v="IC5087"/>
        <s v="BXC3201"/>
        <s v="IC5400"/>
        <s v="FBS2000"/>
        <s v="SO4207"/>
        <s v="DPA7367S"/>
        <s v="IPB71"/>
        <s v="DBN5631"/>
        <s v="CY802"/>
        <m/>
      </sharedItems>
    </cacheField>
    <cacheField name="LITROS" numFmtId="0">
      <sharedItems containsString="0" containsBlank="1" containsNumber="1" containsInteger="1" minValue="1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3449071" createdVersion="6" refreshedVersion="8" minRefreshableVersion="3" recordCount="47" xr:uid="{00000000-000A-0000-FFFF-FFFF1C000000}">
  <cacheSource type="worksheet">
    <worksheetSource ref="B3:E50" sheet="Control-EM Diciembre"/>
  </cacheSource>
  <cacheFields count="4">
    <cacheField name="REMITO" numFmtId="0">
      <sharedItems containsString="0" containsBlank="1" containsNumber="1" containsInteger="1" minValue="590043458" maxValue="590043910"/>
    </cacheField>
    <cacheField name="FECHA" numFmtId="0">
      <sharedItems containsNonDate="0" containsDate="1" containsString="0" containsBlank="1" minDate="2019-11-14T00:00:00" maxDate="2019-12-24T00:00:00"/>
    </cacheField>
    <cacheField name="PRODUCTO" numFmtId="0">
      <sharedItems containsBlank="1" count="17">
        <s v="IC5087"/>
        <s v="IC5098"/>
        <s v="BX256"/>
        <s v="DBN5182"/>
        <s v="CY802"/>
        <s v="CY51W"/>
        <s v="BX960"/>
        <s v="IPB653"/>
        <s v="IPB651"/>
        <s v="DPA7367S"/>
        <s v="ICS400"/>
        <s v="IPB71"/>
        <s v="BXC3201"/>
        <s v="ENCAPSULADO"/>
        <s v="DBN5645"/>
        <s v="IPB68"/>
        <m/>
      </sharedItems>
    </cacheField>
    <cacheField name="LITROS" numFmtId="0">
      <sharedItems containsString="0" containsBlank="1" containsNumber="1" minValue="0" maxValue="14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391204" createdVersion="6" refreshedVersion="8" minRefreshableVersion="3" recordCount="49" xr:uid="{00000000-000A-0000-FFFF-FFFF1B000000}">
  <cacheSource type="worksheet">
    <worksheetSource ref="B3:E52" sheet="Control-EM Diciembre"/>
  </cacheSource>
  <cacheFields count="4">
    <cacheField name="REMITO" numFmtId="0">
      <sharedItems containsString="0" containsBlank="1" containsNumber="1" containsInteger="1" minValue="590043458" maxValue="590043910"/>
    </cacheField>
    <cacheField name="FECHA" numFmtId="0">
      <sharedItems containsNonDate="0" containsDate="1" containsString="0" containsBlank="1" minDate="2019-11-14T00:00:00" maxDate="2019-12-24T00:00:00"/>
    </cacheField>
    <cacheField name="PRODUCTO" numFmtId="0">
      <sharedItems containsBlank="1" count="17">
        <s v="IC5087"/>
        <s v="IC5098"/>
        <s v="BX256"/>
        <s v="DBN5182"/>
        <s v="CY802"/>
        <s v="CY51W"/>
        <s v="BX960"/>
        <s v="IPB653"/>
        <s v="IPB651"/>
        <s v="DPA7367S"/>
        <s v="ICS400"/>
        <s v="IPB71"/>
        <s v="BXC3201"/>
        <s v="ENCAPSULADO"/>
        <s v="DBN5645"/>
        <s v="IPB68"/>
        <m/>
      </sharedItems>
    </cacheField>
    <cacheField name="LITROS" numFmtId="0">
      <sharedItems containsString="0" containsBlank="1" containsNumber="1" minValue="0" maxValue="14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4259256" createdVersion="6" refreshedVersion="8" minRefreshableVersion="3" recordCount="32" xr:uid="{00000000-000A-0000-FFFF-FFFF1A000000}">
  <cacheSource type="worksheet">
    <worksheetSource ref="B3:E35" sheet="Control-EM Enero 2020"/>
  </cacheSource>
  <cacheFields count="4">
    <cacheField name="REMITO" numFmtId="0">
      <sharedItems containsString="0" containsBlank="1" containsNumber="1" containsInteger="1" minValue="590011018" maxValue="590044136"/>
    </cacheField>
    <cacheField name="FECHA" numFmtId="14">
      <sharedItems containsNonDate="0" containsDate="1" containsString="0" containsBlank="1" minDate="2019-12-03T00:00:00" maxDate="2020-01-22T00:00:00"/>
    </cacheField>
    <cacheField name="PRODUCTO" numFmtId="0">
      <sharedItems containsBlank="1" count="14">
        <s v="DBN5182"/>
        <s v="DBN5645"/>
        <s v="IPB653"/>
        <s v="ICS400"/>
        <s v="DPA7367S"/>
        <s v="IPB651"/>
        <s v="IPB71"/>
        <s v="IC5087"/>
        <s v="IC5098"/>
        <s v="IPB68"/>
        <s v="CY51W"/>
        <s v="CY802"/>
        <s v="BXC3201"/>
        <m/>
      </sharedItems>
    </cacheField>
    <cacheField name="LITROS" numFmtId="0">
      <sharedItems containsString="0" containsBlank="1" containsNumber="1" containsInteger="1" minValue="100" maxValue="1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4837964" createdVersion="6" refreshedVersion="8" minRefreshableVersion="3" recordCount="26" xr:uid="{00000000-000A-0000-FFFF-FFFF19000000}">
  <cacheSource type="worksheet">
    <worksheetSource ref="B3:E29" sheet="Control -LR-ES Enero 2020"/>
  </cacheSource>
  <cacheFields count="4">
    <cacheField name="REMITO" numFmtId="0">
      <sharedItems containsString="0" containsBlank="1" containsNumber="1" containsInteger="1" minValue="590043916" maxValue="590044176"/>
    </cacheField>
    <cacheField name="FECHA" numFmtId="14">
      <sharedItems containsNonDate="0" containsDate="1" containsString="0" containsBlank="1" minDate="2019-12-23T00:00:00" maxDate="2020-01-25T00:00:00"/>
    </cacheField>
    <cacheField name="PRODUCTO" numFmtId="0">
      <sharedItems containsBlank="1" count="12">
        <s v="IPB651"/>
        <s v="BXC3201"/>
        <s v="CY802"/>
        <s v="IC5400"/>
        <s v="FBS2000"/>
        <s v="SO4207"/>
        <s v="IPB71"/>
        <s v="DBN5631"/>
        <s v="DPA7367S"/>
        <s v="IC5087"/>
        <s v="DBN5645"/>
        <m/>
      </sharedItems>
    </cacheField>
    <cacheField name="LITROS" numFmtId="0">
      <sharedItems containsString="0" containsBlank="1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5185187" createdVersion="6" refreshedVersion="8" minRefreshableVersion="3" recordCount="25" xr:uid="{00000000-000A-0000-FFFF-FFFF18000000}">
  <cacheSource type="worksheet">
    <worksheetSource ref="B3:E28" sheet="Control -LR-ES Enero 2020"/>
  </cacheSource>
  <cacheFields count="4">
    <cacheField name="REMITO" numFmtId="0">
      <sharedItems containsSemiMixedTypes="0" containsString="0" containsNumber="1" containsInteger="1" minValue="590043916" maxValue="590044176"/>
    </cacheField>
    <cacheField name="FECHA" numFmtId="14">
      <sharedItems containsSemiMixedTypes="0" containsNonDate="0" containsDate="1" containsString="0" minDate="2019-12-23T00:00:00" maxDate="2020-01-25T00:00:00"/>
    </cacheField>
    <cacheField name="PRODUCTO" numFmtId="0">
      <sharedItems count="11">
        <s v="IPB651"/>
        <s v="BXC3201"/>
        <s v="CY802"/>
        <s v="IC5400"/>
        <s v="FBS2000"/>
        <s v="SO4207"/>
        <s v="IPB71"/>
        <s v="DBN5631"/>
        <s v="DPA7367S"/>
        <s v="IC5087"/>
        <s v="DBN5645"/>
      </sharedItems>
    </cacheField>
    <cacheField name="LITROS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553241" createdVersion="6" refreshedVersion="8" minRefreshableVersion="3" recordCount="23" xr:uid="{00000000-000A-0000-FFFF-FFFF17000000}">
  <cacheSource type="worksheet">
    <worksheetSource ref="B3:E26" sheet="Control -LR-ES febrero 2020 "/>
  </cacheSource>
  <cacheFields count="4">
    <cacheField name="REMITO" numFmtId="0">
      <sharedItems containsString="0" containsBlank="1" containsNumber="1" containsInteger="1" minValue="590044374" maxValue="590044572"/>
    </cacheField>
    <cacheField name="FECHA" numFmtId="14">
      <sharedItems containsNonDate="0" containsDate="1" containsString="0" containsBlank="1" minDate="2020-01-31T00:00:00" maxDate="2020-02-21T00:00:00"/>
    </cacheField>
    <cacheField name="PRODUCTO" numFmtId="0">
      <sharedItems containsBlank="1" count="12">
        <s v="IC5400"/>
        <s v="IC5087"/>
        <s v="IPB71"/>
        <s v="DBN5631"/>
        <s v="DPA7367S"/>
        <s v="DBN5645"/>
        <s v="BXC3201"/>
        <s v="CY802"/>
        <s v="FBS2000"/>
        <s v="SO4207"/>
        <s v="IPB651"/>
        <m/>
      </sharedItems>
    </cacheField>
    <cacheField name="LITROS" numFmtId="0">
      <sharedItems containsString="0" containsBlank="1" containsNumber="1" containsInteger="1" minValue="100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5995372" createdVersion="6" refreshedVersion="8" minRefreshableVersion="3" recordCount="28" xr:uid="{00000000-000A-0000-FFFF-FFFF16000000}">
  <cacheSource type="worksheet">
    <worksheetSource ref="B3:E31" sheet="Control-EM Febrero 20"/>
  </cacheSource>
  <cacheFields count="4">
    <cacheField name="REMITO" numFmtId="0">
      <sharedItems containsString="0" containsBlank="1" containsNumber="1" containsInteger="1" minValue="590044371" maxValue="590044566"/>
    </cacheField>
    <cacheField name="FECHA" numFmtId="14">
      <sharedItems containsNonDate="0" containsDate="1" containsString="0" containsBlank="1" minDate="2020-01-31T00:00:00" maxDate="2020-02-21T00:00:00"/>
    </cacheField>
    <cacheField name="PRODUCTO" numFmtId="0">
      <sharedItems containsBlank="1" count="17">
        <s v="IC5087"/>
        <s v="BX960"/>
        <s v="Encapsulado"/>
        <s v="IC5098"/>
        <s v="DBN5645"/>
        <s v="DBN5182"/>
        <s v="CY51W"/>
        <s v="CY802"/>
        <s v="BXC3201"/>
        <s v="IPB653"/>
        <s v="IPB71"/>
        <s v="DPA7367S"/>
        <s v="BX256"/>
        <s v="IPB68"/>
        <s v="ICS400"/>
        <s v="IPB651"/>
        <m/>
      </sharedItems>
    </cacheField>
    <cacheField name="LITROS" numFmtId="0">
      <sharedItems containsString="0" containsBlank="1" containsNumber="1" containsInteger="1" minValue="10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6342595" createdVersion="6" refreshedVersion="8" minRefreshableVersion="3" recordCount="31" xr:uid="{00000000-000A-0000-FFFF-FFFF15000000}">
  <cacheSource type="worksheet">
    <worksheetSource ref="B3:E34" sheet="Control-EM Febrero 20"/>
  </cacheSource>
  <cacheFields count="4">
    <cacheField name="REMITO" numFmtId="0">
      <sharedItems containsString="0" containsBlank="1" containsNumber="1" containsInteger="1" minValue="590044371" maxValue="590044566"/>
    </cacheField>
    <cacheField name="FECHA" numFmtId="14">
      <sharedItems containsNonDate="0" containsDate="1" containsString="0" containsBlank="1" minDate="2020-01-31T00:00:00" maxDate="2020-02-21T00:00:00"/>
    </cacheField>
    <cacheField name="PRODUCTO" numFmtId="0">
      <sharedItems containsBlank="1" count="17">
        <s v="IC5087"/>
        <s v="BX960"/>
        <s v="Encapsulado"/>
        <s v="IC5098"/>
        <s v="DBN5645"/>
        <s v="DBN5182"/>
        <s v="CY51W"/>
        <s v="CY802"/>
        <s v="BXC3201"/>
        <s v="IPB653"/>
        <s v="IPB71"/>
        <s v="DPA7367S"/>
        <s v="BX256"/>
        <s v="IPB68"/>
        <s v="ICS400"/>
        <s v="IPB651"/>
        <m/>
      </sharedItems>
    </cacheField>
    <cacheField name="LITROS" numFmtId="0">
      <sharedItems containsString="0" containsBlank="1" containsNumber="1" containsInteger="1" minValue="10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6805557" createdVersion="6" refreshedVersion="8" minRefreshableVersion="3" recordCount="25" xr:uid="{00000000-000A-0000-FFFF-FFFF14000000}">
  <cacheSource type="worksheet">
    <worksheetSource ref="B3:E28" sheet="Control -LR-ES febrero 2020 "/>
  </cacheSource>
  <cacheFields count="4">
    <cacheField name="REMITO" numFmtId="0">
      <sharedItems containsString="0" containsBlank="1" containsNumber="1" containsInteger="1" minValue="590044374" maxValue="590044572"/>
    </cacheField>
    <cacheField name="FECHA" numFmtId="0">
      <sharedItems containsNonDate="0" containsDate="1" containsString="0" containsBlank="1" minDate="2020-01-31T00:00:00" maxDate="2020-02-21T00:00:00"/>
    </cacheField>
    <cacheField name="PRODUCTO" numFmtId="0">
      <sharedItems containsBlank="1" count="12">
        <s v="IC5400"/>
        <s v="IC5087"/>
        <s v="IPB71"/>
        <s v="DBN5631"/>
        <s v="DPA7367S"/>
        <s v="DBN5645"/>
        <s v="BXC3201"/>
        <s v="CY802"/>
        <s v="FBS2000"/>
        <s v="SO4207"/>
        <s v="IPB651"/>
        <m/>
      </sharedItems>
    </cacheField>
    <cacheField name="LITROS" numFmtId="0">
      <sharedItems containsString="0" containsBlank="1" containsNumber="1" containsInteger="1" minValue="100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715278" createdVersion="6" refreshedVersion="8" minRefreshableVersion="3" recordCount="28" xr:uid="{00000000-000A-0000-FFFF-FFFF13000000}">
  <cacheSource type="worksheet">
    <worksheetSource ref="B3:E31" sheet="Control -LR-ES Marzo  2020"/>
  </cacheSource>
  <cacheFields count="4">
    <cacheField name="REMITO" numFmtId="0">
      <sharedItems containsSemiMixedTypes="0" containsString="0" containsNumber="1" containsInteger="1" minValue="590044673" maxValue="590044890"/>
    </cacheField>
    <cacheField name="FECHA" numFmtId="14">
      <sharedItems containsSemiMixedTypes="0" containsNonDate="0" containsDate="1" containsString="0" minDate="2020-02-26T00:00:00" maxDate="2020-03-21T00:00:00"/>
    </cacheField>
    <cacheField name="PRODUCTO" numFmtId="0">
      <sharedItems count="12">
        <s v="IC5087"/>
        <s v="SO4207"/>
        <s v="IC5400"/>
        <s v="BXC3201"/>
        <s v="CY802"/>
        <s v="DBN5631"/>
        <s v="IPB78"/>
        <s v="DPA7367S"/>
        <s v="IPB71"/>
        <s v="IPB651"/>
        <s v="DBN5645"/>
        <s v="FBS2000"/>
      </sharedItems>
    </cacheField>
    <cacheField name="LITROS" numFmtId="0">
      <sharedItems containsSemiMixedTypes="0" containsString="0" containsNumber="1" containsInteger="1" minValue="8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784722" createdVersion="6" refreshedVersion="8" minRefreshableVersion="3" recordCount="29" xr:uid="{00000000-000A-0000-FFFF-FFFF12000000}">
  <cacheSource type="worksheet">
    <worksheetSource ref="B3:E32" sheet="Control-EM Marzo 2020"/>
  </cacheSource>
  <cacheFields count="4">
    <cacheField name="REMITO" numFmtId="0">
      <sharedItems containsSemiMixedTypes="0" containsString="0" containsNumber="1" containsInteger="1" minValue="590044709" maxValue="590044883"/>
    </cacheField>
    <cacheField name="FECHA" numFmtId="14">
      <sharedItems containsSemiMixedTypes="0" containsNonDate="0" containsDate="1" containsString="0" minDate="2020-02-27T00:00:00" maxDate="2020-03-21T00:00:00"/>
    </cacheField>
    <cacheField name="PRODUCTO" numFmtId="0">
      <sharedItems count="16">
        <s v="CY51W"/>
        <s v="CY802"/>
        <s v="IC5087"/>
        <s v="BXC3201"/>
        <s v="IPB653"/>
        <s v="ICS400"/>
        <s v="IPB71"/>
        <s v="DBN5645"/>
        <s v="IPB68"/>
        <s v="DBN5182"/>
        <s v="IC5098"/>
        <s v="IPB651"/>
        <s v="DPA7367S"/>
        <s v="BX960"/>
        <s v="BX256"/>
        <s v="RT155"/>
      </sharedItems>
    </cacheField>
    <cacheField name="LITROS" numFmtId="0">
      <sharedItems containsSemiMixedTypes="0" containsString="0" containsNumber="1" containsInteger="1" minValue="50" maxValue="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8194443" createdVersion="6" refreshedVersion="8" minRefreshableVersion="3" recordCount="26" xr:uid="{00000000-000A-0000-FFFF-FFFF11000000}">
  <cacheSource type="worksheet">
    <worksheetSource ref="B3:E29" sheet="Control -LR-ES Abril  2020 "/>
  </cacheSource>
  <cacheFields count="4">
    <cacheField name="REMITO" numFmtId="0">
      <sharedItems containsMixedTypes="1" containsNumber="1" containsInteger="1" minValue="590045061" maxValue="590045210"/>
    </cacheField>
    <cacheField name="FECHA" numFmtId="14">
      <sharedItems containsDate="1" containsMixedTypes="1" minDate="2020-03-30T00:00:00" maxDate="2020-04-24T00:00:00"/>
    </cacheField>
    <cacheField name="PRODUCTO" numFmtId="0">
      <sharedItems count="14">
        <s v="PRODUCTO"/>
        <s v="IC5400"/>
        <s v="BXC3201"/>
        <s v="FBS2000"/>
        <s v="CY802"/>
        <s v="IPB78"/>
        <s v="IPB71"/>
        <s v="DPA7367S"/>
        <s v="SO4207"/>
        <s v="IPB651"/>
        <s v="DBN5631"/>
        <s v="RT80"/>
        <s v="DBN5645"/>
        <s v="IC5087"/>
      </sharedItems>
    </cacheField>
    <cacheField name="LITROS" numFmtId="0">
      <sharedItems containsMixedTypes="1" containsNumber="1" containsInteger="1" minValue="100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8773151" createdVersion="6" refreshedVersion="8" minRefreshableVersion="3" recordCount="33" xr:uid="{00000000-000A-0000-FFFF-FFFF10000000}">
  <cacheSource type="worksheet">
    <worksheetSource ref="B3:E36" sheet="Control-EM Abril 2020 "/>
  </cacheSource>
  <cacheFields count="4">
    <cacheField name="REMITO" numFmtId="0">
      <sharedItems containsSemiMixedTypes="0" containsString="0" containsNumber="1" containsInteger="1" minValue="590045049" maxValue="5900456080"/>
    </cacheField>
    <cacheField name="FECHA" numFmtId="14">
      <sharedItems containsSemiMixedTypes="0" containsNonDate="0" containsDate="1" containsString="0" minDate="2020-03-27T00:00:00" maxDate="2020-04-24T00:00:00"/>
    </cacheField>
    <cacheField name="PRODUCTO" numFmtId="0">
      <sharedItems count="15">
        <s v="IC5087"/>
        <s v="DBN5645"/>
        <s v="DBN5182"/>
        <s v="BX960"/>
        <s v="IPB653"/>
        <s v="ICS400"/>
        <s v="IPB651"/>
        <s v="IPB71"/>
        <s v="DPA7367S"/>
        <s v="CY51W"/>
        <s v="CY802"/>
        <s v="SB14"/>
        <s v="RT155"/>
        <s v="BXC3201"/>
        <s v="IC5098"/>
      </sharedItems>
    </cacheField>
    <cacheField name="LITROS" numFmtId="0">
      <sharedItems containsSemiMixedTypes="0" containsString="0" containsNumber="1" containsInteger="1" minValue="40" maxValue="1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9004628" createdVersion="6" refreshedVersion="8" minRefreshableVersion="3" recordCount="31" xr:uid="{00000000-000A-0000-FFFF-FFFF0F000000}">
  <cacheSource type="worksheet">
    <worksheetSource ref="B3:E34" sheet="Control-EM Mayo 2020 "/>
  </cacheSource>
  <cacheFields count="4">
    <cacheField name="REMITO" numFmtId="0">
      <sharedItems containsSemiMixedTypes="0" containsString="0" containsNumber="1" containsInteger="1" minValue="590045290" maxValue="590045372"/>
    </cacheField>
    <cacheField name="FECHA" numFmtId="14">
      <sharedItems containsSemiMixedTypes="0" containsNonDate="0" containsDate="1" containsString="0" minDate="2020-04-29T00:00:00" maxDate="2020-05-21T00:00:00"/>
    </cacheField>
    <cacheField name="PRODUCTO" numFmtId="0">
      <sharedItems count="15">
        <s v="IPB68"/>
        <s v="BX960"/>
        <s v="CY802"/>
        <s v="IC5087"/>
        <s v="IC5098"/>
        <s v="BX256"/>
        <s v="IPB653"/>
        <s v="IPB71"/>
        <s v="IPB651"/>
        <s v="DPA7367S"/>
        <s v="ICS400"/>
        <s v="CY51W"/>
        <s v="BXC3201"/>
        <s v="DBN5182"/>
        <s v="DBN5645"/>
      </sharedItems>
    </cacheField>
    <cacheField name="LITROS" numFmtId="0">
      <sharedItems containsSemiMixedTypes="0" containsString="0" containsNumber="1" containsInteger="1" minValue="25" maxValue="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9351851" createdVersion="6" refreshedVersion="8" minRefreshableVersion="3" recordCount="26" xr:uid="{00000000-000A-0000-FFFF-FFFF0E000000}">
  <cacheSource type="worksheet">
    <worksheetSource ref="B3:E29" sheet="Control -LR-ES Mayo   2020 "/>
  </cacheSource>
  <cacheFields count="4">
    <cacheField name="REMITO" numFmtId="0">
      <sharedItems containsSemiMixedTypes="0" containsString="0" containsNumber="1" containsInteger="1" minValue="590045245" maxValue="590045374"/>
    </cacheField>
    <cacheField name="FECHA" numFmtId="14">
      <sharedItems containsSemiMixedTypes="0" containsNonDate="0" containsDate="1" containsString="0" minDate="2020-04-27T00:00:00" maxDate="2020-05-22T00:00:00"/>
    </cacheField>
    <cacheField name="PRODUCTO" numFmtId="0">
      <sharedItems count="13">
        <s v="IC5087"/>
        <s v="BXC3201"/>
        <s v="CY802"/>
        <s v="FBS2000"/>
        <s v="SB14"/>
        <s v="IC5400"/>
        <s v="SO4207"/>
        <s v="DPA7367S"/>
        <s v="IPB71"/>
        <s v="IPB651"/>
        <s v="DBN5631"/>
        <s v="DBN5645"/>
        <s v="IPB78"/>
      </sharedItems>
    </cacheField>
    <cacheField name="LITROS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9930559" createdVersion="6" refreshedVersion="8" minRefreshableVersion="3" recordCount="24" xr:uid="{00000000-000A-0000-FFFF-FFFF0D000000}">
  <cacheSource type="worksheet">
    <worksheetSource ref="B3:E27" sheet="Control-EM Mayo 2021 "/>
  </cacheSource>
  <cacheFields count="4">
    <cacheField name="REMITO" numFmtId="0">
      <sharedItems containsSemiMixedTypes="0" containsString="0" containsNumber="1" containsInteger="1" minValue="409" maxValue="80032175"/>
    </cacheField>
    <cacheField name="FECHA" numFmtId="14">
      <sharedItems containsSemiMixedTypes="0" containsNonDate="0" containsDate="1" containsString="0" minDate="2021-04-20T00:00:00" maxDate="2021-05-22T00:00:00"/>
    </cacheField>
    <cacheField name="PRODUCTO" numFmtId="0">
      <sharedItems count="16">
        <s v="BX256"/>
        <s v="BX960"/>
        <s v="CY802"/>
        <s v="DBN5182"/>
        <s v="DBN5645"/>
        <s v="IPB68"/>
        <s v="BXC3201"/>
        <s v="CY51W"/>
        <s v="IC5087"/>
        <s v="IPB71"/>
        <s v="SB45"/>
        <s v="IC5098"/>
        <s v="IPB651"/>
        <s v="IPB7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21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0162036" createdVersion="6" refreshedVersion="8" minRefreshableVersion="3" recordCount="26" xr:uid="{00000000-000A-0000-FFFF-FFFF0C000000}">
  <cacheSource type="worksheet">
    <worksheetSource ref="B3:E29" sheet="Control -LR-ES Junio 2021"/>
  </cacheSource>
  <cacheFields count="4">
    <cacheField name="REMITO" numFmtId="0">
      <sharedItems containsSemiMixedTypes="0" containsString="0" containsNumber="1" containsInteger="1" minValue="415" maxValue="80033903"/>
    </cacheField>
    <cacheField name="FECHA" numFmtId="14">
      <sharedItems containsSemiMixedTypes="0" containsNonDate="0" containsDate="1" containsString="0" minDate="2021-06-01T00:00:00" maxDate="2021-06-23T00:00:00"/>
    </cacheField>
    <cacheField name="PRODUCTO" numFmtId="0">
      <sharedItems count="15">
        <s v="DBN5631"/>
        <s v="IC5400"/>
        <s v="IPB651"/>
        <s v="RT740"/>
        <s v="CY802"/>
        <s v="DBN5645"/>
        <s v="FBS2000"/>
        <s v="IC5087"/>
        <s v="IPB71"/>
        <s v="SB14"/>
        <s v="SB45"/>
        <s v="SO4207"/>
        <s v="IPB7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40" maxValue="12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0624998" createdVersion="7" refreshedVersion="8" minRefreshableVersion="3" recordCount="29" xr:uid="{00000000-000A-0000-FFFF-FFFF0B000000}">
  <cacheSource type="worksheet">
    <worksheetSource ref="B3:E32" sheet="Control-EM Junio 2021 "/>
  </cacheSource>
  <cacheFields count="4">
    <cacheField name="REMITO" numFmtId="0">
      <sharedItems containsString="0" containsBlank="1" containsNumber="1" containsInteger="1" minValue="413" maxValue="80033838"/>
    </cacheField>
    <cacheField name="FECHA" numFmtId="14">
      <sharedItems containsNonDate="0" containsDate="1" containsString="0" containsBlank="1" minDate="2021-06-01T00:00:00" maxDate="2021-06-19T00:00:00"/>
    </cacheField>
    <cacheField name="PRODUCTO" numFmtId="0">
      <sharedItems containsBlank="1" count="18">
        <s v="BX256"/>
        <s v="BX960"/>
        <s v="CY802"/>
        <s v="DBN5182"/>
        <s v="DBN5645"/>
        <s v="IC5087"/>
        <s v="IPB68"/>
        <s v="BXC3201"/>
        <s v="CY51W"/>
        <s v="IPB651"/>
        <s v="IPB71"/>
        <s v="SB45"/>
        <s v="IC5098"/>
        <s v="SB14"/>
        <s v="IPB78"/>
        <s v="Servicio de desparafinacion 1"/>
        <s v="Servicio de desparafinacion 2"/>
        <m/>
      </sharedItems>
    </cacheField>
    <cacheField name="LITROS" numFmtId="0">
      <sharedItems containsString="0" containsBlank="1" containsNumber="1" containsInteger="1" minValue="20" maxValue="14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0972222" createdVersion="6" refreshedVersion="8" minRefreshableVersion="3" recordCount="31" xr:uid="{00000000-000A-0000-FFFF-FFFF0A000000}">
  <cacheSource type="worksheet">
    <worksheetSource ref="B3:E34" sheet="Control-EM Julio 2021 "/>
  </cacheSource>
  <cacheFields count="4">
    <cacheField name="REMITO" numFmtId="0">
      <sharedItems containsSemiMixedTypes="0" containsString="0" containsNumber="1" containsInteger="1" minValue="418" maxValue="80035779"/>
    </cacheField>
    <cacheField name="FECHA" numFmtId="14">
      <sharedItems containsDate="1" containsMixedTypes="1" minDate="2021-06-30T00:00:00" maxDate="2021-07-22T00:00:00"/>
    </cacheField>
    <cacheField name="PRODUCTO" numFmtId="0">
      <sharedItems count="17">
        <s v="BX960"/>
        <s v="IC5087"/>
        <s v="IC5098"/>
        <s v="IPB651"/>
        <s v="IPB68"/>
        <s v="IPB71"/>
        <s v="SB45"/>
        <s v="BXC3201"/>
        <s v="CY51W"/>
        <s v="CY802"/>
        <s v="DBN5645"/>
        <s v="DBN5182"/>
        <s v="IPB78"/>
        <s v="SB14"/>
        <s v="BX256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2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1319445" createdVersion="6" refreshedVersion="8" minRefreshableVersion="3" recordCount="28" xr:uid="{00000000-000A-0000-FFFF-FFFF09000000}">
  <cacheSource type="worksheet">
    <worksheetSource ref="B3:E31" sheet="Control -LR-ES Julio 2021"/>
  </cacheSource>
  <cacheFields count="4">
    <cacheField name="REMITO" numFmtId="0">
      <sharedItems containsString="0" containsBlank="1" containsNumber="1" containsInteger="1" minValue="80034764" maxValue="80035816"/>
    </cacheField>
    <cacheField name="FECHA" numFmtId="14">
      <sharedItems containsNonDate="0" containsDate="1" containsString="0" containsBlank="1" minDate="2021-06-30T00:00:00" maxDate="2021-07-22T00:00:00"/>
    </cacheField>
    <cacheField name="PRODUCTO" numFmtId="0">
      <sharedItems count="16">
        <s v="CY802"/>
        <s v="DBN5631"/>
        <s v="DBN5645"/>
        <s v="IC5087"/>
        <s v="IPB651"/>
        <s v="IPB71"/>
        <s v="SB45"/>
        <s v="RT740"/>
        <s v="FBS1599"/>
        <s v="FBS2000"/>
        <s v="IC5400"/>
        <s v="SB14"/>
        <s v="SO4207"/>
        <s v="IPB7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20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1898145" createdVersion="6" refreshedVersion="8" minRefreshableVersion="3" recordCount="29" xr:uid="{00000000-000A-0000-FFFF-FFFF08000000}">
  <cacheSource type="worksheet">
    <worksheetSource ref="B3:E32" sheet="Control-EM Agosto  2021"/>
  </cacheSource>
  <cacheFields count="4">
    <cacheField name="REMITO" numFmtId="0">
      <sharedItems containsSemiMixedTypes="0" containsString="0" containsNumber="1" containsInteger="1" minValue="420" maxValue="80037710"/>
    </cacheField>
    <cacheField name="FECHA" numFmtId="14">
      <sharedItems containsDate="1" containsMixedTypes="1" minDate="2021-07-20T00:00:00" maxDate="2021-08-21T00:00:00"/>
    </cacheField>
    <cacheField name="PRODUCTO" numFmtId="0">
      <sharedItems count="16">
        <s v="BXC3201"/>
        <s v="CY51W"/>
        <s v="CY802"/>
        <s v="DBN5182"/>
        <s v="DBN5645"/>
        <s v="BX960"/>
        <s v="BX256"/>
        <s v="IPB651"/>
        <s v="IPB68"/>
        <s v="IPB71"/>
        <s v="SB14"/>
        <s v="SB45"/>
        <s v="IC5087"/>
        <s v="IC5098"/>
        <s v="Servicio de desparafinacion 1"/>
        <s v="Servicio de desparafinacion 2"/>
      </sharedItems>
    </cacheField>
    <cacheField name="LITROS" numFmtId="0">
      <sharedItems containsString="0" containsBlank="1" containsNumber="1" containsInteger="1" minValue="40" maxValue="18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2361115" createdVersion="7" refreshedVersion="8" minRefreshableVersion="3" recordCount="23" xr:uid="{00000000-000A-0000-FFFF-FFFF07000000}">
  <cacheSource type="worksheet">
    <worksheetSource ref="B3:E26" sheet="Control -LR-ES  Agosto 2021"/>
  </cacheSource>
  <cacheFields count="4">
    <cacheField name="REMITO" numFmtId="0">
      <sharedItems containsSemiMixedTypes="0" containsString="0" containsNumber="1" containsInteger="1" minValue="351" maxValue="80037687"/>
    </cacheField>
    <cacheField name="FECHA" numFmtId="14">
      <sharedItems containsNonDate="0" containsDate="1" containsString="0" containsBlank="1" minDate="2021-08-02T00:00:00" maxDate="2021-08-21T00:00:00"/>
    </cacheField>
    <cacheField name="PRODUCTO" numFmtId="0">
      <sharedItems count="15">
        <s v="DBN5631"/>
        <s v="DBN5645"/>
        <s v="IPB651"/>
        <s v="IPB71"/>
        <s v="SB45"/>
        <s v="CY802"/>
        <s v="FBS2000"/>
        <s v="IC5400"/>
        <s v="SB14"/>
        <s v="SO4207"/>
        <s v="RT740"/>
        <s v="IC5087"/>
        <s v="Servicio de desparafinacion 1"/>
        <s v="Servicio de desparafinacion 2"/>
        <s v="IC6530"/>
      </sharedItems>
    </cacheField>
    <cacheField name="LITROS" numFmtId="0">
      <sharedItems containsSemiMixedTypes="0" containsString="0" containsNumber="1" minValue="0" maxValue="1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270833" createdVersion="6" refreshedVersion="8" minRefreshableVersion="3" recordCount="24" xr:uid="{00000000-000A-0000-FFFF-FFFF06000000}">
  <cacheSource type="worksheet">
    <worksheetSource ref="B3:E27" sheet="Control-EM Octubre  2021"/>
  </cacheSource>
  <cacheFields count="4">
    <cacheField name="REMITO" numFmtId="0">
      <sharedItems containsSemiMixedTypes="0" containsString="0" containsNumber="1" containsInteger="1" minValue="357" maxValue="80041616"/>
    </cacheField>
    <cacheField name="FECHA" numFmtId="14">
      <sharedItems containsSemiMixedTypes="0" containsNonDate="0" containsDate="1" containsString="0" minDate="2021-10-05T00:00:00" maxDate="2021-10-21T00:00:00"/>
    </cacheField>
    <cacheField name="PRODUCTO" numFmtId="0">
      <sharedItems count="15">
        <s v="BX256"/>
        <s v="BXC3201"/>
        <s v="BX960"/>
        <s v="CY51W"/>
        <s v="CY802"/>
        <s v="DBN5182"/>
        <s v="DBN5645"/>
        <s v="IC5087"/>
        <s v="IC5098"/>
        <s v="IPB651"/>
        <s v="IPB68"/>
        <s v="IPB71"/>
        <s v="SB45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4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3055554" createdVersion="6" refreshedVersion="8" minRefreshableVersion="3" recordCount="26" xr:uid="{00000000-000A-0000-FFFF-FFFF05000000}">
  <cacheSource type="worksheet">
    <worksheetSource ref="B3:F29" sheet="Control-EM Julio 2022"/>
  </cacheSource>
  <cacheFields count="5">
    <cacheField name="REMITO" numFmtId="0">
      <sharedItems containsString="0" containsBlank="1" containsNumber="1" containsInteger="1" minValue="1660" maxValue="80059659"/>
    </cacheField>
    <cacheField name="FECHA" numFmtId="14">
      <sharedItems containsNonDate="0" containsDate="1" containsString="0" containsBlank="1" minDate="2022-07-20T00:00:00" maxDate="2022-07-21T00:00:00"/>
    </cacheField>
    <cacheField name="PRODUCTO" numFmtId="0">
      <sharedItems containsBlank="1" count="19">
        <s v="BX256"/>
        <s v="BX960"/>
        <s v="BXC3201"/>
        <s v="CY802"/>
        <s v="DBN5182"/>
        <s v="DBN5645"/>
        <s v="IPB68"/>
        <s v="ABC11"/>
        <s v="CY51W"/>
        <s v="IC5087"/>
        <s v="IC5098"/>
        <s v="IPB71"/>
        <s v="IPB935D"/>
        <s v="SB14"/>
        <s v="SB45"/>
        <s v="IPB651"/>
        <m/>
        <s v="Servicio de desparafinacion 1"/>
        <s v="Servicio de desparafinacion 2"/>
      </sharedItems>
    </cacheField>
    <cacheField name="LITROS" numFmtId="0">
      <sharedItems containsString="0" containsBlank="1" containsNumber="1" containsInteger="1" minValue="60" maxValue="2325"/>
    </cacheField>
    <cacheField name="P/B" numFmtId="0">
      <sharedItems containsBlank="1" count="3">
        <s v="Bateria"/>
        <s v="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3402777" createdVersion="6" refreshedVersion="8" minRefreshableVersion="3" recordCount="19" xr:uid="{00000000-000A-0000-FFFF-FFFF04000000}">
  <cacheSource type="worksheet">
    <worksheetSource ref="B3:F22" sheet="Control -LR-ES Septiembre 2022"/>
  </cacheSource>
  <cacheFields count="5">
    <cacheField name="REMITO" numFmtId="0">
      <sharedItems containsSemiMixedTypes="0" containsString="0" containsNumber="1" containsInteger="1" minValue="1669" maxValue="800693515"/>
    </cacheField>
    <cacheField name="FECHA" numFmtId="14">
      <sharedItems containsSemiMixedTypes="0" containsNonDate="0" containsDate="1" containsString="0" minDate="2022-08-22T00:00:00" maxDate="2022-09-21T00:00:00"/>
    </cacheField>
    <cacheField name="PRODUCTO" numFmtId="0">
      <sharedItems containsBlank="1" count="19">
        <s v="CY802"/>
        <s v="DBN5631"/>
        <s v="DBN5645"/>
        <s v="FBS2000"/>
        <s v="IC5087"/>
        <s v="IC5400 "/>
        <s v="IPB650A"/>
        <s v="IPB651 "/>
        <s v="IPB71 "/>
        <s v="SO4207 "/>
        <s v="RT740 "/>
        <s v="Servicio de desparafinacion 1 "/>
        <m u="1"/>
        <s v="IPB651" u="1"/>
        <s v="Servicio de desparafinacion 1" u="1"/>
        <s v="IPB71" u="1"/>
        <s v="RT740" u="1"/>
        <s v="SO4207" u="1"/>
        <s v="IC5400" u="1"/>
      </sharedItems>
    </cacheField>
    <cacheField name="LITROS" numFmtId="0">
      <sharedItems containsSemiMixedTypes="0" containsString="0" containsNumber="1" containsInteger="1" minValue="70" maxValue="1340"/>
    </cacheField>
    <cacheField name="P/B" numFmtId="0">
      <sharedItems containsBlank="1" count="5">
        <s v="Bateria LR-ES"/>
        <s v="BDP Bateria"/>
        <s v="BDP Pozo"/>
        <s v="Pozo LR-ES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3634262" createdVersion="6" refreshedVersion="8" minRefreshableVersion="3" recordCount="35" xr:uid="{00000000-000A-0000-FFFF-FFFF03000000}">
  <cacheSource type="worksheet">
    <worksheetSource ref="B3:F38" sheet="Control-EM Septiembre 2022"/>
  </cacheSource>
  <cacheFields count="5">
    <cacheField name="REMITO" numFmtId="0">
      <sharedItems containsSemiMixedTypes="0" containsString="0" containsNumber="1" containsInteger="1" minValue="1667" maxValue="80064103"/>
    </cacheField>
    <cacheField name="FECHA" numFmtId="14">
      <sharedItems containsDate="1" containsMixedTypes="1" minDate="2022-08-29T00:00:00" maxDate="2022-09-21T00:00:00"/>
    </cacheField>
    <cacheField name="PRODUCTO" numFmtId="0">
      <sharedItems count="30">
        <s v="BX256 "/>
        <s v="BXC3201"/>
        <s v="DBN5182"/>
        <s v="DBN5645"/>
        <s v="ABC11 "/>
        <s v="CY51W"/>
        <s v="CY802"/>
        <s v="IC5087"/>
        <s v="IPB78 "/>
        <s v="SB14 "/>
        <s v="SB45 "/>
        <s v="BX960"/>
        <s v="IPB651 "/>
        <s v="IPB68 "/>
        <s v="IPB71 "/>
        <s v="IPB935D"/>
        <s v="IC5098 "/>
        <s v="Servicio de desparafinacion 1 "/>
        <s v="Servicio de desparafinacion 2"/>
        <s v="IPB651" u="1"/>
        <s v="Servicio de desparafinacion 1" u="1"/>
        <s v="IC5098" u="1"/>
        <s v="IPB78" u="1"/>
        <s v="ABC11" u="1"/>
        <s v="IPB71" u="1"/>
        <s v="IPB68" u="1"/>
        <s v="BX256" u="1"/>
        <s v="SB45" u="1"/>
        <s v="SB14" u="1"/>
        <s v="IPB653 " u="1"/>
      </sharedItems>
    </cacheField>
    <cacheField name="LITROS" numFmtId="0">
      <sharedItems containsSemiMixedTypes="0" containsString="0" containsNumber="1" containsInteger="1" minValue="20" maxValue="1600"/>
    </cacheField>
    <cacheField name="P/B" numFmtId="0">
      <sharedItems count="2">
        <s v="Bateria"/>
        <s v="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4097223" createdVersion="6" refreshedVersion="8" minRefreshableVersion="3" recordCount="19" xr:uid="{00000000-000A-0000-FFFF-FFFF02000000}">
  <cacheSource type="worksheet">
    <worksheetSource ref="B3:F22" sheet="Control -LR-ES Noviembre 22"/>
  </cacheSource>
  <cacheFields count="5">
    <cacheField name="REMITO" numFmtId="0">
      <sharedItems containsString="0" containsBlank="1" containsNumber="1" containsInteger="1" minValue="1750" maxValue="80068369"/>
    </cacheField>
    <cacheField name="FECHA" numFmtId="14">
      <sharedItems containsNonDate="0" containsDate="1" containsString="0" containsBlank="1" minDate="2022-11-18T00:00:00" maxDate="2022-11-19T00:00:00"/>
    </cacheField>
    <cacheField name="PRODUCTO" numFmtId="0">
      <sharedItems containsBlank="1" count="14">
        <s v="FBS1599"/>
        <s v="IPB651 "/>
        <s v="DBN5645"/>
        <s v="IC5087"/>
        <s v="FBS2000"/>
        <s v="IC5400 "/>
        <s v="CY802"/>
        <s v="IPB71 "/>
        <s v="SO4207 "/>
        <s v="DBN5631"/>
        <s v="IPB650A"/>
        <s v="RT740 "/>
        <m/>
        <s v="Servicio de desparafinacion 1 "/>
      </sharedItems>
    </cacheField>
    <cacheField name="LITROS" numFmtId="0">
      <sharedItems containsString="0" containsBlank="1" containsNumber="1" containsInteger="1" minValue="50" maxValue="1470"/>
    </cacheField>
    <cacheField name="P/B" numFmtId="0">
      <sharedItems containsBlank="1" count="5">
        <s v="BDP Bateria"/>
        <s v="BDP Pozo"/>
        <s v="Bateria LR-ES"/>
        <s v="Pozo LR-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9745486111" createdVersion="8" refreshedVersion="8" minRefreshableVersion="3" recordCount="20" xr:uid="{8407B6B2-8DF3-4667-BE96-68B43D710ABF}">
  <cacheSource type="worksheet">
    <worksheetSource ref="D3:F23" sheet="Control-EM Diciembre2023"/>
  </cacheSource>
  <cacheFields count="3">
    <cacheField name="PRODUCTO" numFmtId="0">
      <sharedItems count="25">
        <s v="ABC11 "/>
        <s v="BX836"/>
        <s v="BX960"/>
        <s v="BXC3201"/>
        <s v="CY802"/>
        <s v="DBN5182"/>
        <s v="DBN5645"/>
        <s v="IC5087"/>
        <s v="IC5098 "/>
        <s v="IPB651 "/>
        <s v="IPB68 "/>
        <s v="IPB71 "/>
        <s v="IPB78 "/>
        <s v="IPB935D"/>
        <s v="SB45 "/>
        <s v="Servicio de desparafinacion 1 "/>
        <s v="Servicio de desparafinacion 2"/>
        <s v="CY51W" u="1"/>
        <s v="IC5098" u="1"/>
        <s v="IPB651" u="1"/>
        <s v="IPB68" u="1"/>
        <s v="IPB71" u="1"/>
        <s v="IPB78" u="1"/>
        <s v="SB45" u="1"/>
        <s v="ABC11" u="1"/>
      </sharedItems>
    </cacheField>
    <cacheField name="LITROS" numFmtId="0">
      <sharedItems containsSemiMixedTypes="0" containsString="0" containsNumber="1" containsInteger="1" minValue="45" maxValue="3460"/>
    </cacheField>
    <cacheField name="P/B" numFmtId="0">
      <sharedItems count="2">
        <s v="Pozo"/>
        <s v="Bateria/PT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4.655207870368" createdVersion="8" refreshedVersion="8" minRefreshableVersion="3" recordCount="19" xr:uid="{D99DBE48-88DB-4472-ABB3-759666EBD278}">
  <cacheSource type="worksheet">
    <worksheetSource ref="D3:F22" sheet="Control -LR-ES Diciembr2023"/>
  </cacheSource>
  <cacheFields count="3">
    <cacheField name="PRODUCTO" numFmtId="0">
      <sharedItems count="16">
        <s v="DBN5645"/>
        <s v="FBS1599"/>
        <s v="IC5087"/>
        <s v="IPB651 "/>
        <s v="ABC11 "/>
        <s v="CY802"/>
        <s v="DBN5631"/>
        <s v="FBS2000"/>
        <s v="IC5400 "/>
        <s v="IPB650A"/>
        <s v="IPB71 "/>
        <s v="IPB78 "/>
        <s v="RT740 "/>
        <s v="SB14 "/>
        <s v="SO4207 "/>
        <s v="Servicio de desparafinacion 1 "/>
      </sharedItems>
    </cacheField>
    <cacheField name="LITROS" numFmtId="0">
      <sharedItems containsSemiMixedTypes="0" containsString="0" containsNumber="1" containsInteger="1" minValue="50" maxValue="1980"/>
    </cacheField>
    <cacheField name="P/B" numFmtId="0">
      <sharedItems count="4">
        <s v="BDP Bateria"/>
        <s v="BDP Pozo"/>
        <s v="Pozo LR-ES"/>
        <s v="Bateria LR-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62117"/>
    <d v="2022-08-22T00:00:00"/>
    <x v="0"/>
    <n v="300"/>
    <x v="0"/>
  </r>
  <r>
    <n v="80062117"/>
    <d v="2022-08-22T00:00:00"/>
    <x v="1"/>
    <n v="540"/>
    <x v="0"/>
  </r>
  <r>
    <n v="80062117"/>
    <d v="2022-08-22T00:00:00"/>
    <x v="2"/>
    <n v="540"/>
    <x v="0"/>
  </r>
  <r>
    <n v="80062117"/>
    <d v="2022-08-22T00:00:00"/>
    <x v="3"/>
    <n v="2600"/>
    <x v="0"/>
  </r>
  <r>
    <n v="80062117"/>
    <d v="2022-08-22T00:00:00"/>
    <x v="4"/>
    <n v="1200"/>
    <x v="0"/>
  </r>
  <r>
    <n v="80062117"/>
    <d v="2022-08-22T00:00:00"/>
    <x v="5"/>
    <n v="1000"/>
    <x v="0"/>
  </r>
  <r>
    <n v="80062117"/>
    <d v="2022-08-22T00:00:00"/>
    <x v="6"/>
    <n v="300"/>
    <x v="0"/>
  </r>
  <r>
    <n v="80062102"/>
    <d v="2022-08-22T00:00:00"/>
    <x v="7"/>
    <n v="70"/>
    <x v="1"/>
  </r>
  <r>
    <n v="80062102"/>
    <d v="2022-08-22T00:00:00"/>
    <x v="2"/>
    <n v="45"/>
    <x v="1"/>
  </r>
  <r>
    <n v="80062102"/>
    <d v="2022-08-22T00:00:00"/>
    <x v="8"/>
    <n v="940"/>
    <x v="1"/>
  </r>
  <r>
    <n v="80062102"/>
    <d v="2022-08-22T00:00:00"/>
    <x v="3"/>
    <n v="290"/>
    <x v="1"/>
  </r>
  <r>
    <n v="80062102"/>
    <d v="2022-08-22T00:00:00"/>
    <x v="5"/>
    <n v="200"/>
    <x v="1"/>
  </r>
  <r>
    <n v="80062102"/>
    <d v="2022-08-22T00:00:00"/>
    <x v="9"/>
    <n v="1200"/>
    <x v="1"/>
  </r>
  <r>
    <n v="80062102"/>
    <d v="2022-08-22T00:00:00"/>
    <x v="10"/>
    <n v="90"/>
    <x v="1"/>
  </r>
  <r>
    <n v="80062102"/>
    <d v="2022-08-22T00:00:00"/>
    <x v="11"/>
    <n v="200"/>
    <x v="1"/>
  </r>
  <r>
    <n v="80062102"/>
    <d v="2022-08-22T00:00:00"/>
    <x v="12"/>
    <n v="350"/>
    <x v="1"/>
  </r>
  <r>
    <n v="80062102"/>
    <d v="2022-08-22T00:00:00"/>
    <x v="13"/>
    <n v="200"/>
    <x v="1"/>
  </r>
  <r>
    <n v="80062102"/>
    <d v="2022-08-22T00:00:00"/>
    <x v="14"/>
    <n v="200"/>
    <x v="1"/>
  </r>
  <r>
    <n v="80062102"/>
    <d v="2022-08-22T00:00:00"/>
    <x v="15"/>
    <n v="710"/>
    <x v="1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n v="1664"/>
    <d v="2022-08-22T00:00:00"/>
    <x v="17"/>
    <n v="1520"/>
    <x v="1"/>
  </r>
  <r>
    <n v="1665"/>
    <d v="2022-08-22T00:00:00"/>
    <x v="18"/>
    <n v="155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80062148"/>
    <d v="2022-08-22T00:00:00"/>
    <x v="0"/>
    <n v="1550"/>
    <x v="0"/>
  </r>
  <r>
    <n v="80062148"/>
    <d v="2022-08-22T00:00:00"/>
    <x v="1"/>
    <n v="2000"/>
    <x v="0"/>
  </r>
  <r>
    <n v="80062148"/>
    <d v="2022-08-22T00:00:00"/>
    <x v="2"/>
    <n v="250"/>
    <x v="0"/>
  </r>
  <r>
    <n v="80062148"/>
    <d v="2022-08-22T00:00:00"/>
    <x v="3"/>
    <n v="570"/>
    <x v="0"/>
  </r>
  <r>
    <n v="80062148"/>
    <d v="2022-08-22T00:00:00"/>
    <x v="4"/>
    <n v="75"/>
    <x v="0"/>
  </r>
  <r>
    <n v="80062148"/>
    <d v="2022-08-22T00:00:00"/>
    <x v="5"/>
    <n v="260"/>
    <x v="0"/>
  </r>
  <r>
    <n v="80062148"/>
    <d v="2022-08-22T00:00:00"/>
    <x v="6"/>
    <n v="540"/>
    <x v="0"/>
  </r>
  <r>
    <n v="80062163"/>
    <d v="2022-08-22T00:00:00"/>
    <x v="7"/>
    <n v="610"/>
    <x v="1"/>
  </r>
  <r>
    <n v="80062163"/>
    <d v="2022-08-22T00:00:00"/>
    <x v="8"/>
    <n v="400"/>
    <x v="1"/>
  </r>
  <r>
    <n v="80062163"/>
    <d v="2022-08-22T00:00:00"/>
    <x v="9"/>
    <n v="80"/>
    <x v="1"/>
  </r>
  <r>
    <n v="80062170"/>
    <d v="2022-08-22T00:00:00"/>
    <x v="10"/>
    <n v="340"/>
    <x v="2"/>
  </r>
  <r>
    <n v="80062170"/>
    <d v="2022-08-22T00:00:00"/>
    <x v="9"/>
    <n v="140"/>
    <x v="3"/>
  </r>
  <r>
    <n v="80062170"/>
    <d v="2022-08-22T00:00:00"/>
    <x v="11"/>
    <n v="700"/>
    <x v="2"/>
  </r>
  <r>
    <n v="80062170"/>
    <d v="2022-08-22T00:00:00"/>
    <x v="8"/>
    <n v="400"/>
    <x v="3"/>
  </r>
  <r>
    <n v="80062173"/>
    <d v="2022-08-22T00:00:00"/>
    <x v="12"/>
    <n v="200"/>
    <x v="0"/>
  </r>
  <r>
    <m/>
    <m/>
    <x v="13"/>
    <m/>
    <x v="4"/>
  </r>
  <r>
    <m/>
    <m/>
    <x v="13"/>
    <m/>
    <x v="4"/>
  </r>
  <r>
    <m/>
    <m/>
    <x v="13"/>
    <m/>
    <x v="4"/>
  </r>
  <r>
    <n v="1666"/>
    <d v="2022-08-22T00:00:00"/>
    <x v="14"/>
    <n v="1515"/>
    <x v="1"/>
  </r>
  <r>
    <m/>
    <m/>
    <x v="13"/>
    <m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95965"/>
    <d v="2023-11-22T00:00:00"/>
    <x v="0"/>
    <n v="2000"/>
    <x v="0"/>
  </r>
  <r>
    <n v="80095965"/>
    <d v="2023-11-22T00:00:00"/>
    <x v="1"/>
    <n v="170"/>
    <x v="0"/>
  </r>
  <r>
    <n v="80095965"/>
    <d v="2023-11-22T00:00:00"/>
    <x v="2"/>
    <n v="110"/>
    <x v="1"/>
  </r>
  <r>
    <n v="80095965"/>
    <d v="2023-11-22T00:00:00"/>
    <x v="3"/>
    <n v="210"/>
    <x v="2"/>
  </r>
  <r>
    <n v="80095965"/>
    <d v="2023-11-22T00:00:00"/>
    <x v="4"/>
    <n v="120"/>
    <x v="2"/>
  </r>
  <r>
    <n v="80095965"/>
    <d v="2023-11-22T00:00:00"/>
    <x v="5"/>
    <n v="490"/>
    <x v="2"/>
  </r>
  <r>
    <n v="80095965"/>
    <d v="2023-11-22T00:00:00"/>
    <x v="6"/>
    <n v="50"/>
    <x v="3"/>
  </r>
  <r>
    <n v="80095965"/>
    <d v="2023-11-22T00:00:00"/>
    <x v="7"/>
    <n v="550"/>
    <x v="0"/>
  </r>
  <r>
    <n v="80095965"/>
    <d v="2023-11-22T00:00:00"/>
    <x v="8"/>
    <n v="340"/>
    <x v="0"/>
  </r>
  <r>
    <n v="80095965"/>
    <d v="2023-11-22T00:00:00"/>
    <x v="9"/>
    <n v="590"/>
    <x v="0"/>
  </r>
  <r>
    <n v="80095965"/>
    <d v="2023-11-22T00:00:00"/>
    <x v="10"/>
    <n v="500"/>
    <x v="0"/>
  </r>
  <r>
    <n v="80095965"/>
    <d v="2023-11-22T00:00:00"/>
    <x v="11"/>
    <n v="310"/>
    <x v="0"/>
  </r>
  <r>
    <n v="80095965"/>
    <d v="2023-11-22T00:00:00"/>
    <x v="12"/>
    <n v="410"/>
    <x v="1"/>
  </r>
  <r>
    <n v="80095965"/>
    <d v="2023-11-22T00:00:00"/>
    <x v="1"/>
    <n v="140"/>
    <x v="1"/>
  </r>
  <r>
    <n v="80095965"/>
    <d v="2023-11-22T00:00:00"/>
    <x v="13"/>
    <n v="60"/>
    <x v="1"/>
  </r>
  <r>
    <n v="80095965"/>
    <d v="2023-11-22T00:00:00"/>
    <x v="14"/>
    <n v="200"/>
    <x v="3"/>
  </r>
  <r>
    <m/>
    <m/>
    <x v="15"/>
    <m/>
    <x v="4"/>
  </r>
  <r>
    <m/>
    <m/>
    <x v="15"/>
    <m/>
    <x v="4"/>
  </r>
  <r>
    <m/>
    <m/>
    <x v="15"/>
    <m/>
    <x v="4"/>
  </r>
  <r>
    <s v="55-2516"/>
    <d v="2023-11-22T00:00:00"/>
    <x v="16"/>
    <n v="1060"/>
    <x v="1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94379"/>
    <d v="2023-10-30T00:00:00"/>
    <x v="0"/>
    <n v="80"/>
    <x v="0"/>
  </r>
  <r>
    <n v="80095711"/>
    <d v="2023-11-17T00:00:00"/>
    <x v="1"/>
    <n v="45"/>
    <x v="0"/>
  </r>
  <r>
    <n v="80095711"/>
    <d v="2023-11-17T00:00:00"/>
    <x v="2"/>
    <n v="650"/>
    <x v="0"/>
  </r>
  <r>
    <n v="80095711"/>
    <d v="2023-11-17T00:00:00"/>
    <x v="3"/>
    <n v="240"/>
    <x v="0"/>
  </r>
  <r>
    <n v="80095711"/>
    <d v="2023-11-17T00:00:00"/>
    <x v="4"/>
    <n v="300"/>
    <x v="0"/>
  </r>
  <r>
    <n v="80095711"/>
    <d v="2023-11-17T00:00:00"/>
    <x v="5"/>
    <n v="1820"/>
    <x v="0"/>
  </r>
  <r>
    <n v="80095711"/>
    <d v="2023-11-17T00:00:00"/>
    <x v="6"/>
    <n v="130"/>
    <x v="0"/>
  </r>
  <r>
    <n v="80095711"/>
    <d v="2023-11-17T00:00:00"/>
    <x v="7"/>
    <n v="390"/>
    <x v="0"/>
  </r>
  <r>
    <n v="80095711"/>
    <d v="2023-11-17T00:00:00"/>
    <x v="8"/>
    <n v="400"/>
    <x v="0"/>
  </r>
  <r>
    <n v="80095711"/>
    <d v="2023-11-17T00:00:00"/>
    <x v="9"/>
    <n v="440"/>
    <x v="0"/>
  </r>
  <r>
    <n v="80095711"/>
    <d v="2023-11-17T00:00:00"/>
    <x v="10"/>
    <n v="240"/>
    <x v="0"/>
  </r>
  <r>
    <n v="80095711"/>
    <d v="2023-11-17T00:00:00"/>
    <x v="11"/>
    <n v="770"/>
    <x v="0"/>
  </r>
  <r>
    <n v="80095711"/>
    <d v="2023-11-17T00:00:00"/>
    <x v="0"/>
    <n v="220"/>
    <x v="0"/>
  </r>
  <r>
    <n v="80095711"/>
    <d v="2023-11-17T00:00:00"/>
    <x v="12"/>
    <n v="1200"/>
    <x v="0"/>
  </r>
  <r>
    <n v="80094379"/>
    <d v="2023-10-30T00:00:00"/>
    <x v="11"/>
    <n v="80"/>
    <x v="0"/>
  </r>
  <r>
    <n v="80094379"/>
    <d v="2023-10-30T00:00:00"/>
    <x v="1"/>
    <n v="450"/>
    <x v="1"/>
  </r>
  <r>
    <n v="80095711"/>
    <d v="2023-11-17T00:00:00"/>
    <x v="13"/>
    <n v="900"/>
    <x v="1"/>
  </r>
  <r>
    <n v="80095711"/>
    <d v="2023-11-17T00:00:00"/>
    <x v="1"/>
    <n v="450"/>
    <x v="1"/>
  </r>
  <r>
    <n v="80095711"/>
    <d v="2023-11-17T00:00:00"/>
    <x v="14"/>
    <n v="1300"/>
    <x v="1"/>
  </r>
  <r>
    <n v="80095711"/>
    <d v="2023-11-17T00:00:00"/>
    <x v="15"/>
    <n v="1150"/>
    <x v="1"/>
  </r>
  <r>
    <n v="80095711"/>
    <d v="2023-11-17T00:00:00"/>
    <x v="3"/>
    <n v="3050"/>
    <x v="1"/>
  </r>
  <r>
    <s v="55-2514"/>
    <d v="2023-11-17T00:00:00"/>
    <x v="16"/>
    <n v="1230"/>
    <x v="0"/>
  </r>
  <r>
    <s v="55-2515"/>
    <d v="2023-11-17T00:00:00"/>
    <x v="17"/>
    <n v="2030"/>
    <x v="0"/>
  </r>
  <r>
    <m/>
    <m/>
    <x v="18"/>
    <m/>
    <x v="2"/>
  </r>
  <r>
    <m/>
    <m/>
    <x v="18"/>
    <m/>
    <x v="2"/>
  </r>
  <r>
    <m/>
    <m/>
    <x v="18"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93540"/>
    <d v="2002-10-23T00:00:00"/>
    <x v="0"/>
    <n v="1380"/>
    <x v="0"/>
  </r>
  <r>
    <n v="80093540"/>
    <d v="2023-10-23T00:00:00"/>
    <x v="1"/>
    <n v="170"/>
    <x v="0"/>
  </r>
  <r>
    <n v="80093540"/>
    <d v="2023-10-23T00:00:00"/>
    <x v="2"/>
    <n v="60"/>
    <x v="1"/>
  </r>
  <r>
    <n v="80093540"/>
    <d v="2023-10-23T00:00:00"/>
    <x v="3"/>
    <n v="180"/>
    <x v="2"/>
  </r>
  <r>
    <n v="80093540"/>
    <d v="2023-10-23T00:00:00"/>
    <x v="4"/>
    <n v="100"/>
    <x v="2"/>
  </r>
  <r>
    <n v="80093540"/>
    <d v="2023-10-23T00:00:00"/>
    <x v="5"/>
    <n v="100"/>
    <x v="2"/>
  </r>
  <r>
    <n v="80093540"/>
    <d v="2023-10-23T00:00:00"/>
    <x v="6"/>
    <n v="90"/>
    <x v="3"/>
  </r>
  <r>
    <n v="80093540"/>
    <d v="2023-10-23T00:00:00"/>
    <x v="7"/>
    <n v="550"/>
    <x v="0"/>
  </r>
  <r>
    <n v="80093540"/>
    <d v="2023-10-23T00:00:00"/>
    <x v="8"/>
    <n v="330"/>
    <x v="0"/>
  </r>
  <r>
    <n v="80093540"/>
    <d v="2023-10-23T00:00:00"/>
    <x v="9"/>
    <n v="650"/>
    <x v="0"/>
  </r>
  <r>
    <n v="80093540"/>
    <d v="2023-10-23T00:00:00"/>
    <x v="10"/>
    <n v="520"/>
    <x v="0"/>
  </r>
  <r>
    <n v="80093540"/>
    <d v="2023-10-23T00:00:00"/>
    <x v="11"/>
    <n v="300"/>
    <x v="0"/>
  </r>
  <r>
    <n v="80093540"/>
    <d v="2023-10-23T00:00:00"/>
    <x v="12"/>
    <n v="420"/>
    <x v="1"/>
  </r>
  <r>
    <n v="80093610"/>
    <d v="2023-10-23T00:00:00"/>
    <x v="5"/>
    <n v="400"/>
    <x v="2"/>
  </r>
  <r>
    <s v="55-2513"/>
    <d v="2023-10-20T00:00:00"/>
    <x v="13"/>
    <n v="740"/>
    <x v="1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n v="80092504"/>
    <d v="2023-10-09T00:00:00"/>
    <x v="0"/>
    <n v="150"/>
    <x v="0"/>
  </r>
  <r>
    <n v="80092504"/>
    <d v="2023-10-09T00:00:00"/>
    <x v="1"/>
    <n v="25"/>
    <x v="0"/>
  </r>
  <r>
    <n v="80092504"/>
    <d v="2023-10-09T00:00:00"/>
    <x v="2"/>
    <n v="465"/>
    <x v="0"/>
  </r>
  <r>
    <n v="80092504"/>
    <d v="2023-10-09T00:00:00"/>
    <x v="3"/>
    <n v="150"/>
    <x v="0"/>
  </r>
  <r>
    <n v="80092504"/>
    <d v="2023-10-09T00:00:00"/>
    <x v="4"/>
    <n v="25"/>
    <x v="0"/>
  </r>
  <r>
    <n v="80093244"/>
    <d v="2023-10-18T00:00:00"/>
    <x v="5"/>
    <n v="80"/>
    <x v="0"/>
  </r>
  <r>
    <n v="80092504"/>
    <d v="2023-10-09T00:00:00"/>
    <x v="6"/>
    <n v="455"/>
    <x v="0"/>
  </r>
  <r>
    <n v="80092504"/>
    <d v="2023-10-09T00:00:00"/>
    <x v="7"/>
    <n v="200"/>
    <x v="0"/>
  </r>
  <r>
    <n v="80092802"/>
    <d v="2023-10-09T00:00:00"/>
    <x v="8"/>
    <n v="180"/>
    <x v="0"/>
  </r>
  <r>
    <n v="80093244"/>
    <d v="2023-10-18T00:00:00"/>
    <x v="9"/>
    <n v="200"/>
    <x v="0"/>
  </r>
  <r>
    <n v="80093244"/>
    <d v="2023-10-18T00:00:00"/>
    <x v="1"/>
    <n v="450"/>
    <x v="0"/>
  </r>
  <r>
    <n v="80093244"/>
    <d v="2023-10-18T00:00:00"/>
    <x v="4"/>
    <n v="440"/>
    <x v="0"/>
  </r>
  <r>
    <n v="80092504"/>
    <d v="2023-10-09T00:00:00"/>
    <x v="10"/>
    <n v="200"/>
    <x v="0"/>
  </r>
  <r>
    <n v="80093516"/>
    <d v="2023-10-23T00:00:00"/>
    <x v="1"/>
    <n v="25"/>
    <x v="0"/>
  </r>
  <r>
    <n v="80093516"/>
    <d v="2023-10-23T00:00:00"/>
    <x v="2"/>
    <n v="375"/>
    <x v="0"/>
  </r>
  <r>
    <n v="80093516"/>
    <d v="2023-10-23T00:00:00"/>
    <x v="3"/>
    <n v="150"/>
    <x v="0"/>
  </r>
  <r>
    <n v="80093516"/>
    <d v="2023-10-23T00:00:00"/>
    <x v="11"/>
    <n v="500"/>
    <x v="0"/>
  </r>
  <r>
    <n v="80093516"/>
    <d v="2023-10-23T00:00:00"/>
    <x v="4"/>
    <n v="789"/>
    <x v="0"/>
  </r>
  <r>
    <n v="80093516"/>
    <d v="2023-10-23T00:00:00"/>
    <x v="5"/>
    <n v="20"/>
    <x v="0"/>
  </r>
  <r>
    <n v="80093516"/>
    <d v="2023-10-23T00:00:00"/>
    <x v="10"/>
    <n v="300"/>
    <x v="0"/>
  </r>
  <r>
    <n v="80093516"/>
    <d v="2023-10-23T00:00:00"/>
    <x v="6"/>
    <n v="420"/>
    <x v="0"/>
  </r>
  <r>
    <n v="80093516"/>
    <d v="2023-10-23T00:00:00"/>
    <x v="7"/>
    <n v="170"/>
    <x v="0"/>
  </r>
  <r>
    <n v="80093516"/>
    <d v="2023-10-23T00:00:00"/>
    <x v="8"/>
    <n v="180"/>
    <x v="0"/>
  </r>
  <r>
    <n v="80093516"/>
    <d v="2023-10-23T00:00:00"/>
    <x v="0"/>
    <n v="200"/>
    <x v="0"/>
  </r>
  <r>
    <n v="80093516"/>
    <d v="2023-10-23T00:00:00"/>
    <x v="12"/>
    <n v="200"/>
    <x v="0"/>
  </r>
  <r>
    <m/>
    <m/>
    <x v="13"/>
    <m/>
    <x v="1"/>
  </r>
  <r>
    <n v="80092504"/>
    <d v="2023-10-09T00:00:00"/>
    <x v="1"/>
    <n v="450"/>
    <x v="2"/>
  </r>
  <r>
    <n v="80092802"/>
    <d v="2023-10-09T00:00:00"/>
    <x v="14"/>
    <n v="450"/>
    <x v="2"/>
  </r>
  <r>
    <n v="80092504"/>
    <d v="2023-10-09T00:00:00"/>
    <x v="15"/>
    <n v="500"/>
    <x v="2"/>
  </r>
  <r>
    <n v="80092504"/>
    <d v="2023-10-09T00:00:00"/>
    <x v="3"/>
    <n v="1450"/>
    <x v="2"/>
  </r>
  <r>
    <n v="80092504"/>
    <d v="2023-10-09T00:00:00"/>
    <x v="16"/>
    <n v="400"/>
    <x v="2"/>
  </r>
  <r>
    <n v="80092504"/>
    <d v="2023-10-09T00:00:00"/>
    <x v="17"/>
    <n v="1000"/>
    <x v="2"/>
  </r>
  <r>
    <n v="80092504"/>
    <d v="2023-10-09T00:00:00"/>
    <x v="18"/>
    <n v="1090"/>
    <x v="2"/>
  </r>
  <r>
    <n v="80093516"/>
    <d v="2023-10-23T00:00:00"/>
    <x v="14"/>
    <n v="450"/>
    <x v="2"/>
  </r>
  <r>
    <n v="80093516"/>
    <d v="2023-10-23T00:00:00"/>
    <x v="15"/>
    <n v="900"/>
    <x v="2"/>
  </r>
  <r>
    <n v="80093516"/>
    <d v="2023-10-23T00:00:00"/>
    <x v="18"/>
    <n v="400"/>
    <x v="2"/>
  </r>
  <r>
    <n v="80093516"/>
    <d v="2023-10-23T00:00:00"/>
    <x v="3"/>
    <n v="1900"/>
    <x v="2"/>
  </r>
  <r>
    <n v="80093516"/>
    <d v="2023-10-23T00:00:00"/>
    <x v="17"/>
    <n v="800"/>
    <x v="2"/>
  </r>
  <r>
    <m/>
    <m/>
    <x v="13"/>
    <m/>
    <x v="1"/>
  </r>
  <r>
    <m/>
    <m/>
    <x v="13"/>
    <m/>
    <x v="1"/>
  </r>
  <r>
    <m/>
    <m/>
    <x v="13"/>
    <m/>
    <x v="1"/>
  </r>
  <r>
    <m/>
    <m/>
    <x v="13"/>
    <m/>
    <x v="1"/>
  </r>
  <r>
    <m/>
    <m/>
    <x v="13"/>
    <m/>
    <x v="1"/>
  </r>
  <r>
    <m/>
    <m/>
    <x v="13"/>
    <m/>
    <x v="1"/>
  </r>
  <r>
    <m/>
    <m/>
    <x v="13"/>
    <m/>
    <x v="1"/>
  </r>
  <r>
    <s v="55-2511"/>
    <d v="2023-10-20T00:00:00"/>
    <x v="19"/>
    <n v="2190"/>
    <x v="0"/>
  </r>
  <r>
    <s v="55-2512"/>
    <d v="2023-10-20T00:00:00"/>
    <x v="20"/>
    <n v="3070"/>
    <x v="0"/>
  </r>
  <r>
    <m/>
    <m/>
    <x v="13"/>
    <m/>
    <x v="1"/>
  </r>
  <r>
    <m/>
    <m/>
    <x v="13"/>
    <m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80090650"/>
    <d v="2023-09-11T00:00:00"/>
    <x v="0"/>
    <n v="120"/>
    <x v="0"/>
  </r>
  <r>
    <n v="80090650"/>
    <d v="2023-09-11T00:00:00"/>
    <x v="1"/>
    <n v="22"/>
    <x v="0"/>
  </r>
  <r>
    <n v="80090650"/>
    <d v="2023-09-11T00:00:00"/>
    <x v="2"/>
    <n v="385"/>
    <x v="0"/>
  </r>
  <r>
    <n v="80090650"/>
    <d v="2023-09-11T00:00:00"/>
    <x v="3"/>
    <n v="150"/>
    <x v="0"/>
  </r>
  <r>
    <n v="80090650"/>
    <d v="2023-09-11T00:00:00"/>
    <x v="4"/>
    <n v="976"/>
    <x v="0"/>
  </r>
  <r>
    <n v="80090650"/>
    <d v="2023-09-11T00:00:00"/>
    <x v="5"/>
    <n v="80"/>
    <x v="0"/>
  </r>
  <r>
    <n v="80090650"/>
    <d v="2023-09-11T00:00:00"/>
    <x v="6"/>
    <n v="400"/>
    <x v="0"/>
  </r>
  <r>
    <n v="80090650"/>
    <d v="2023-09-11T00:00:00"/>
    <x v="7"/>
    <n v="200"/>
    <x v="0"/>
  </r>
  <r>
    <n v="80090650"/>
    <d v="2023-09-11T00:00:00"/>
    <x v="8"/>
    <n v="400"/>
    <x v="0"/>
  </r>
  <r>
    <n v="80090650"/>
    <d v="2023-09-11T00:00:00"/>
    <x v="9"/>
    <n v="100"/>
    <x v="0"/>
  </r>
  <r>
    <n v="80090650"/>
    <d v="2023-09-11T00:00:00"/>
    <x v="10"/>
    <n v="400"/>
    <x v="0"/>
  </r>
  <r>
    <n v="800091852"/>
    <d v="2023-09-26T00:00:00"/>
    <x v="0"/>
    <n v="200"/>
    <x v="0"/>
  </r>
  <r>
    <n v="800091852"/>
    <d v="2023-09-26T00:00:00"/>
    <x v="1"/>
    <n v="22"/>
    <x v="0"/>
  </r>
  <r>
    <n v="800091852"/>
    <d v="2023-09-26T00:00:00"/>
    <x v="2"/>
    <n v="525"/>
    <x v="0"/>
  </r>
  <r>
    <n v="800091852"/>
    <d v="2023-09-26T00:00:00"/>
    <x v="3"/>
    <n v="150"/>
    <x v="0"/>
  </r>
  <r>
    <n v="800091852"/>
    <d v="2023-09-26T00:00:00"/>
    <x v="4"/>
    <n v="1150"/>
    <x v="0"/>
  </r>
  <r>
    <n v="800091852"/>
    <d v="2023-09-26T00:00:00"/>
    <x v="5"/>
    <n v="80"/>
    <x v="0"/>
  </r>
  <r>
    <n v="800091852"/>
    <d v="2023-09-26T00:00:00"/>
    <x v="11"/>
    <n v="400"/>
    <x v="0"/>
  </r>
  <r>
    <n v="800091852"/>
    <d v="2023-09-26T00:00:00"/>
    <x v="8"/>
    <n v="600"/>
    <x v="0"/>
  </r>
  <r>
    <n v="800091852"/>
    <d v="2023-09-26T00:00:00"/>
    <x v="9"/>
    <n v="770"/>
    <x v="0"/>
  </r>
  <r>
    <m/>
    <m/>
    <x v="12"/>
    <m/>
    <x v="1"/>
  </r>
  <r>
    <n v="80090646"/>
    <d v="2023-09-11T00:00:00"/>
    <x v="1"/>
    <n v="450"/>
    <x v="2"/>
  </r>
  <r>
    <n v="80090646"/>
    <d v="2023-09-11T00:00:00"/>
    <x v="13"/>
    <n v="450"/>
    <x v="2"/>
  </r>
  <r>
    <n v="80090646"/>
    <d v="2023-09-11T00:00:00"/>
    <x v="14"/>
    <n v="1020"/>
    <x v="2"/>
  </r>
  <r>
    <n v="80090646"/>
    <d v="2023-09-11T00:00:00"/>
    <x v="3"/>
    <n v="2350"/>
    <x v="2"/>
  </r>
  <r>
    <n v="80090646"/>
    <d v="2023-09-11T00:00:00"/>
    <x v="15"/>
    <n v="300"/>
    <x v="2"/>
  </r>
  <r>
    <n v="80090646"/>
    <d v="2023-09-11T00:00:00"/>
    <x v="16"/>
    <n v="650"/>
    <x v="2"/>
  </r>
  <r>
    <n v="800091852"/>
    <d v="2023-09-26T00:00:00"/>
    <x v="1"/>
    <n v="450"/>
    <x v="2"/>
  </r>
  <r>
    <n v="800091852"/>
    <d v="2023-09-26T00:00:00"/>
    <x v="13"/>
    <n v="450"/>
    <x v="2"/>
  </r>
  <r>
    <n v="800091852"/>
    <d v="2023-09-26T00:00:00"/>
    <x v="17"/>
    <n v="1275"/>
    <x v="2"/>
  </r>
  <r>
    <m/>
    <m/>
    <x v="12"/>
    <m/>
    <x v="1"/>
  </r>
  <r>
    <m/>
    <m/>
    <x v="12"/>
    <m/>
    <x v="1"/>
  </r>
  <r>
    <s v="55-2506"/>
    <d v="2023-09-25T00:00:00"/>
    <x v="18"/>
    <n v="1490"/>
    <x v="0"/>
  </r>
  <r>
    <s v="55-2507"/>
    <d v="2023-09-25T00:00:00"/>
    <x v="19"/>
    <n v="2400"/>
    <x v="0"/>
  </r>
  <r>
    <m/>
    <m/>
    <x v="12"/>
    <m/>
    <x v="1"/>
  </r>
  <r>
    <m/>
    <m/>
    <x v="12"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90914"/>
    <d v="2023-09-11T00:00:00"/>
    <x v="0"/>
    <n v="500"/>
    <x v="0"/>
  </r>
  <r>
    <n v="80090914"/>
    <d v="2023-09-11T00:00:00"/>
    <x v="1"/>
    <n v="150"/>
    <x v="0"/>
  </r>
  <r>
    <n v="80090915"/>
    <d v="2023-09-11T00:00:00"/>
    <x v="2"/>
    <n v="200"/>
    <x v="1"/>
  </r>
  <r>
    <n v="80090915"/>
    <d v="2023-09-11T00:00:00"/>
    <x v="3"/>
    <n v="400"/>
    <x v="1"/>
  </r>
  <r>
    <n v="80090915"/>
    <d v="2023-09-11T00:00:00"/>
    <x v="4"/>
    <n v="400"/>
    <x v="1"/>
  </r>
  <r>
    <n v="80090914"/>
    <d v="2023-09-11T00:00:00"/>
    <x v="5"/>
    <n v="150"/>
    <x v="2"/>
  </r>
  <r>
    <n v="80090914"/>
    <d v="2023-09-11T00:00:00"/>
    <x v="6"/>
    <n v="220"/>
    <x v="2"/>
  </r>
  <r>
    <n v="80090914"/>
    <d v="2023-09-11T00:00:00"/>
    <x v="7"/>
    <n v="640"/>
    <x v="2"/>
  </r>
  <r>
    <n v="80090914"/>
    <d v="2023-09-11T00:00:00"/>
    <x v="8"/>
    <n v="150"/>
    <x v="3"/>
  </r>
  <r>
    <n v="80091850"/>
    <d v="2023-09-26T00:00:00"/>
    <x v="0"/>
    <n v="1000"/>
    <x v="0"/>
  </r>
  <r>
    <n v="80091850"/>
    <d v="2023-09-26T00:00:00"/>
    <x v="9"/>
    <n v="560"/>
    <x v="0"/>
  </r>
  <r>
    <n v="80091850"/>
    <d v="2023-09-26T00:00:00"/>
    <x v="10"/>
    <n v="360"/>
    <x v="0"/>
  </r>
  <r>
    <n v="80091850"/>
    <d v="2023-09-26T00:00:00"/>
    <x v="11"/>
    <n v="600"/>
    <x v="0"/>
  </r>
  <r>
    <n v="80091850"/>
    <d v="2023-09-26T00:00:00"/>
    <x v="12"/>
    <n v="500"/>
    <x v="0"/>
  </r>
  <r>
    <n v="80091850"/>
    <d v="2023-09-26T00:00:00"/>
    <x v="13"/>
    <n v="330"/>
    <x v="0"/>
  </r>
  <r>
    <n v="80091850"/>
    <d v="2023-09-26T00:00:00"/>
    <x v="3"/>
    <n v="160"/>
    <x v="1"/>
  </r>
  <r>
    <n v="80091850"/>
    <d v="2023-09-26T00:00:00"/>
    <x v="4"/>
    <n v="800"/>
    <x v="1"/>
  </r>
  <r>
    <n v="80091850"/>
    <d v="2023-09-26T00:00:00"/>
    <x v="5"/>
    <n v="80"/>
    <x v="2"/>
  </r>
  <r>
    <n v="80091850"/>
    <d v="2023-09-26T00:00:00"/>
    <x v="6"/>
    <n v="150"/>
    <x v="2"/>
  </r>
  <r>
    <s v="55-2505"/>
    <d v="2023-09-25T00:00:00"/>
    <x v="14"/>
    <n v="1050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89564"/>
    <d v="2023-08-20T00:00:00"/>
    <x v="0"/>
    <n v="400"/>
    <x v="0"/>
  </r>
  <r>
    <n v="80089564"/>
    <d v="2023-08-20T00:00:00"/>
    <x v="1"/>
    <n v="45"/>
    <x v="0"/>
  </r>
  <r>
    <n v="80089564"/>
    <d v="2023-08-20T00:00:00"/>
    <x v="2"/>
    <n v="485"/>
    <x v="0"/>
  </r>
  <r>
    <n v="80089564"/>
    <d v="2023-08-20T00:00:00"/>
    <x v="3"/>
    <n v="150"/>
    <x v="0"/>
  </r>
  <r>
    <n v="80089564"/>
    <d v="2023-08-20T00:00:00"/>
    <x v="4"/>
    <n v="1228"/>
    <x v="0"/>
  </r>
  <r>
    <n v="80089564"/>
    <d v="2023-08-20T00:00:00"/>
    <x v="5"/>
    <n v="80"/>
    <x v="0"/>
  </r>
  <r>
    <n v="80089564"/>
    <d v="2023-08-20T00:00:00"/>
    <x v="6"/>
    <n v="270"/>
    <x v="0"/>
  </r>
  <r>
    <n v="80089564"/>
    <d v="2023-08-20T00:00:00"/>
    <x v="7"/>
    <n v="400"/>
    <x v="0"/>
  </r>
  <r>
    <n v="80089564"/>
    <d v="2023-08-20T00:00:00"/>
    <x v="8"/>
    <n v="200"/>
    <x v="0"/>
  </r>
  <r>
    <n v="80089564"/>
    <d v="2023-08-20T00:00:00"/>
    <x v="9"/>
    <n v="600"/>
    <x v="0"/>
  </r>
  <r>
    <n v="80089564"/>
    <d v="2023-08-20T00:00:00"/>
    <x v="10"/>
    <n v="790"/>
    <x v="0"/>
  </r>
  <r>
    <n v="80089564"/>
    <d v="2023-08-20T00:00:00"/>
    <x v="11"/>
    <n v="400"/>
    <x v="0"/>
  </r>
  <r>
    <m/>
    <m/>
    <x v="12"/>
    <m/>
    <x v="1"/>
  </r>
  <r>
    <m/>
    <m/>
    <x v="12"/>
    <m/>
    <x v="1"/>
  </r>
  <r>
    <n v="80089571"/>
    <d v="2023-08-20T00:00:00"/>
    <x v="13"/>
    <n v="75"/>
    <x v="2"/>
  </r>
  <r>
    <n v="80089571"/>
    <d v="2023-08-20T00:00:00"/>
    <x v="1"/>
    <n v="900"/>
    <x v="2"/>
  </r>
  <r>
    <n v="80089571"/>
    <d v="2023-08-20T00:00:00"/>
    <x v="14"/>
    <n v="900"/>
    <x v="2"/>
  </r>
  <r>
    <n v="80089571"/>
    <d v="2023-08-20T00:00:00"/>
    <x v="15"/>
    <n v="2150"/>
    <x v="2"/>
  </r>
  <r>
    <n v="80089571"/>
    <d v="2023-08-20T00:00:00"/>
    <x v="16"/>
    <n v="1380"/>
    <x v="2"/>
  </r>
  <r>
    <n v="80089571"/>
    <d v="2023-08-20T00:00:00"/>
    <x v="3"/>
    <n v="2650"/>
    <x v="2"/>
  </r>
  <r>
    <n v="80089571"/>
    <d v="2023-08-20T00:00:00"/>
    <x v="17"/>
    <n v="300"/>
    <x v="2"/>
  </r>
  <r>
    <m/>
    <d v="2023-08-20T00:00:00"/>
    <x v="18"/>
    <n v="0"/>
    <x v="2"/>
  </r>
  <r>
    <m/>
    <d v="2023-08-20T00:00:00"/>
    <x v="19"/>
    <n v="0"/>
    <x v="2"/>
  </r>
  <r>
    <n v="80089571"/>
    <d v="2023-08-20T00:00:00"/>
    <x v="20"/>
    <n v="2600"/>
    <x v="2"/>
  </r>
  <r>
    <m/>
    <d v="2023-08-20T00:00:00"/>
    <x v="21"/>
    <n v="0"/>
    <x v="2"/>
  </r>
  <r>
    <m/>
    <m/>
    <x v="12"/>
    <m/>
    <x v="1"/>
  </r>
  <r>
    <m/>
    <m/>
    <x v="12"/>
    <m/>
    <x v="1"/>
  </r>
  <r>
    <s v="55-2502"/>
    <d v="2023-08-20T00:00:00"/>
    <x v="22"/>
    <n v="1120"/>
    <x v="0"/>
  </r>
  <r>
    <s v="55-2503"/>
    <d v="2023-08-20T00:00:00"/>
    <x v="23"/>
    <n v="2310"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89514"/>
    <d v="2023-08-20T00:00:00"/>
    <x v="0"/>
    <n v="2050"/>
    <x v="0"/>
  </r>
  <r>
    <n v="80089514"/>
    <d v="2023-08-20T00:00:00"/>
    <x v="1"/>
    <n v="790"/>
    <x v="0"/>
  </r>
  <r>
    <n v="80089514"/>
    <d v="2023-08-20T00:00:00"/>
    <x v="2"/>
    <n v="510"/>
    <x v="0"/>
  </r>
  <r>
    <n v="80089514"/>
    <d v="2023-08-20T00:00:00"/>
    <x v="3"/>
    <n v="850"/>
    <x v="0"/>
  </r>
  <r>
    <n v="80089514"/>
    <d v="2023-08-20T00:00:00"/>
    <x v="4"/>
    <n v="700"/>
    <x v="0"/>
  </r>
  <r>
    <n v="80089514"/>
    <d v="2023-08-20T00:00:00"/>
    <x v="5"/>
    <n v="460"/>
    <x v="0"/>
  </r>
  <r>
    <n v="80089514"/>
    <d v="2023-08-20T00:00:00"/>
    <x v="6"/>
    <n v="110"/>
    <x v="0"/>
  </r>
  <r>
    <n v="80089523"/>
    <d v="2023-08-20T00:00:00"/>
    <x v="7"/>
    <n v="220"/>
    <x v="1"/>
  </r>
  <r>
    <n v="80089523"/>
    <d v="2023-08-20T00:00:00"/>
    <x v="8"/>
    <n v="330"/>
    <x v="1"/>
  </r>
  <r>
    <m/>
    <d v="2023-08-20T00:00:00"/>
    <x v="9"/>
    <n v="0"/>
    <x v="1"/>
  </r>
  <r>
    <n v="80089528"/>
    <d v="2023-08-20T00:00:00"/>
    <x v="10"/>
    <n v="330"/>
    <x v="2"/>
  </r>
  <r>
    <m/>
    <d v="2023-08-20T00:00:00"/>
    <x v="11"/>
    <n v="0"/>
    <x v="2"/>
  </r>
  <r>
    <n v="80089528"/>
    <d v="2023-08-20T00:00:00"/>
    <x v="12"/>
    <n v="650"/>
    <x v="2"/>
  </r>
  <r>
    <n v="80089528"/>
    <d v="2023-08-20T00:00:00"/>
    <x v="13"/>
    <n v="50"/>
    <x v="3"/>
  </r>
  <r>
    <s v="55-2501"/>
    <d v="2023-08-20T00:00:00"/>
    <x v="14"/>
    <n v="1230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86642"/>
    <d v="2023-07-20T00:00:00"/>
    <x v="0"/>
    <n v="75"/>
    <x v="0"/>
  </r>
  <r>
    <n v="80086642"/>
    <d v="2023-07-20T00:00:00"/>
    <x v="1"/>
    <n v="45"/>
    <x v="0"/>
  </r>
  <r>
    <n v="80086642"/>
    <d v="2023-07-20T00:00:00"/>
    <x v="2"/>
    <n v="790"/>
    <x v="0"/>
  </r>
  <r>
    <n v="80086642"/>
    <d v="2023-07-20T00:00:00"/>
    <x v="3"/>
    <n v="300"/>
    <x v="0"/>
  </r>
  <r>
    <n v="80086642"/>
    <d v="2023-07-20T00:00:00"/>
    <x v="4"/>
    <n v="2230"/>
    <x v="0"/>
  </r>
  <r>
    <n v="80086642"/>
    <d v="2023-07-20T00:00:00"/>
    <x v="5"/>
    <n v="140"/>
    <x v="0"/>
  </r>
  <r>
    <n v="80086642"/>
    <d v="2023-07-20T00:00:00"/>
    <x v="6"/>
    <n v="400"/>
    <x v="0"/>
  </r>
  <r>
    <n v="80086642"/>
    <d v="2023-07-20T00:00:00"/>
    <x v="7"/>
    <n v="600"/>
    <x v="0"/>
  </r>
  <r>
    <n v="80086642"/>
    <d v="2023-07-20T00:00:00"/>
    <x v="8"/>
    <n v="200"/>
    <x v="0"/>
  </r>
  <r>
    <m/>
    <m/>
    <x v="9"/>
    <n v="0"/>
    <x v="0"/>
  </r>
  <r>
    <n v="80086642"/>
    <d v="2023-07-20T00:00:00"/>
    <x v="10"/>
    <n v="160"/>
    <x v="0"/>
  </r>
  <r>
    <n v="80086642"/>
    <d v="2023-07-20T00:00:00"/>
    <x v="11"/>
    <n v="600"/>
    <x v="0"/>
  </r>
  <r>
    <m/>
    <m/>
    <x v="12"/>
    <m/>
    <x v="1"/>
  </r>
  <r>
    <m/>
    <m/>
    <x v="12"/>
    <m/>
    <x v="1"/>
  </r>
  <r>
    <n v="80086646"/>
    <d v="2023-07-20T00:00:00"/>
    <x v="13"/>
    <n v="250"/>
    <x v="2"/>
  </r>
  <r>
    <n v="80086646"/>
    <d v="2023-07-20T00:00:00"/>
    <x v="1"/>
    <n v="900"/>
    <x v="2"/>
  </r>
  <r>
    <n v="80086646"/>
    <d v="2023-07-20T00:00:00"/>
    <x v="14"/>
    <n v="900"/>
    <x v="2"/>
  </r>
  <r>
    <n v="80086646"/>
    <d v="2023-07-20T00:00:00"/>
    <x v="15"/>
    <n v="1850"/>
    <x v="2"/>
  </r>
  <r>
    <n v="80086646"/>
    <d v="2023-07-20T00:00:00"/>
    <x v="16"/>
    <n v="1110"/>
    <x v="2"/>
  </r>
  <r>
    <n v="80086646"/>
    <d v="2023-07-20T00:00:00"/>
    <x v="3"/>
    <n v="2900"/>
    <x v="2"/>
  </r>
  <r>
    <n v="80086646"/>
    <d v="2023-07-20T00:00:00"/>
    <x v="17"/>
    <n v="300"/>
    <x v="2"/>
  </r>
  <r>
    <n v="80086646"/>
    <d v="2023-07-20T00:00:00"/>
    <x v="18"/>
    <n v="800"/>
    <x v="2"/>
  </r>
  <r>
    <n v="80086646"/>
    <d v="2023-07-20T00:00:00"/>
    <x v="19"/>
    <n v="400"/>
    <x v="2"/>
  </r>
  <r>
    <n v="80086646"/>
    <d v="2023-07-20T00:00:00"/>
    <x v="20"/>
    <n v="350"/>
    <x v="2"/>
  </r>
  <r>
    <n v="80086646"/>
    <d v="2023-07-20T00:00:00"/>
    <x v="21"/>
    <n v="600"/>
    <x v="2"/>
  </r>
  <r>
    <m/>
    <m/>
    <x v="12"/>
    <m/>
    <x v="1"/>
  </r>
  <r>
    <m/>
    <m/>
    <x v="12"/>
    <m/>
    <x v="1"/>
  </r>
  <r>
    <s v="55-2048"/>
    <d v="2023-07-20T00:00:00"/>
    <x v="22"/>
    <n v="1550"/>
    <x v="0"/>
  </r>
  <r>
    <s v="55-2049"/>
    <d v="2023-07-20T00:00:00"/>
    <x v="23"/>
    <n v="1230"/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86652"/>
    <d v="2023-07-20T00:00:00"/>
    <x v="0"/>
    <n v="2250"/>
    <x v="0"/>
  </r>
  <r>
    <n v="80086652"/>
    <d v="2023-07-20T00:00:00"/>
    <x v="1"/>
    <n v="640"/>
    <x v="0"/>
  </r>
  <r>
    <n v="80086652"/>
    <d v="2023-07-20T00:00:00"/>
    <x v="2"/>
    <n v="400"/>
    <x v="0"/>
  </r>
  <r>
    <n v="80086652"/>
    <d v="2023-07-20T00:00:00"/>
    <x v="3"/>
    <n v="590"/>
    <x v="0"/>
  </r>
  <r>
    <n v="80086652"/>
    <d v="2023-07-20T00:00:00"/>
    <x v="4"/>
    <n v="460"/>
    <x v="0"/>
  </r>
  <r>
    <n v="80086652"/>
    <d v="2023-07-20T00:00:00"/>
    <x v="5"/>
    <n v="530"/>
    <x v="0"/>
  </r>
  <r>
    <m/>
    <m/>
    <x v="6"/>
    <n v="0"/>
    <x v="0"/>
  </r>
  <r>
    <m/>
    <m/>
    <x v="7"/>
    <n v="0"/>
    <x v="1"/>
  </r>
  <r>
    <n v="80086649"/>
    <d v="2023-07-20T00:00:00"/>
    <x v="8"/>
    <n v="500"/>
    <x v="1"/>
  </r>
  <r>
    <n v="80086649"/>
    <d v="2023-07-20T00:00:00"/>
    <x v="9"/>
    <n v="400"/>
    <x v="1"/>
  </r>
  <r>
    <n v="80086652"/>
    <d v="2023-07-20T00:00:00"/>
    <x v="10"/>
    <n v="200"/>
    <x v="2"/>
  </r>
  <r>
    <m/>
    <m/>
    <x v="11"/>
    <n v="0"/>
    <x v="2"/>
  </r>
  <r>
    <n v="80086652"/>
    <d v="2023-07-20T00:00:00"/>
    <x v="12"/>
    <n v="650"/>
    <x v="2"/>
  </r>
  <r>
    <n v="80086649"/>
    <d v="2023-07-20T00:00:00"/>
    <x v="13"/>
    <n v="50"/>
    <x v="3"/>
  </r>
  <r>
    <s v="55-2050"/>
    <d v="2023-07-20T00:00:00"/>
    <x v="14"/>
    <n v="890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m/>
    <m/>
    <x v="0"/>
    <n v="90"/>
    <x v="0"/>
  </r>
  <r>
    <m/>
    <m/>
    <x v="1"/>
    <n v="45"/>
    <x v="0"/>
  </r>
  <r>
    <m/>
    <m/>
    <x v="2"/>
    <n v="910"/>
    <x v="0"/>
  </r>
  <r>
    <m/>
    <m/>
    <x v="3"/>
    <n v="300"/>
    <x v="0"/>
  </r>
  <r>
    <m/>
    <m/>
    <x v="4"/>
    <n v="2185"/>
    <x v="0"/>
  </r>
  <r>
    <m/>
    <m/>
    <x v="5"/>
    <n v="158"/>
    <x v="0"/>
  </r>
  <r>
    <m/>
    <m/>
    <x v="6"/>
    <n v="490"/>
    <x v="0"/>
  </r>
  <r>
    <m/>
    <m/>
    <x v="7"/>
    <n v="1000"/>
    <x v="0"/>
  </r>
  <r>
    <m/>
    <m/>
    <x v="8"/>
    <n v="370"/>
    <x v="0"/>
  </r>
  <r>
    <m/>
    <m/>
    <x v="9"/>
    <n v="500"/>
    <x v="0"/>
  </r>
  <r>
    <m/>
    <m/>
    <x v="10"/>
    <n v="830"/>
    <x v="0"/>
  </r>
  <r>
    <m/>
    <m/>
    <x v="11"/>
    <n v="400"/>
    <x v="0"/>
  </r>
  <r>
    <m/>
    <m/>
    <x v="12"/>
    <m/>
    <x v="1"/>
  </r>
  <r>
    <m/>
    <m/>
    <x v="12"/>
    <m/>
    <x v="1"/>
  </r>
  <r>
    <m/>
    <m/>
    <x v="13"/>
    <n v="300"/>
    <x v="2"/>
  </r>
  <r>
    <m/>
    <m/>
    <x v="1"/>
    <n v="900"/>
    <x v="2"/>
  </r>
  <r>
    <m/>
    <m/>
    <x v="14"/>
    <n v="900"/>
    <x v="2"/>
  </r>
  <r>
    <m/>
    <m/>
    <x v="15"/>
    <n v="1400"/>
    <x v="2"/>
  </r>
  <r>
    <m/>
    <m/>
    <x v="16"/>
    <n v="1176"/>
    <x v="2"/>
  </r>
  <r>
    <m/>
    <m/>
    <x v="3"/>
    <n v="3200"/>
    <x v="2"/>
  </r>
  <r>
    <m/>
    <m/>
    <x v="17"/>
    <n v="300"/>
    <x v="2"/>
  </r>
  <r>
    <m/>
    <m/>
    <x v="18"/>
    <n v="700"/>
    <x v="2"/>
  </r>
  <r>
    <m/>
    <m/>
    <x v="19"/>
    <n v="350"/>
    <x v="2"/>
  </r>
  <r>
    <m/>
    <m/>
    <x v="12"/>
    <m/>
    <x v="1"/>
  </r>
  <r>
    <m/>
    <m/>
    <x v="12"/>
    <m/>
    <x v="1"/>
  </r>
  <r>
    <m/>
    <m/>
    <x v="12"/>
    <m/>
    <x v="1"/>
  </r>
  <r>
    <m/>
    <m/>
    <x v="12"/>
    <m/>
    <x v="1"/>
  </r>
  <r>
    <m/>
    <m/>
    <x v="20"/>
    <n v="2010"/>
    <x v="0"/>
  </r>
  <r>
    <m/>
    <m/>
    <x v="21"/>
    <n v="2540"/>
    <x v="0"/>
  </r>
  <r>
    <m/>
    <m/>
    <x v="12"/>
    <m/>
    <x v="1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m/>
    <m/>
    <x v="0"/>
    <n v="1450"/>
    <x v="0"/>
  </r>
  <r>
    <m/>
    <m/>
    <x v="1"/>
    <n v="1170"/>
    <x v="0"/>
  </r>
  <r>
    <m/>
    <m/>
    <x v="2"/>
    <n v="350"/>
    <x v="0"/>
  </r>
  <r>
    <m/>
    <m/>
    <x v="3"/>
    <n v="650"/>
    <x v="0"/>
  </r>
  <r>
    <m/>
    <m/>
    <x v="4"/>
    <n v="620"/>
    <x v="0"/>
  </r>
  <r>
    <m/>
    <m/>
    <x v="5"/>
    <n v="250"/>
    <x v="0"/>
  </r>
  <r>
    <m/>
    <m/>
    <x v="6"/>
    <n v="130"/>
    <x v="0"/>
  </r>
  <r>
    <m/>
    <m/>
    <x v="7"/>
    <n v="135"/>
    <x v="1"/>
  </r>
  <r>
    <m/>
    <m/>
    <x v="8"/>
    <n v="680"/>
    <x v="1"/>
  </r>
  <r>
    <m/>
    <m/>
    <x v="9"/>
    <n v="1600"/>
    <x v="1"/>
  </r>
  <r>
    <m/>
    <m/>
    <x v="10"/>
    <n v="200"/>
    <x v="2"/>
  </r>
  <r>
    <m/>
    <m/>
    <x v="11"/>
    <n v="80"/>
    <x v="2"/>
  </r>
  <r>
    <m/>
    <m/>
    <x v="12"/>
    <n v="620"/>
    <x v="2"/>
  </r>
  <r>
    <m/>
    <m/>
    <x v="13"/>
    <n v="60"/>
    <x v="3"/>
  </r>
  <r>
    <m/>
    <m/>
    <x v="14"/>
    <n v="1115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82024"/>
    <d v="2023-05-23T00:00:00"/>
    <x v="0"/>
    <n v="1685"/>
    <x v="0"/>
  </r>
  <r>
    <n v="80082024"/>
    <d v="2023-05-23T00:00:00"/>
    <x v="1"/>
    <n v="1120"/>
    <x v="0"/>
  </r>
  <r>
    <n v="80082024"/>
    <d v="2023-05-23T00:00:00"/>
    <x v="2"/>
    <n v="360"/>
    <x v="0"/>
  </r>
  <r>
    <n v="80082024"/>
    <d v="2023-05-23T00:00:00"/>
    <x v="3"/>
    <n v="650"/>
    <x v="0"/>
  </r>
  <r>
    <n v="80082024"/>
    <d v="2023-05-23T00:00:00"/>
    <x v="4"/>
    <n v="460"/>
    <x v="0"/>
  </r>
  <r>
    <n v="80082024"/>
    <d v="2023-05-23T00:00:00"/>
    <x v="5"/>
    <n v="300"/>
    <x v="0"/>
  </r>
  <r>
    <n v="80082024"/>
    <d v="2023-05-23T00:00:00"/>
    <x v="6"/>
    <n v="180"/>
    <x v="0"/>
  </r>
  <r>
    <n v="80082028"/>
    <d v="2023-05-23T00:00:00"/>
    <x v="7"/>
    <n v="200"/>
    <x v="1"/>
  </r>
  <r>
    <n v="80082028"/>
    <d v="2023-05-23T00:00:00"/>
    <x v="8"/>
    <n v="640"/>
    <x v="1"/>
  </r>
  <r>
    <n v="80082028"/>
    <d v="2023-05-23T00:00:00"/>
    <x v="9"/>
    <n v="1300"/>
    <x v="1"/>
  </r>
  <r>
    <n v="80082034"/>
    <d v="2023-05-23T00:00:00"/>
    <x v="10"/>
    <n v="180"/>
    <x v="2"/>
  </r>
  <r>
    <n v="80082034"/>
    <d v="2023-05-23T00:00:00"/>
    <x v="11"/>
    <n v="150"/>
    <x v="2"/>
  </r>
  <r>
    <n v="80082034"/>
    <d v="2023-05-23T00:00:00"/>
    <x v="12"/>
    <n v="600"/>
    <x v="2"/>
  </r>
  <r>
    <n v="80082034"/>
    <d v="2023-05-23T00:00:00"/>
    <x v="13"/>
    <n v="50"/>
    <x v="3"/>
  </r>
  <r>
    <s v="55-2041"/>
    <d v="2023-05-23T00:00:00"/>
    <x v="14"/>
    <n v="1185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82045"/>
    <d v="2023-05-23T00:00:00"/>
    <x v="0"/>
    <n v="90"/>
    <x v="0"/>
  </r>
  <r>
    <n v="80082045"/>
    <d v="2023-05-23T00:00:00"/>
    <x v="1"/>
    <n v="45"/>
    <x v="0"/>
  </r>
  <r>
    <n v="80082045"/>
    <d v="2023-05-23T00:00:00"/>
    <x v="2"/>
    <n v="890"/>
    <x v="0"/>
  </r>
  <r>
    <n v="80082045"/>
    <d v="2023-05-23T00:00:00"/>
    <x v="3"/>
    <n v="300"/>
    <x v="0"/>
  </r>
  <r>
    <n v="80082045"/>
    <d v="2023-05-23T00:00:00"/>
    <x v="4"/>
    <n v="1910"/>
    <x v="0"/>
  </r>
  <r>
    <n v="80082045"/>
    <d v="2023-05-23T00:00:00"/>
    <x v="5"/>
    <n v="135"/>
    <x v="0"/>
  </r>
  <r>
    <n v="80082045"/>
    <d v="2023-05-23T00:00:00"/>
    <x v="6"/>
    <n v="450"/>
    <x v="0"/>
  </r>
  <r>
    <n v="80082045"/>
    <d v="2023-05-23T00:00:00"/>
    <x v="7"/>
    <n v="530"/>
    <x v="0"/>
  </r>
  <r>
    <n v="80082045"/>
    <d v="2023-05-23T00:00:00"/>
    <x v="8"/>
    <n v="260"/>
    <x v="0"/>
  </r>
  <r>
    <n v="80082045"/>
    <d v="2023-05-23T00:00:00"/>
    <x v="9"/>
    <n v="160"/>
    <x v="0"/>
  </r>
  <r>
    <m/>
    <m/>
    <x v="10"/>
    <m/>
    <x v="1"/>
  </r>
  <r>
    <m/>
    <m/>
    <x v="10"/>
    <m/>
    <x v="1"/>
  </r>
  <r>
    <n v="80082070"/>
    <d v="2023-05-23T00:00:00"/>
    <x v="11"/>
    <n v="300"/>
    <x v="2"/>
  </r>
  <r>
    <n v="80082070"/>
    <d v="2023-05-23T00:00:00"/>
    <x v="1"/>
    <n v="900"/>
    <x v="2"/>
  </r>
  <r>
    <n v="80082070"/>
    <d v="2023-05-23T00:00:00"/>
    <x v="12"/>
    <n v="900"/>
    <x v="2"/>
  </r>
  <r>
    <n v="80082070"/>
    <d v="2023-05-23T00:00:00"/>
    <x v="13"/>
    <n v="1500"/>
    <x v="2"/>
  </r>
  <r>
    <n v="80082070"/>
    <d v="2023-05-23T00:00:00"/>
    <x v="14"/>
    <n v="1210"/>
    <x v="2"/>
  </r>
  <r>
    <n v="80082070"/>
    <d v="2023-05-23T00:00:00"/>
    <x v="3"/>
    <n v="3150"/>
    <x v="2"/>
  </r>
  <r>
    <n v="80082070"/>
    <d v="2023-05-23T00:00:00"/>
    <x v="15"/>
    <n v="350"/>
    <x v="2"/>
  </r>
  <r>
    <m/>
    <m/>
    <x v="10"/>
    <m/>
    <x v="1"/>
  </r>
  <r>
    <m/>
    <m/>
    <x v="10"/>
    <m/>
    <x v="1"/>
  </r>
  <r>
    <m/>
    <m/>
    <x v="10"/>
    <m/>
    <x v="1"/>
  </r>
  <r>
    <m/>
    <m/>
    <x v="10"/>
    <m/>
    <x v="1"/>
  </r>
  <r>
    <m/>
    <m/>
    <x v="10"/>
    <m/>
    <x v="1"/>
  </r>
  <r>
    <s v="55-2043"/>
    <d v="2023-05-23T00:00:00"/>
    <x v="16"/>
    <n v="1480"/>
    <x v="0"/>
  </r>
  <r>
    <s v="55-2042"/>
    <d v="2023-05-23T00:00:00"/>
    <x v="17"/>
    <n v="1710"/>
    <x v="0"/>
  </r>
  <r>
    <m/>
    <m/>
    <x v="10"/>
    <m/>
    <x v="1"/>
  </r>
  <r>
    <m/>
    <m/>
    <x v="10"/>
    <m/>
    <x v="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79616"/>
    <d v="2023-04-24T00:00:00"/>
    <x v="0"/>
    <n v="100"/>
    <x v="0"/>
  </r>
  <r>
    <n v="80079616"/>
    <d v="2023-04-24T00:00:00"/>
    <x v="1"/>
    <n v="45"/>
    <x v="0"/>
  </r>
  <r>
    <n v="80079616"/>
    <d v="2023-04-24T00:00:00"/>
    <x v="2"/>
    <n v="910"/>
    <x v="0"/>
  </r>
  <r>
    <n v="80079616"/>
    <d v="2023-04-24T00:00:00"/>
    <x v="3"/>
    <n v="300"/>
    <x v="0"/>
  </r>
  <r>
    <n v="80079616"/>
    <d v="2023-04-24T00:00:00"/>
    <x v="4"/>
    <n v="2130"/>
    <x v="0"/>
  </r>
  <r>
    <n v="80079616"/>
    <d v="2023-04-24T00:00:00"/>
    <x v="5"/>
    <n v="130"/>
    <x v="0"/>
  </r>
  <r>
    <n v="80079616"/>
    <d v="2023-04-24T00:00:00"/>
    <x v="6"/>
    <n v="400"/>
    <x v="0"/>
  </r>
  <r>
    <n v="80079616"/>
    <d v="2023-04-24T00:00:00"/>
    <x v="7"/>
    <n v="450"/>
    <x v="0"/>
  </r>
  <r>
    <n v="80079616"/>
    <d v="2023-04-24T00:00:00"/>
    <x v="8"/>
    <n v="220"/>
    <x v="0"/>
  </r>
  <r>
    <n v="80079616"/>
    <d v="2023-04-24T00:00:00"/>
    <x v="9"/>
    <n v="845"/>
    <x v="0"/>
  </r>
  <r>
    <n v="80079616"/>
    <d v="2023-04-24T00:00:00"/>
    <x v="10"/>
    <n v="400"/>
    <x v="0"/>
  </r>
  <r>
    <m/>
    <m/>
    <x v="11"/>
    <m/>
    <x v="1"/>
  </r>
  <r>
    <n v="80079601"/>
    <d v="2023-04-24T00:00:00"/>
    <x v="12"/>
    <n v="330"/>
    <x v="2"/>
  </r>
  <r>
    <n v="80079601"/>
    <d v="2023-04-24T00:00:00"/>
    <x v="1"/>
    <n v="900"/>
    <x v="2"/>
  </r>
  <r>
    <n v="80079601"/>
    <d v="2023-04-24T00:00:00"/>
    <x v="13"/>
    <n v="900"/>
    <x v="2"/>
  </r>
  <r>
    <n v="80079601"/>
    <d v="2023-04-24T00:00:00"/>
    <x v="14"/>
    <n v="1500"/>
    <x v="2"/>
  </r>
  <r>
    <n v="80079601"/>
    <d v="2023-04-24T00:00:00"/>
    <x v="15"/>
    <n v="1260"/>
    <x v="2"/>
  </r>
  <r>
    <n v="80079601"/>
    <d v="2023-04-24T00:00:00"/>
    <x v="3"/>
    <n v="3140"/>
    <x v="2"/>
  </r>
  <r>
    <n v="80079601"/>
    <d v="2023-04-24T00:00:00"/>
    <x v="16"/>
    <n v="300"/>
    <x v="2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s v="55-2040"/>
    <d v="2023-04-24T00:00:00"/>
    <x v="17"/>
    <n v="1440"/>
    <x v="0"/>
  </r>
  <r>
    <s v="55-2038"/>
    <d v="2023-04-24T00:00:00"/>
    <x v="18"/>
    <n v="2395"/>
    <x v="0"/>
  </r>
  <r>
    <m/>
    <m/>
    <x v="11"/>
    <m/>
    <x v="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80079598"/>
    <d v="2023-04-24T00:00:00"/>
    <x v="0"/>
    <n v="1700"/>
    <x v="0"/>
  </r>
  <r>
    <n v="80079598"/>
    <d v="2023-04-24T00:00:00"/>
    <x v="1"/>
    <n v="1060"/>
    <x v="0"/>
  </r>
  <r>
    <n v="80079598"/>
    <d v="2023-04-24T00:00:00"/>
    <x v="2"/>
    <n v="360"/>
    <x v="0"/>
  </r>
  <r>
    <n v="80079598"/>
    <d v="2023-04-24T00:00:00"/>
    <x v="3"/>
    <n v="620"/>
    <x v="0"/>
  </r>
  <r>
    <n v="80079598"/>
    <d v="2023-04-24T00:00:00"/>
    <x v="4"/>
    <n v="500"/>
    <x v="0"/>
  </r>
  <r>
    <n v="80079598"/>
    <d v="2023-04-24T00:00:00"/>
    <x v="5"/>
    <n v="200"/>
    <x v="0"/>
  </r>
  <r>
    <n v="80079598"/>
    <d v="2023-04-24T00:00:00"/>
    <x v="6"/>
    <n v="110"/>
    <x v="0"/>
  </r>
  <r>
    <n v="80079595"/>
    <d v="2023-04-24T00:00:00"/>
    <x v="7"/>
    <n v="200"/>
    <x v="1"/>
  </r>
  <r>
    <n v="80079595"/>
    <d v="2023-04-24T00:00:00"/>
    <x v="8"/>
    <n v="675"/>
    <x v="1"/>
  </r>
  <r>
    <m/>
    <m/>
    <x v="9"/>
    <m/>
    <x v="2"/>
  </r>
  <r>
    <n v="80079591"/>
    <d v="2023-04-24T00:00:00"/>
    <x v="10"/>
    <n v="230"/>
    <x v="3"/>
  </r>
  <r>
    <n v="80079591"/>
    <d v="2023-04-24T00:00:00"/>
    <x v="11"/>
    <n v="200"/>
    <x v="3"/>
  </r>
  <r>
    <n v="80079591"/>
    <d v="2023-04-24T00:00:00"/>
    <x v="12"/>
    <n v="450"/>
    <x v="3"/>
  </r>
  <r>
    <n v="80079591"/>
    <d v="2023-04-24T00:00:00"/>
    <x v="13"/>
    <n v="60"/>
    <x v="4"/>
  </r>
  <r>
    <s v="55-2039"/>
    <d v="2023-04-24T00:00:00"/>
    <x v="14"/>
    <n v="1135"/>
    <x v="1"/>
  </r>
  <r>
    <m/>
    <m/>
    <x v="9"/>
    <m/>
    <x v="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80077253"/>
    <d v="2023-03-23T00:00:00"/>
    <x v="0"/>
    <n v="2000"/>
    <x v="0"/>
  </r>
  <r>
    <n v="80077253"/>
    <d v="2023-03-23T00:00:00"/>
    <x v="1"/>
    <n v="1130"/>
    <x v="0"/>
  </r>
  <r>
    <n v="80077253"/>
    <d v="2023-03-23T00:00:00"/>
    <x v="2"/>
    <n v="390"/>
    <x v="0"/>
  </r>
  <r>
    <n v="80077253"/>
    <d v="2023-03-23T00:00:00"/>
    <x v="3"/>
    <n v="580"/>
    <x v="0"/>
  </r>
  <r>
    <n v="80077253"/>
    <d v="2023-03-23T00:00:00"/>
    <x v="4"/>
    <n v="480"/>
    <x v="0"/>
  </r>
  <r>
    <n v="80077255"/>
    <d v="2023-03-23T00:00:00"/>
    <x v="5"/>
    <n v="110"/>
    <x v="0"/>
  </r>
  <r>
    <n v="80077251"/>
    <d v="2023-03-23T00:00:00"/>
    <x v="6"/>
    <n v="200"/>
    <x v="1"/>
  </r>
  <r>
    <n v="80077251"/>
    <d v="2023-03-23T00:00:00"/>
    <x v="7"/>
    <n v="660"/>
    <x v="1"/>
  </r>
  <r>
    <m/>
    <m/>
    <x v="8"/>
    <m/>
    <x v="2"/>
  </r>
  <r>
    <n v="80077354"/>
    <d v="2023-03-27T00:00:00"/>
    <x v="9"/>
    <n v="320"/>
    <x v="3"/>
  </r>
  <r>
    <n v="80077354"/>
    <d v="2023-03-27T00:00:00"/>
    <x v="10"/>
    <n v="200"/>
    <x v="3"/>
  </r>
  <r>
    <n v="80077354"/>
    <d v="2023-03-27T00:00:00"/>
    <x v="11"/>
    <n v="1270"/>
    <x v="3"/>
  </r>
  <r>
    <n v="80077354"/>
    <d v="2023-03-27T00:00:00"/>
    <x v="12"/>
    <n v="100"/>
    <x v="4"/>
  </r>
  <r>
    <s v="55-2035"/>
    <m/>
    <x v="13"/>
    <n v="1160"/>
    <x v="1"/>
  </r>
  <r>
    <m/>
    <m/>
    <x v="8"/>
    <m/>
    <x v="2"/>
  </r>
  <r>
    <m/>
    <m/>
    <x v="8"/>
    <m/>
    <x v="2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77258"/>
    <d v="2023-03-23T00:00:00"/>
    <x v="0"/>
    <n v="95"/>
    <x v="0"/>
  </r>
  <r>
    <n v="80077258"/>
    <d v="2023-03-23T00:00:00"/>
    <x v="1"/>
    <n v="45"/>
    <x v="0"/>
  </r>
  <r>
    <n v="80077258"/>
    <d v="2023-03-23T00:00:00"/>
    <x v="2"/>
    <n v="940"/>
    <x v="0"/>
  </r>
  <r>
    <n v="80077258"/>
    <d v="2023-03-23T00:00:00"/>
    <x v="3"/>
    <n v="300"/>
    <x v="0"/>
  </r>
  <r>
    <n v="80077258"/>
    <d v="2023-03-23T00:00:00"/>
    <x v="4"/>
    <n v="2130"/>
    <x v="0"/>
  </r>
  <r>
    <n v="80077258"/>
    <d v="2023-03-23T00:00:00"/>
    <x v="5"/>
    <n v="120"/>
    <x v="0"/>
  </r>
  <r>
    <n v="80077258"/>
    <d v="2023-03-23T00:00:00"/>
    <x v="6"/>
    <n v="730"/>
    <x v="0"/>
  </r>
  <r>
    <n v="80077258"/>
    <d v="2023-03-23T00:00:00"/>
    <x v="7"/>
    <n v="620"/>
    <x v="0"/>
  </r>
  <r>
    <n v="80077258"/>
    <d v="2023-03-23T00:00:00"/>
    <x v="8"/>
    <n v="290"/>
    <x v="0"/>
  </r>
  <r>
    <n v="80077258"/>
    <d v="2023-03-23T00:00:00"/>
    <x v="9"/>
    <n v="260"/>
    <x v="0"/>
  </r>
  <r>
    <n v="80077258"/>
    <d v="2023-03-23T00:00:00"/>
    <x v="10"/>
    <n v="200"/>
    <x v="0"/>
  </r>
  <r>
    <m/>
    <m/>
    <x v="11"/>
    <m/>
    <x v="1"/>
  </r>
  <r>
    <n v="80077264"/>
    <d v="2023-03-23T00:00:00"/>
    <x v="12"/>
    <n v="285"/>
    <x v="2"/>
  </r>
  <r>
    <n v="80077264"/>
    <d v="2023-03-23T00:00:00"/>
    <x v="1"/>
    <n v="900"/>
    <x v="2"/>
  </r>
  <r>
    <n v="80077264"/>
    <d v="2023-03-23T00:00:00"/>
    <x v="13"/>
    <n v="900"/>
    <x v="2"/>
  </r>
  <r>
    <n v="80077264"/>
    <d v="2023-03-23T00:00:00"/>
    <x v="14"/>
    <n v="1650"/>
    <x v="2"/>
  </r>
  <r>
    <n v="80077264"/>
    <d v="2023-03-23T00:00:00"/>
    <x v="15"/>
    <n v="1660"/>
    <x v="2"/>
  </r>
  <r>
    <n v="80077264"/>
    <d v="2023-03-23T00:00:00"/>
    <x v="3"/>
    <n v="3160"/>
    <x v="2"/>
  </r>
  <r>
    <n v="80077264"/>
    <d v="2023-03-23T00:00:00"/>
    <x v="16"/>
    <n v="400"/>
    <x v="2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s v="55-2036"/>
    <m/>
    <x v="17"/>
    <n v="1890"/>
    <x v="0"/>
  </r>
  <r>
    <s v="55-2037"/>
    <m/>
    <x v="18"/>
    <n v="1910"/>
    <x v="0"/>
  </r>
  <r>
    <m/>
    <m/>
    <x v="11"/>
    <m/>
    <x v="1"/>
  </r>
  <r>
    <m/>
    <m/>
    <x v="11"/>
    <m/>
    <x v="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74979"/>
    <d v="2023-02-23T00:00:00"/>
    <x v="0"/>
    <n v="80"/>
    <x v="0"/>
  </r>
  <r>
    <n v="80074979"/>
    <d v="2023-02-23T00:00:00"/>
    <x v="1"/>
    <n v="45"/>
    <x v="0"/>
  </r>
  <r>
    <n v="80074979"/>
    <d v="2023-02-23T00:00:00"/>
    <x v="2"/>
    <n v="870"/>
    <x v="0"/>
  </r>
  <r>
    <n v="80074979"/>
    <d v="2023-02-23T00:00:00"/>
    <x v="3"/>
    <n v="300"/>
    <x v="0"/>
  </r>
  <r>
    <n v="80074979"/>
    <d v="2023-02-23T00:00:00"/>
    <x v="4"/>
    <n v="2050"/>
    <x v="0"/>
  </r>
  <r>
    <n v="80074979"/>
    <d v="2023-02-23T00:00:00"/>
    <x v="5"/>
    <n v="130"/>
    <x v="0"/>
  </r>
  <r>
    <n v="80074979"/>
    <d v="2023-02-23T00:00:00"/>
    <x v="6"/>
    <n v="370"/>
    <x v="0"/>
  </r>
  <r>
    <n v="80074979"/>
    <d v="2023-02-23T00:00:00"/>
    <x v="7"/>
    <n v="500"/>
    <x v="0"/>
  </r>
  <r>
    <n v="80074979"/>
    <d v="2023-02-23T00:00:00"/>
    <x v="8"/>
    <n v="250"/>
    <x v="0"/>
  </r>
  <r>
    <n v="80074979"/>
    <d v="2023-02-23T00:00:00"/>
    <x v="9"/>
    <n v="360"/>
    <x v="0"/>
  </r>
  <r>
    <n v="80072892"/>
    <d v="2023-01-24T00:00:00"/>
    <x v="10"/>
    <n v="2"/>
    <x v="0"/>
  </r>
  <r>
    <m/>
    <m/>
    <x v="11"/>
    <m/>
    <x v="1"/>
  </r>
  <r>
    <n v="80074991"/>
    <d v="2023-02-23T00:00:00"/>
    <x v="12"/>
    <n v="295"/>
    <x v="2"/>
  </r>
  <r>
    <n v="80074991"/>
    <d v="2023-02-23T00:00:00"/>
    <x v="1"/>
    <n v="900"/>
    <x v="2"/>
  </r>
  <r>
    <n v="80074991"/>
    <d v="2023-02-23T00:00:00"/>
    <x v="13"/>
    <n v="900"/>
    <x v="2"/>
  </r>
  <r>
    <n v="80074991"/>
    <d v="2023-02-23T00:00:00"/>
    <x v="14"/>
    <n v="1200"/>
    <x v="2"/>
  </r>
  <r>
    <n v="80074991"/>
    <d v="2023-02-23T00:00:00"/>
    <x v="15"/>
    <n v="1320"/>
    <x v="2"/>
  </r>
  <r>
    <n v="80074991"/>
    <d v="2023-02-23T00:00:00"/>
    <x v="3"/>
    <n v="3500"/>
    <x v="2"/>
  </r>
  <r>
    <n v="80074991"/>
    <d v="2023-02-23T00:00:00"/>
    <x v="16"/>
    <n v="300"/>
    <x v="2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s v="55-2033"/>
    <m/>
    <x v="17"/>
    <n v="1500"/>
    <x v="0"/>
  </r>
  <r>
    <s v="55-2034"/>
    <m/>
    <x v="18"/>
    <n v="2100"/>
    <x v="0"/>
  </r>
  <r>
    <m/>
    <m/>
    <x v="11"/>
    <m/>
    <x v="1"/>
  </r>
  <r>
    <m/>
    <m/>
    <x v="11"/>
    <m/>
    <x v="1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80074892"/>
    <d v="2023-02-23T00:00:00"/>
    <x v="0"/>
    <n v="1300"/>
    <x v="0"/>
  </r>
  <r>
    <n v="80074892"/>
    <d v="2023-02-23T00:00:00"/>
    <x v="1"/>
    <n v="1100"/>
    <x v="0"/>
  </r>
  <r>
    <n v="80074892"/>
    <d v="2023-02-23T00:00:00"/>
    <x v="2"/>
    <n v="350"/>
    <x v="0"/>
  </r>
  <r>
    <n v="80074892"/>
    <d v="2023-02-23T00:00:00"/>
    <x v="3"/>
    <n v="600"/>
    <x v="0"/>
  </r>
  <r>
    <n v="80074892"/>
    <d v="2023-02-23T00:00:00"/>
    <x v="4"/>
    <n v="500"/>
    <x v="0"/>
  </r>
  <r>
    <n v="80074954"/>
    <d v="2023-02-23T00:00:00"/>
    <x v="5"/>
    <n v="100"/>
    <x v="0"/>
  </r>
  <r>
    <n v="80074958"/>
    <d v="2023-02-23T00:00:00"/>
    <x v="6"/>
    <n v="200"/>
    <x v="1"/>
  </r>
  <r>
    <n v="80074958"/>
    <d v="2023-02-23T00:00:00"/>
    <x v="7"/>
    <n v="710"/>
    <x v="1"/>
  </r>
  <r>
    <n v="80074958"/>
    <d v="2023-02-23T00:00:00"/>
    <x v="8"/>
    <n v="200"/>
    <x v="1"/>
  </r>
  <r>
    <n v="80074964"/>
    <d v="2023-02-23T00:00:00"/>
    <x v="9"/>
    <n v="200"/>
    <x v="2"/>
  </r>
  <r>
    <n v="80074964"/>
    <d v="2023-02-23T00:00:00"/>
    <x v="10"/>
    <n v="150"/>
    <x v="2"/>
  </r>
  <r>
    <n v="80074964"/>
    <d v="2023-02-23T00:00:00"/>
    <x v="11"/>
    <n v="600"/>
    <x v="2"/>
  </r>
  <r>
    <n v="80074964"/>
    <d v="2023-02-23T00:00:00"/>
    <x v="12"/>
    <n v="50"/>
    <x v="3"/>
  </r>
  <r>
    <s v="55-2032"/>
    <m/>
    <x v="13"/>
    <n v="1300"/>
    <x v="1"/>
  </r>
  <r>
    <m/>
    <m/>
    <x v="14"/>
    <m/>
    <x v="4"/>
  </r>
  <r>
    <m/>
    <m/>
    <x v="14"/>
    <m/>
    <x v="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072673"/>
    <d v="2023-01-23T00:00:00"/>
    <x v="0"/>
    <n v="2150"/>
    <x v="0"/>
  </r>
  <r>
    <n v="800072673"/>
    <d v="2023-01-23T00:00:00"/>
    <x v="1"/>
    <n v="1280"/>
    <x v="0"/>
  </r>
  <r>
    <n v="800072673"/>
    <d v="2023-01-23T00:00:00"/>
    <x v="2"/>
    <n v="380"/>
    <x v="0"/>
  </r>
  <r>
    <n v="800072673"/>
    <d v="2023-01-23T00:00:00"/>
    <x v="3"/>
    <n v="610"/>
    <x v="0"/>
  </r>
  <r>
    <n v="800072673"/>
    <d v="2023-01-23T00:00:00"/>
    <x v="4"/>
    <n v="600"/>
    <x v="0"/>
  </r>
  <r>
    <n v="80072674"/>
    <d v="2023-01-20T00:00:00"/>
    <x v="5"/>
    <n v="230"/>
    <x v="1"/>
  </r>
  <r>
    <n v="80072674"/>
    <d v="2023-01-20T00:00:00"/>
    <x v="6"/>
    <n v="780"/>
    <x v="1"/>
  </r>
  <r>
    <n v="80072674"/>
    <d v="2023-01-20T00:00:00"/>
    <x v="7"/>
    <n v="300"/>
    <x v="1"/>
  </r>
  <r>
    <n v="80072675"/>
    <d v="2023-01-20T00:00:00"/>
    <x v="8"/>
    <n v="300"/>
    <x v="2"/>
  </r>
  <r>
    <n v="80072675"/>
    <d v="2023-01-20T00:00:00"/>
    <x v="9"/>
    <n v="180"/>
    <x v="2"/>
  </r>
  <r>
    <n v="80072675"/>
    <d v="2023-01-20T00:00:00"/>
    <x v="10"/>
    <n v="80"/>
    <x v="3"/>
  </r>
  <r>
    <n v="80072675"/>
    <d v="2023-01-20T00:00:00"/>
    <x v="11"/>
    <n v="500"/>
    <x v="2"/>
  </r>
  <r>
    <n v="80072676"/>
    <d v="2023-01-20T00:00:00"/>
    <x v="12"/>
    <n v="200"/>
    <x v="0"/>
  </r>
  <r>
    <m/>
    <m/>
    <x v="13"/>
    <m/>
    <x v="4"/>
  </r>
  <r>
    <m/>
    <m/>
    <x v="13"/>
    <m/>
    <x v="4"/>
  </r>
  <r>
    <m/>
    <m/>
    <x v="13"/>
    <m/>
    <x v="4"/>
  </r>
  <r>
    <m/>
    <m/>
    <x v="13"/>
    <m/>
    <x v="4"/>
  </r>
  <r>
    <m/>
    <m/>
    <x v="13"/>
    <m/>
    <x v="4"/>
  </r>
  <r>
    <n v="2031"/>
    <m/>
    <x v="14"/>
    <n v="1390"/>
    <x v="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72669"/>
    <d v="2023-01-20T00:00:00"/>
    <x v="0"/>
    <n v="80"/>
    <x v="0"/>
  </r>
  <r>
    <n v="80072669"/>
    <d v="2023-01-20T00:00:00"/>
    <x v="1"/>
    <n v="40"/>
    <x v="0"/>
  </r>
  <r>
    <n v="80072669"/>
    <d v="2023-01-20T00:00:00"/>
    <x v="2"/>
    <n v="900"/>
    <x v="0"/>
  </r>
  <r>
    <n v="80072669"/>
    <d v="2023-01-20T00:00:00"/>
    <x v="3"/>
    <n v="300"/>
    <x v="0"/>
  </r>
  <r>
    <n v="80072669"/>
    <d v="2023-01-20T00:00:00"/>
    <x v="4"/>
    <n v="1950"/>
    <x v="0"/>
  </r>
  <r>
    <n v="80072669"/>
    <d v="2023-01-20T00:00:00"/>
    <x v="5"/>
    <n v="130"/>
    <x v="0"/>
  </r>
  <r>
    <n v="80072669"/>
    <d v="2023-01-20T00:00:00"/>
    <x v="6"/>
    <n v="360"/>
    <x v="0"/>
  </r>
  <r>
    <n v="80072669"/>
    <d v="2023-01-20T00:00:00"/>
    <x v="7"/>
    <n v="650"/>
    <x v="0"/>
  </r>
  <r>
    <n v="80072669"/>
    <d v="2023-01-20T00:00:00"/>
    <x v="8"/>
    <n v="280"/>
    <x v="0"/>
  </r>
  <r>
    <n v="80072669"/>
    <d v="2023-01-20T00:00:00"/>
    <x v="9"/>
    <n v="1650"/>
    <x v="0"/>
  </r>
  <r>
    <n v="80072669"/>
    <d v="2023-01-20T00:00:00"/>
    <x v="10"/>
    <n v="400"/>
    <x v="0"/>
  </r>
  <r>
    <n v="80072671"/>
    <d v="2023-01-23T00:00:00"/>
    <x v="11"/>
    <n v="300"/>
    <x v="0"/>
  </r>
  <r>
    <n v="80072671"/>
    <d v="2023-01-23T00:00:00"/>
    <x v="1"/>
    <n v="900"/>
    <x v="1"/>
  </r>
  <r>
    <n v="80072671"/>
    <d v="2023-01-23T00:00:00"/>
    <x v="12"/>
    <n v="900"/>
    <x v="1"/>
  </r>
  <r>
    <n v="80072671"/>
    <d v="2023-01-23T00:00:00"/>
    <x v="13"/>
    <n v="1200"/>
    <x v="1"/>
  </r>
  <r>
    <n v="80072671"/>
    <d v="2023-01-23T00:00:00"/>
    <x v="14"/>
    <n v="1250"/>
    <x v="1"/>
  </r>
  <r>
    <n v="80072671"/>
    <d v="2023-01-23T00:00:00"/>
    <x v="3"/>
    <n v="2800"/>
    <x v="1"/>
  </r>
  <r>
    <n v="80072671"/>
    <d v="2023-01-23T00:00:00"/>
    <x v="15"/>
    <n v="300"/>
    <x v="1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n v="2029"/>
    <m/>
    <x v="17"/>
    <n v="1620"/>
    <x v="0"/>
  </r>
  <r>
    <n v="2030"/>
    <m/>
    <x v="18"/>
    <n v="3430"/>
    <x v="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70371"/>
    <d v="2022-12-20T00:00:00"/>
    <x v="0"/>
    <n v="100"/>
    <x v="0"/>
  </r>
  <r>
    <n v="80070371"/>
    <d v="2022-12-20T00:00:00"/>
    <x v="1"/>
    <n v="40"/>
    <x v="0"/>
  </r>
  <r>
    <n v="80070371"/>
    <d v="2022-12-20T00:00:00"/>
    <x v="2"/>
    <n v="870"/>
    <x v="0"/>
  </r>
  <r>
    <n v="80070371"/>
    <d v="2022-12-20T00:00:00"/>
    <x v="3"/>
    <n v="300"/>
    <x v="0"/>
  </r>
  <r>
    <n v="80070371"/>
    <d v="2022-12-20T00:00:00"/>
    <x v="4"/>
    <n v="220"/>
    <x v="0"/>
  </r>
  <r>
    <n v="80070371"/>
    <d v="2022-12-20T00:00:00"/>
    <x v="5"/>
    <n v="160"/>
    <x v="0"/>
  </r>
  <r>
    <n v="80070371"/>
    <d v="2022-12-20T00:00:00"/>
    <x v="6"/>
    <n v="360"/>
    <x v="0"/>
  </r>
  <r>
    <n v="80070371"/>
    <d v="2022-12-20T00:00:00"/>
    <x v="7"/>
    <n v="200"/>
    <x v="0"/>
  </r>
  <r>
    <n v="80070371"/>
    <d v="2022-12-20T00:00:00"/>
    <x v="8"/>
    <n v="150"/>
    <x v="0"/>
  </r>
  <r>
    <n v="80070371"/>
    <d v="2022-12-20T00:00:00"/>
    <x v="9"/>
    <n v="320"/>
    <x v="0"/>
  </r>
  <r>
    <n v="80070371"/>
    <d v="2022-12-20T00:00:00"/>
    <x v="10"/>
    <n v="1900"/>
    <x v="0"/>
  </r>
  <r>
    <n v="80070371"/>
    <d v="2022-12-20T00:00:00"/>
    <x v="11"/>
    <n v="40"/>
    <x v="0"/>
  </r>
  <r>
    <n v="80070372"/>
    <d v="2022-12-20T00:00:00"/>
    <x v="12"/>
    <n v="275"/>
    <x v="1"/>
  </r>
  <r>
    <n v="80070372"/>
    <d v="2022-12-20T00:00:00"/>
    <x v="13"/>
    <n v="240"/>
    <x v="1"/>
  </r>
  <r>
    <n v="80070372"/>
    <d v="2022-12-20T00:00:00"/>
    <x v="1"/>
    <n v="540"/>
    <x v="1"/>
  </r>
  <r>
    <n v="80070372"/>
    <d v="2022-12-20T00:00:00"/>
    <x v="3"/>
    <n v="870"/>
    <x v="1"/>
  </r>
  <r>
    <n v="80070372"/>
    <d v="2022-12-20T00:00:00"/>
    <x v="14"/>
    <n v="650"/>
    <x v="1"/>
  </r>
  <r>
    <n v="80070372"/>
    <d v="2022-12-20T00:00:00"/>
    <x v="4"/>
    <n v="1000"/>
    <x v="1"/>
  </r>
  <r>
    <n v="80070372"/>
    <d v="2022-12-20T00:00:00"/>
    <x v="15"/>
    <n v="300"/>
    <x v="1"/>
  </r>
  <r>
    <n v="80069016"/>
    <d v="2022-11-25T00:00:00"/>
    <x v="14"/>
    <n v="350"/>
    <x v="1"/>
  </r>
  <r>
    <n v="80069016"/>
    <d v="2022-11-25T00:00:00"/>
    <x v="5"/>
    <n v="180"/>
    <x v="0"/>
  </r>
  <r>
    <n v="80069016"/>
    <d v="2022-11-25T00:00:00"/>
    <x v="11"/>
    <n v="70"/>
    <x v="0"/>
  </r>
  <r>
    <n v="80068978"/>
    <d v="2022-11-25T00:00:00"/>
    <x v="13"/>
    <n v="300"/>
    <x v="1"/>
  </r>
  <r>
    <n v="80068978"/>
    <d v="2022-11-25T00:00:00"/>
    <x v="3"/>
    <n v="1400"/>
    <x v="1"/>
  </r>
  <r>
    <n v="2026"/>
    <d v="2022-12-20T00:00:00"/>
    <x v="16"/>
    <n v="1500"/>
    <x v="0"/>
  </r>
  <r>
    <n v="2027"/>
    <d v="2022-12-20T00:00:00"/>
    <x v="17"/>
    <n v="1670"/>
    <x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70379"/>
    <d v="2022-12-20T00:00:00"/>
    <x v="0"/>
    <n v="1500"/>
    <x v="0"/>
  </r>
  <r>
    <n v="80070379"/>
    <d v="2022-12-20T00:00:00"/>
    <x v="1"/>
    <n v="600"/>
    <x v="0"/>
  </r>
  <r>
    <n v="80070379"/>
    <d v="2022-12-20T00:00:00"/>
    <x v="2"/>
    <n v="340"/>
    <x v="0"/>
  </r>
  <r>
    <n v="80070379"/>
    <d v="2022-12-20T00:00:00"/>
    <x v="3"/>
    <n v="1300"/>
    <x v="0"/>
  </r>
  <r>
    <n v="80070379"/>
    <d v="2022-12-20T00:00:00"/>
    <x v="4"/>
    <n v="630"/>
    <x v="0"/>
  </r>
  <r>
    <n v="80070379"/>
    <d v="2022-12-20T00:00:00"/>
    <x v="5"/>
    <n v="100"/>
    <x v="0"/>
  </r>
  <r>
    <n v="80070380"/>
    <d v="2022-12-20T00:00:00"/>
    <x v="6"/>
    <n v="200"/>
    <x v="1"/>
  </r>
  <r>
    <n v="80070380"/>
    <d v="2022-12-20T00:00:00"/>
    <x v="7"/>
    <n v="200"/>
    <x v="1"/>
  </r>
  <r>
    <n v="80070380"/>
    <d v="2022-12-20T00:00:00"/>
    <x v="8"/>
    <n v="600"/>
    <x v="1"/>
  </r>
  <r>
    <n v="80070380"/>
    <d v="2022-12-20T00:00:00"/>
    <x v="9"/>
    <n v="40"/>
    <x v="2"/>
  </r>
  <r>
    <n v="80070381"/>
    <d v="2022-12-20T00:00:00"/>
    <x v="10"/>
    <n v="450"/>
    <x v="3"/>
  </r>
  <r>
    <n v="80070381"/>
    <d v="2022-12-20T00:00:00"/>
    <x v="5"/>
    <n v="200"/>
    <x v="3"/>
  </r>
  <r>
    <n v="80070381"/>
    <d v="2022-12-20T00:00:00"/>
    <x v="11"/>
    <n v="200"/>
    <x v="3"/>
  </r>
  <r>
    <n v="80070382"/>
    <d v="2022-12-20T00:00:00"/>
    <x v="12"/>
    <n v="100"/>
    <x v="0"/>
  </r>
  <r>
    <m/>
    <m/>
    <x v="13"/>
    <m/>
    <x v="4"/>
  </r>
  <r>
    <m/>
    <m/>
    <x v="13"/>
    <m/>
    <x v="4"/>
  </r>
  <r>
    <m/>
    <m/>
    <x v="13"/>
    <m/>
    <x v="4"/>
  </r>
  <r>
    <m/>
    <m/>
    <x v="13"/>
    <m/>
    <x v="4"/>
  </r>
  <r>
    <n v="2028"/>
    <m/>
    <x v="14"/>
    <n v="1050"/>
    <x v="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68364"/>
    <d v="2022-11-18T00:00:00"/>
    <x v="0"/>
    <n v="80"/>
    <x v="0"/>
  </r>
  <r>
    <n v="80068364"/>
    <d v="2022-11-18T00:00:00"/>
    <x v="1"/>
    <n v="45"/>
    <x v="0"/>
  </r>
  <r>
    <n v="80068364"/>
    <d v="2022-11-18T00:00:00"/>
    <x v="2"/>
    <n v="840"/>
    <x v="0"/>
  </r>
  <r>
    <n v="80068364"/>
    <d v="2022-11-18T00:00:00"/>
    <x v="3"/>
    <n v="360"/>
    <x v="0"/>
  </r>
  <r>
    <n v="80068364"/>
    <d v="2022-11-18T00:00:00"/>
    <x v="4"/>
    <n v="200"/>
    <x v="0"/>
  </r>
  <r>
    <n v="80068364"/>
    <d v="2022-11-18T00:00:00"/>
    <x v="5"/>
    <n v="300"/>
    <x v="0"/>
  </r>
  <r>
    <n v="80068364"/>
    <d v="2022-11-18T00:00:00"/>
    <x v="6"/>
    <n v="480"/>
    <x v="0"/>
  </r>
  <r>
    <n v="80068364"/>
    <d v="2022-11-18T00:00:00"/>
    <x v="7"/>
    <n v="200"/>
    <x v="0"/>
  </r>
  <r>
    <n v="80068364"/>
    <d v="2022-11-18T00:00:00"/>
    <x v="8"/>
    <n v="280"/>
    <x v="0"/>
  </r>
  <r>
    <n v="80068364"/>
    <d v="2022-11-18T00:00:00"/>
    <x v="9"/>
    <n v="200"/>
    <x v="0"/>
  </r>
  <r>
    <n v="80068364"/>
    <d v="2022-11-18T00:00:00"/>
    <x v="10"/>
    <n v="1450"/>
    <x v="0"/>
  </r>
  <r>
    <n v="80068364"/>
    <d v="2022-11-18T00:00:00"/>
    <x v="11"/>
    <n v="40"/>
    <x v="0"/>
  </r>
  <r>
    <n v="80068365"/>
    <d v="2022-11-18T00:00:00"/>
    <x v="12"/>
    <n v="300"/>
    <x v="1"/>
  </r>
  <r>
    <n v="80068365"/>
    <d v="2022-11-18T00:00:00"/>
    <x v="13"/>
    <n v="540"/>
    <x v="1"/>
  </r>
  <r>
    <n v="80068365"/>
    <d v="2022-11-18T00:00:00"/>
    <x v="1"/>
    <n v="540"/>
    <x v="1"/>
  </r>
  <r>
    <n v="80068365"/>
    <d v="2022-11-18T00:00:00"/>
    <x v="3"/>
    <n v="2150"/>
    <x v="1"/>
  </r>
  <r>
    <n v="80068365"/>
    <d v="2022-11-18T00:00:00"/>
    <x v="14"/>
    <n v="1000"/>
    <x v="1"/>
  </r>
  <r>
    <n v="80068365"/>
    <d v="2022-11-18T00:00:00"/>
    <x v="4"/>
    <n v="1250"/>
    <x v="1"/>
  </r>
  <r>
    <n v="80068365"/>
    <d v="2022-11-18T00:00:00"/>
    <x v="15"/>
    <n v="300"/>
    <x v="1"/>
  </r>
  <r>
    <m/>
    <m/>
    <x v="16"/>
    <n v="1410"/>
    <x v="0"/>
  </r>
  <r>
    <m/>
    <m/>
    <x v="17"/>
    <n v="2270"/>
    <x v="0"/>
  </r>
  <r>
    <m/>
    <m/>
    <x v="18"/>
    <m/>
    <x v="2"/>
  </r>
  <r>
    <m/>
    <m/>
    <x v="18"/>
    <m/>
    <x v="2"/>
  </r>
  <r>
    <m/>
    <m/>
    <x v="18"/>
    <m/>
    <x v="2"/>
  </r>
  <r>
    <m/>
    <m/>
    <x v="18"/>
    <m/>
    <x v="2"/>
  </r>
  <r>
    <n v="1674"/>
    <m/>
    <x v="18"/>
    <m/>
    <x v="2"/>
  </r>
  <r>
    <n v="1675"/>
    <m/>
    <x v="18"/>
    <m/>
    <x v="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66312"/>
    <d v="2022-10-21T00:00:00"/>
    <x v="0"/>
    <n v="1210"/>
    <x v="0"/>
  </r>
  <r>
    <n v="80066312"/>
    <d v="2022-10-21T00:00:00"/>
    <x v="1"/>
    <n v="1850"/>
    <x v="0"/>
  </r>
  <r>
    <n v="80066312"/>
    <d v="2022-10-21T00:00:00"/>
    <x v="2"/>
    <n v="180"/>
    <x v="1"/>
  </r>
  <r>
    <n v="80066312"/>
    <d v="2022-10-21T00:00:00"/>
    <x v="3"/>
    <n v="350"/>
    <x v="0"/>
  </r>
  <r>
    <n v="80066312"/>
    <d v="2022-10-21T00:00:00"/>
    <x v="4"/>
    <n v="140"/>
    <x v="2"/>
  </r>
  <r>
    <n v="80066312"/>
    <d v="2022-10-21T00:00:00"/>
    <x v="5"/>
    <n v="650"/>
    <x v="0"/>
  </r>
  <r>
    <n v="80066312"/>
    <d v="2022-10-21T00:00:00"/>
    <x v="6"/>
    <n v="500"/>
    <x v="3"/>
  </r>
  <r>
    <n v="80066312"/>
    <d v="2022-10-21T00:00:00"/>
    <x v="7"/>
    <n v="650"/>
    <x v="1"/>
  </r>
  <r>
    <n v="80066312"/>
    <d v="2022-10-21T00:00:00"/>
    <x v="8"/>
    <n v="50"/>
    <x v="3"/>
  </r>
  <r>
    <n v="80066312"/>
    <d v="2022-10-21T00:00:00"/>
    <x v="9"/>
    <n v="600"/>
    <x v="0"/>
  </r>
  <r>
    <n v="80066312"/>
    <d v="2022-10-21T00:00:00"/>
    <x v="10"/>
    <n v="100"/>
    <x v="0"/>
  </r>
  <r>
    <n v="80066313"/>
    <d v="2022-10-21T00:00:00"/>
    <x v="11"/>
    <n v="200"/>
    <x v="3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n v="1671"/>
    <d v="2022-10-21T00:00:00"/>
    <x v="13"/>
    <n v="1270"/>
    <x v="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66315"/>
    <d v="2022-10-21T00:00:00"/>
    <x v="0"/>
    <n v="250"/>
    <x v="0"/>
  </r>
  <r>
    <n v="80066315"/>
    <d v="2022-10-21T00:00:00"/>
    <x v="1"/>
    <n v="540"/>
    <x v="0"/>
  </r>
  <r>
    <n v="80066315"/>
    <d v="2022-10-21T00:00:00"/>
    <x v="2"/>
    <n v="1200"/>
    <x v="0"/>
  </r>
  <r>
    <n v="80066315"/>
    <d v="2022-10-21T00:00:00"/>
    <x v="3"/>
    <n v="1380"/>
    <x v="0"/>
  </r>
  <r>
    <n v="80066315"/>
    <d v="2022-10-21T00:00:00"/>
    <x v="4"/>
    <n v="540"/>
    <x v="0"/>
  </r>
  <r>
    <n v="80066315"/>
    <d v="2022-10-21T00:00:00"/>
    <x v="5"/>
    <n v="2300"/>
    <x v="0"/>
  </r>
  <r>
    <n v="80066315"/>
    <d v="2022-10-21T00:00:00"/>
    <x v="6"/>
    <n v="300"/>
    <x v="0"/>
  </r>
  <r>
    <n v="80066318"/>
    <d v="2022-10-21T00:00:00"/>
    <x v="7"/>
    <n v="950"/>
    <x v="1"/>
  </r>
  <r>
    <n v="80066318"/>
    <d v="2022-10-21T00:00:00"/>
    <x v="5"/>
    <n v="260"/>
    <x v="1"/>
  </r>
  <r>
    <n v="80066318"/>
    <d v="2022-10-21T00:00:00"/>
    <x v="8"/>
    <n v="120"/>
    <x v="1"/>
  </r>
  <r>
    <n v="80066318"/>
    <d v="2022-10-21T00:00:00"/>
    <x v="3"/>
    <n v="300"/>
    <x v="1"/>
  </r>
  <r>
    <n v="80066318"/>
    <d v="2022-10-21T00:00:00"/>
    <x v="9"/>
    <n v="1950"/>
    <x v="1"/>
  </r>
  <r>
    <n v="80066318"/>
    <d v="2022-10-21T00:00:00"/>
    <x v="10"/>
    <n v="140"/>
    <x v="1"/>
  </r>
  <r>
    <n v="80066318"/>
    <d v="2022-10-21T00:00:00"/>
    <x v="1"/>
    <n v="40"/>
    <x v="1"/>
  </r>
  <r>
    <n v="80066318"/>
    <d v="2022-10-21T00:00:00"/>
    <x v="11"/>
    <n v="340"/>
    <x v="1"/>
  </r>
  <r>
    <n v="80066318"/>
    <d v="2022-10-21T00:00:00"/>
    <x v="12"/>
    <n v="500"/>
    <x v="1"/>
  </r>
  <r>
    <n v="80066318"/>
    <d v="2022-10-21T00:00:00"/>
    <x v="13"/>
    <n v="200"/>
    <x v="1"/>
  </r>
  <r>
    <n v="80066318"/>
    <d v="2022-10-21T00:00:00"/>
    <x v="14"/>
    <n v="400"/>
    <x v="1"/>
  </r>
  <r>
    <n v="80066318"/>
    <d v="2022-10-21T00:00:00"/>
    <x v="15"/>
    <n v="200"/>
    <x v="1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n v="1672"/>
    <m/>
    <x v="17"/>
    <n v="1600"/>
    <x v="1"/>
  </r>
  <r>
    <n v="1673"/>
    <m/>
    <x v="18"/>
    <n v="1990"/>
    <x v="1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59660"/>
    <d v="2022-07-20T00:00:00"/>
    <x v="0"/>
    <n v="1270"/>
    <x v="0"/>
  </r>
  <r>
    <n v="80059660"/>
    <d v="2022-07-20T00:00:00"/>
    <x v="1"/>
    <n v="1700"/>
    <x v="0"/>
  </r>
  <r>
    <n v="80059660"/>
    <d v="2022-07-20T00:00:00"/>
    <x v="2"/>
    <n v="400"/>
    <x v="0"/>
  </r>
  <r>
    <n v="80059660"/>
    <d v="2022-07-20T00:00:00"/>
    <x v="3"/>
    <n v="800"/>
    <x v="0"/>
  </r>
  <r>
    <n v="80059660"/>
    <d v="2022-07-20T00:00:00"/>
    <x v="4"/>
    <n v="100"/>
    <x v="0"/>
  </r>
  <r>
    <n v="80059660"/>
    <d v="2022-07-20T00:00:00"/>
    <x v="5"/>
    <n v="380"/>
    <x v="0"/>
  </r>
  <r>
    <n v="80059660"/>
    <d v="2022-07-20T00:00:00"/>
    <x v="6"/>
    <n v="600"/>
    <x v="0"/>
  </r>
  <r>
    <n v="80059661"/>
    <d v="2022-07-20T00:00:00"/>
    <x v="7"/>
    <n v="300"/>
    <x v="1"/>
  </r>
  <r>
    <n v="80059661"/>
    <d v="2022-07-20T00:00:00"/>
    <x v="8"/>
    <n v="600"/>
    <x v="1"/>
  </r>
  <r>
    <n v="80059661"/>
    <d v="2022-07-20T00:00:00"/>
    <x v="4"/>
    <n v="150"/>
    <x v="1"/>
  </r>
  <r>
    <n v="80059661"/>
    <d v="2022-07-20T00:00:00"/>
    <x v="9"/>
    <n v="40"/>
    <x v="1"/>
  </r>
  <r>
    <n v="80059663"/>
    <d v="2022-07-20T00:00:00"/>
    <x v="10"/>
    <n v="800"/>
    <x v="2"/>
  </r>
  <r>
    <n v="80059663"/>
    <d v="2022-07-20T00:00:00"/>
    <x v="11"/>
    <n v="350"/>
    <x v="2"/>
  </r>
  <r>
    <n v="80059663"/>
    <d v="2022-07-20T00:00:00"/>
    <x v="9"/>
    <n v="100"/>
    <x v="3"/>
  </r>
  <r>
    <n v="80059678"/>
    <d v="2022-07-21T00:00:00"/>
    <x v="12"/>
    <n v="100"/>
    <x v="0"/>
  </r>
  <r>
    <m/>
    <m/>
    <x v="13"/>
    <m/>
    <x v="4"/>
  </r>
  <r>
    <m/>
    <m/>
    <x v="13"/>
    <m/>
    <x v="4"/>
  </r>
  <r>
    <m/>
    <m/>
    <x v="13"/>
    <m/>
    <x v="4"/>
  </r>
  <r>
    <n v="1661"/>
    <d v="2022-07-21T00:00:00"/>
    <x v="14"/>
    <n v="960"/>
    <x v="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57421"/>
    <d v="2022-06-21T00:00:00"/>
    <x v="0"/>
    <n v="820"/>
    <x v="0"/>
  </r>
  <r>
    <n v="80057421"/>
    <d v="2022-06-21T00:00:00"/>
    <x v="1"/>
    <n v="1840"/>
    <x v="0"/>
  </r>
  <r>
    <n v="80057421"/>
    <d v="2022-06-21T00:00:00"/>
    <x v="2"/>
    <n v="260"/>
    <x v="0"/>
  </r>
  <r>
    <n v="80057421"/>
    <d v="2022-06-21T00:00:00"/>
    <x v="3"/>
    <n v="520"/>
    <x v="0"/>
  </r>
  <r>
    <n v="80057421"/>
    <d v="2022-06-21T00:00:00"/>
    <x v="4"/>
    <n v="210"/>
    <x v="0"/>
  </r>
  <r>
    <n v="80057421"/>
    <d v="2022-06-21T00:00:00"/>
    <x v="5"/>
    <n v="460"/>
    <x v="0"/>
  </r>
  <r>
    <n v="80057422"/>
    <d v="2022-06-21T00:00:00"/>
    <x v="6"/>
    <n v="40"/>
    <x v="1"/>
  </r>
  <r>
    <n v="80057422"/>
    <d v="2022-06-21T00:00:00"/>
    <x v="7"/>
    <n v="770"/>
    <x v="1"/>
  </r>
  <r>
    <n v="80057422"/>
    <d v="2022-06-21T00:00:00"/>
    <x v="8"/>
    <n v="400"/>
    <x v="1"/>
  </r>
  <r>
    <n v="80057426"/>
    <d v="2022-06-21T00:00:00"/>
    <x v="9"/>
    <n v="150"/>
    <x v="0"/>
  </r>
  <r>
    <n v="80057425"/>
    <d v="2022-06-21T00:00:00"/>
    <x v="10"/>
    <n v="40"/>
    <x v="2"/>
  </r>
  <r>
    <n v="80057425"/>
    <d v="2022-06-21T00:00:00"/>
    <x v="11"/>
    <n v="300"/>
    <x v="2"/>
  </r>
  <r>
    <n v="80057425"/>
    <d v="2022-06-21T00:00:00"/>
    <x v="6"/>
    <n v="70"/>
    <x v="3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n v="1653"/>
    <d v="2022-06-21T00:00:00"/>
    <x v="13"/>
    <n v="1290"/>
    <x v="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57401"/>
    <d v="2022-06-21T00:00:00"/>
    <x v="0"/>
    <n v="230"/>
    <x v="0"/>
  </r>
  <r>
    <n v="80057401"/>
    <d v="2022-06-21T00:00:00"/>
    <x v="1"/>
    <n v="540"/>
    <x v="0"/>
  </r>
  <r>
    <n v="80057401"/>
    <d v="2022-06-21T00:00:00"/>
    <x v="2"/>
    <n v="540"/>
    <x v="0"/>
  </r>
  <r>
    <n v="80057401"/>
    <d v="2022-06-21T00:00:00"/>
    <x v="3"/>
    <n v="1600"/>
    <x v="0"/>
  </r>
  <r>
    <n v="80057401"/>
    <d v="2022-06-21T00:00:00"/>
    <x v="4"/>
    <n v="1850"/>
    <x v="0"/>
  </r>
  <r>
    <n v="80057401"/>
    <d v="2022-06-21T00:00:00"/>
    <x v="5"/>
    <n v="1000"/>
    <x v="0"/>
  </r>
  <r>
    <n v="80057401"/>
    <d v="2022-06-21T00:00:00"/>
    <x v="6"/>
    <n v="180"/>
    <x v="0"/>
  </r>
  <r>
    <n v="80057403"/>
    <d v="2022-06-21T00:00:00"/>
    <x v="2"/>
    <n v="45"/>
    <x v="1"/>
  </r>
  <r>
    <n v="80057403"/>
    <d v="2022-06-21T00:00:00"/>
    <x v="7"/>
    <n v="780"/>
    <x v="1"/>
  </r>
  <r>
    <n v="80057403"/>
    <d v="2022-06-21T00:00:00"/>
    <x v="3"/>
    <n v="300"/>
    <x v="1"/>
  </r>
  <r>
    <n v="80057403"/>
    <d v="2022-06-21T00:00:00"/>
    <x v="8"/>
    <n v="1225"/>
    <x v="1"/>
  </r>
  <r>
    <n v="80057403"/>
    <d v="2022-06-21T00:00:00"/>
    <x v="9"/>
    <n v="130"/>
    <x v="1"/>
  </r>
  <r>
    <n v="80057403"/>
    <d v="2022-06-21T00:00:00"/>
    <x v="10"/>
    <n v="650"/>
    <x v="1"/>
  </r>
  <r>
    <n v="80057403"/>
    <d v="2022-06-21T00:00:00"/>
    <x v="11"/>
    <n v="825"/>
    <x v="1"/>
  </r>
  <r>
    <n v="80057403"/>
    <d v="2022-06-21T00:00:00"/>
    <x v="12"/>
    <n v="200"/>
    <x v="1"/>
  </r>
  <r>
    <n v="80057403"/>
    <d v="2022-06-21T00:00:00"/>
    <x v="13"/>
    <n v="300"/>
    <x v="1"/>
  </r>
  <r>
    <n v="80057409"/>
    <d v="2022-06-21T00:00:00"/>
    <x v="14"/>
    <n v="200"/>
    <x v="1"/>
  </r>
  <r>
    <m/>
    <m/>
    <x v="15"/>
    <m/>
    <x v="2"/>
  </r>
  <r>
    <m/>
    <m/>
    <x v="15"/>
    <m/>
    <x v="2"/>
  </r>
  <r>
    <m/>
    <m/>
    <x v="15"/>
    <m/>
    <x v="2"/>
  </r>
  <r>
    <m/>
    <m/>
    <x v="15"/>
    <m/>
    <x v="2"/>
  </r>
  <r>
    <m/>
    <m/>
    <x v="15"/>
    <m/>
    <x v="2"/>
  </r>
  <r>
    <m/>
    <m/>
    <x v="15"/>
    <m/>
    <x v="2"/>
  </r>
  <r>
    <m/>
    <m/>
    <x v="15"/>
    <m/>
    <x v="2"/>
  </r>
  <r>
    <n v="1654"/>
    <m/>
    <x v="16"/>
    <n v="1340"/>
    <x v="1"/>
  </r>
  <r>
    <n v="1655"/>
    <m/>
    <x v="17"/>
    <n v="1930"/>
    <x v="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54395"/>
    <d v="2022-05-03T00:00:00"/>
    <x v="0"/>
    <n v="390"/>
    <x v="0"/>
  </r>
  <r>
    <n v="80054395"/>
    <d v="2022-05-03T00:00:00"/>
    <x v="1"/>
    <n v="1000"/>
    <x v="0"/>
  </r>
  <r>
    <n v="80054395"/>
    <d v="2022-05-03T00:00:00"/>
    <x v="2"/>
    <n v="200"/>
    <x v="0"/>
  </r>
  <r>
    <n v="80054395"/>
    <d v="2022-05-03T00:00:00"/>
    <x v="3"/>
    <n v="400"/>
    <x v="0"/>
  </r>
  <r>
    <n v="80054395"/>
    <d v="2022-05-03T00:00:00"/>
    <x v="4"/>
    <n v="140"/>
    <x v="1"/>
  </r>
  <r>
    <n v="80054395"/>
    <d v="2022-05-03T00:00:00"/>
    <x v="5"/>
    <n v="275"/>
    <x v="1"/>
  </r>
  <r>
    <n v="80054395"/>
    <d v="2022-05-03T00:00:00"/>
    <x v="6"/>
    <n v="400"/>
    <x v="0"/>
  </r>
  <r>
    <n v="80054402"/>
    <d v="2022-05-03T00:00:00"/>
    <x v="7"/>
    <n v="100"/>
    <x v="0"/>
  </r>
  <r>
    <n v="80054605"/>
    <d v="2022-05-06T00:00:00"/>
    <x v="8"/>
    <n v="1800"/>
    <x v="1"/>
  </r>
  <r>
    <n v="80055496"/>
    <d v="2022-05-23T00:00:00"/>
    <x v="0"/>
    <n v="950"/>
    <x v="0"/>
  </r>
  <r>
    <n v="80055496"/>
    <d v="2022-05-23T00:00:00"/>
    <x v="1"/>
    <n v="700"/>
    <x v="0"/>
  </r>
  <r>
    <n v="80055496"/>
    <d v="2022-05-23T00:00:00"/>
    <x v="9"/>
    <n v="140"/>
    <x v="2"/>
  </r>
  <r>
    <n v="80055496"/>
    <d v="2022-05-23T00:00:00"/>
    <x v="2"/>
    <n v="180"/>
    <x v="0"/>
  </r>
  <r>
    <n v="80055496"/>
    <d v="2022-05-23T00:00:00"/>
    <x v="10"/>
    <n v="20"/>
    <x v="1"/>
  </r>
  <r>
    <n v="80055496"/>
    <d v="2022-05-23T00:00:00"/>
    <x v="3"/>
    <n v="370"/>
    <x v="0"/>
  </r>
  <r>
    <n v="80055496"/>
    <d v="2022-05-23T00:00:00"/>
    <x v="11"/>
    <n v="350"/>
    <x v="2"/>
  </r>
  <r>
    <n v="80055496"/>
    <d v="2022-05-23T00:00:00"/>
    <x v="12"/>
    <n v="180"/>
    <x v="0"/>
  </r>
  <r>
    <n v="80055496"/>
    <d v="2022-05-23T00:00:00"/>
    <x v="6"/>
    <n v="340"/>
    <x v="0"/>
  </r>
  <r>
    <n v="334"/>
    <d v="2022-05-23T00:00:00"/>
    <x v="13"/>
    <n v="1100"/>
    <x v="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54393"/>
    <d v="2022-05-03T00:00:00"/>
    <x v="0"/>
    <n v="270"/>
    <x v="0"/>
  </r>
  <r>
    <n v="80054393"/>
    <d v="2022-05-03T00:00:00"/>
    <x v="1"/>
    <n v="800"/>
    <x v="0"/>
  </r>
  <r>
    <n v="80054393"/>
    <d v="2022-05-03T00:00:00"/>
    <x v="2"/>
    <n v="1000"/>
    <x v="0"/>
  </r>
  <r>
    <n v="80054393"/>
    <d v="2022-05-03T00:00:00"/>
    <x v="3"/>
    <n v="600"/>
    <x v="0"/>
  </r>
  <r>
    <n v="80054393"/>
    <d v="2022-05-03T00:00:00"/>
    <x v="4"/>
    <n v="240"/>
    <x v="1"/>
  </r>
  <r>
    <n v="80054393"/>
    <d v="2022-05-03T00:00:00"/>
    <x v="5"/>
    <n v="300"/>
    <x v="0"/>
  </r>
  <r>
    <n v="80054603"/>
    <d v="2022-05-06T00:00:00"/>
    <x v="6"/>
    <n v="45"/>
    <x v="0"/>
  </r>
  <r>
    <n v="80054603"/>
    <d v="2022-05-06T00:00:00"/>
    <x v="0"/>
    <n v="270"/>
    <x v="0"/>
  </r>
  <r>
    <n v="80054603"/>
    <d v="2022-05-06T00:00:00"/>
    <x v="7"/>
    <n v="320"/>
    <x v="1"/>
  </r>
  <r>
    <n v="80054603"/>
    <d v="2022-05-06T00:00:00"/>
    <x v="1"/>
    <n v="160"/>
    <x v="1"/>
  </r>
  <r>
    <n v="80054603"/>
    <d v="2022-05-06T00:00:00"/>
    <x v="8"/>
    <n v="14"/>
    <x v="1"/>
  </r>
  <r>
    <n v="80054603"/>
    <d v="2022-05-06T00:00:00"/>
    <x v="9"/>
    <n v="1000"/>
    <x v="0"/>
  </r>
  <r>
    <n v="80054603"/>
    <d v="2022-05-06T00:00:00"/>
    <x v="10"/>
    <n v="200"/>
    <x v="1"/>
  </r>
  <r>
    <n v="80054603"/>
    <d v="2022-05-06T00:00:00"/>
    <x v="11"/>
    <n v="20"/>
    <x v="1"/>
  </r>
  <r>
    <n v="80055480"/>
    <d v="2022-05-23T00:00:00"/>
    <x v="6"/>
    <n v="100"/>
    <x v="0"/>
  </r>
  <r>
    <n v="80055480"/>
    <d v="2022-05-23T00:00:00"/>
    <x v="11"/>
    <n v="560"/>
    <x v="0"/>
  </r>
  <r>
    <n v="80055480"/>
    <d v="2022-05-23T00:00:00"/>
    <x v="7"/>
    <n v="360"/>
    <x v="1"/>
  </r>
  <r>
    <n v="80055480"/>
    <d v="2022-05-23T00:00:00"/>
    <x v="1"/>
    <n v="640"/>
    <x v="0"/>
  </r>
  <r>
    <n v="80055480"/>
    <d v="2022-05-23T00:00:00"/>
    <x v="2"/>
    <n v="200"/>
    <x v="0"/>
  </r>
  <r>
    <n v="80055480"/>
    <d v="2022-05-23T00:00:00"/>
    <x v="3"/>
    <n v="400"/>
    <x v="0"/>
  </r>
  <r>
    <n v="80055480"/>
    <d v="2022-05-23T00:00:00"/>
    <x v="8"/>
    <n v="860"/>
    <x v="1"/>
  </r>
  <r>
    <n v="80055480"/>
    <d v="2022-05-23T00:00:00"/>
    <x v="12"/>
    <n v="70"/>
    <x v="1"/>
  </r>
  <r>
    <n v="80055480"/>
    <d v="2022-05-23T00:00:00"/>
    <x v="13"/>
    <n v="200"/>
    <x v="1"/>
  </r>
  <r>
    <n v="80055503"/>
    <d v="2022-05-23T00:00:00"/>
    <x v="8"/>
    <n v="540"/>
    <x v="1"/>
  </r>
  <r>
    <n v="332"/>
    <d v="2022-05-23T00:00:00"/>
    <x v="14"/>
    <n v="880"/>
    <x v="1"/>
  </r>
  <r>
    <n v="333"/>
    <d v="2022-05-23T00:00:00"/>
    <x v="15"/>
    <n v="1000"/>
    <x v="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53508"/>
    <d v="2022-04-21T00:00:00"/>
    <x v="0"/>
    <n v="80"/>
    <x v="0"/>
  </r>
  <r>
    <n v="80053508"/>
    <d v="2022-04-21T00:00:00"/>
    <x v="1"/>
    <n v="700"/>
    <x v="0"/>
  </r>
  <r>
    <n v="80053508"/>
    <d v="2022-04-21T00:00:00"/>
    <x v="2"/>
    <n v="260"/>
    <x v="0"/>
  </r>
  <r>
    <n v="80053508"/>
    <d v="2022-04-21T00:00:00"/>
    <x v="3"/>
    <n v="1800"/>
    <x v="0"/>
  </r>
  <r>
    <n v="80053508"/>
    <d v="2022-04-21T00:00:00"/>
    <x v="4"/>
    <n v="40"/>
    <x v="0"/>
  </r>
  <r>
    <n v="80053508"/>
    <d v="2022-04-21T00:00:00"/>
    <x v="5"/>
    <n v="170"/>
    <x v="0"/>
  </r>
  <r>
    <n v="80053508"/>
    <d v="2022-04-21T00:00:00"/>
    <x v="6"/>
    <n v="260"/>
    <x v="0"/>
  </r>
  <r>
    <n v="80053508"/>
    <d v="2022-04-21T00:00:00"/>
    <x v="7"/>
    <n v="200"/>
    <x v="0"/>
  </r>
  <r>
    <n v="80053508"/>
    <d v="2022-04-21T00:00:00"/>
    <x v="8"/>
    <n v="200"/>
    <x v="0"/>
  </r>
  <r>
    <n v="80053511"/>
    <d v="2022-04-21T00:00:00"/>
    <x v="9"/>
    <n v="250"/>
    <x v="1"/>
  </r>
  <r>
    <n v="80053511"/>
    <d v="2022-04-21T00:00:00"/>
    <x v="10"/>
    <n v="540"/>
    <x v="1"/>
  </r>
  <r>
    <n v="80053511"/>
    <d v="2022-04-21T00:00:00"/>
    <x v="0"/>
    <n v="540"/>
    <x v="1"/>
  </r>
  <r>
    <n v="80053511"/>
    <d v="2022-04-21T00:00:00"/>
    <x v="2"/>
    <n v="1000"/>
    <x v="1"/>
  </r>
  <r>
    <n v="80053511"/>
    <d v="2022-04-21T00:00:00"/>
    <x v="11"/>
    <n v="300"/>
    <x v="1"/>
  </r>
  <r>
    <n v="80053511"/>
    <d v="2022-04-21T00:00:00"/>
    <x v="12"/>
    <n v="1200"/>
    <x v="1"/>
  </r>
  <r>
    <n v="80053511"/>
    <d v="2022-04-21T00:00:00"/>
    <x v="13"/>
    <n v="1200"/>
    <x v="1"/>
  </r>
  <r>
    <n v="80053511"/>
    <d v="2022-04-21T00:00:00"/>
    <x v="14"/>
    <n v="1400"/>
    <x v="1"/>
  </r>
  <r>
    <n v="329"/>
    <d v="2022-04-21T00:00:00"/>
    <x v="15"/>
    <n v="1160"/>
    <x v="0"/>
  </r>
  <r>
    <n v="330"/>
    <d v="2022-04-21T00:00:00"/>
    <x v="16"/>
    <n v="1500"/>
    <x v="0"/>
  </r>
  <r>
    <n v="330"/>
    <d v="2022-04-21T00:00:00"/>
    <x v="16"/>
    <n v="600"/>
    <x v="1"/>
  </r>
  <r>
    <n v="80053514"/>
    <d v="2022-04-21T00:00:00"/>
    <x v="17"/>
    <n v="1400"/>
    <x v="1"/>
  </r>
  <r>
    <n v="80053514"/>
    <d v="2022-04-21T00:00:00"/>
    <x v="18"/>
    <n v="600"/>
    <x v="1"/>
  </r>
  <r>
    <n v="80053514"/>
    <d v="2022-04-21T00:00:00"/>
    <x v="19"/>
    <n v="500"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n v="80053519"/>
    <d v="2022-04-21T00:00:00"/>
    <x v="0"/>
    <n v="1200"/>
    <x v="0"/>
  </r>
  <r>
    <n v="80053519"/>
    <d v="2022-04-21T00:00:00"/>
    <x v="1"/>
    <n v="1700"/>
    <x v="0"/>
  </r>
  <r>
    <n v="80053519"/>
    <d v="2022-04-21T00:00:00"/>
    <x v="2"/>
    <n v="230"/>
    <x v="0"/>
  </r>
  <r>
    <n v="80053519"/>
    <d v="2022-04-21T00:00:00"/>
    <x v="3"/>
    <n v="450"/>
    <x v="0"/>
  </r>
  <r>
    <n v="80053519"/>
    <d v="2022-04-21T00:00:00"/>
    <x v="4"/>
    <n v="200"/>
    <x v="0"/>
  </r>
  <r>
    <n v="80053519"/>
    <d v="2022-04-21T00:00:00"/>
    <x v="5"/>
    <n v="350"/>
    <x v="0"/>
  </r>
  <r>
    <n v="80053519"/>
    <d v="2022-04-21T00:00:00"/>
    <x v="6"/>
    <n v="400"/>
    <x v="0"/>
  </r>
  <r>
    <n v="80053520"/>
    <d v="2022-04-21T00:00:00"/>
    <x v="7"/>
    <n v="200"/>
    <x v="1"/>
  </r>
  <r>
    <n v="80053520"/>
    <d v="2022-04-21T00:00:00"/>
    <x v="4"/>
    <n v="150"/>
    <x v="1"/>
  </r>
  <r>
    <n v="80053520"/>
    <d v="2022-04-21T00:00:00"/>
    <x v="8"/>
    <n v="1600"/>
    <x v="1"/>
  </r>
  <r>
    <n v="80053520"/>
    <d v="2022-04-21T00:00:00"/>
    <x v="9"/>
    <n v="30"/>
    <x v="1"/>
  </r>
  <r>
    <n v="80053522"/>
    <d v="2022-04-21T00:00:00"/>
    <x v="10"/>
    <n v="180"/>
    <x v="2"/>
  </r>
  <r>
    <n v="80053522"/>
    <d v="2022-04-21T00:00:00"/>
    <x v="11"/>
    <n v="100"/>
    <x v="2"/>
  </r>
  <r>
    <n v="80053522"/>
    <d v="2022-04-21T00:00:00"/>
    <x v="9"/>
    <n v="40"/>
    <x v="3"/>
  </r>
  <r>
    <n v="80053522"/>
    <d v="2022-04-21T00:00:00"/>
    <x v="12"/>
    <n v="700"/>
    <x v="2"/>
  </r>
  <r>
    <n v="331"/>
    <d v="2022-04-21T00:00:00"/>
    <x v="13"/>
    <n v="1210"/>
    <x v="1"/>
  </r>
  <r>
    <n v="80053524"/>
    <d v="2002-04-21T00:00:00"/>
    <x v="14"/>
    <n v="100"/>
    <x v="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51127"/>
    <d v="2022-03-18T00:00:00"/>
    <x v="0"/>
    <n v="320"/>
    <x v="0"/>
  </r>
  <r>
    <n v="80051127"/>
    <d v="2022-03-18T00:00:00"/>
    <x v="1"/>
    <n v="810"/>
    <x v="0"/>
  </r>
  <r>
    <n v="80051127"/>
    <d v="2022-03-18T00:00:00"/>
    <x v="2"/>
    <n v="1680"/>
    <x v="0"/>
  </r>
  <r>
    <n v="80051127"/>
    <d v="2022-03-18T00:00:00"/>
    <x v="3"/>
    <n v="70"/>
    <x v="0"/>
  </r>
  <r>
    <n v="80051127"/>
    <d v="2022-03-18T00:00:00"/>
    <x v="4"/>
    <n v="200"/>
    <x v="0"/>
  </r>
  <r>
    <n v="80051127"/>
    <d v="2022-03-18T00:00:00"/>
    <x v="5"/>
    <n v="40"/>
    <x v="0"/>
  </r>
  <r>
    <n v="80051127"/>
    <d v="2022-03-18T00:00:00"/>
    <x v="6"/>
    <n v="200"/>
    <x v="0"/>
  </r>
  <r>
    <n v="80051127"/>
    <d v="2022-03-18T00:00:00"/>
    <x v="7"/>
    <n v="170"/>
    <x v="0"/>
  </r>
  <r>
    <n v="80051127"/>
    <d v="2022-03-18T00:00:00"/>
    <x v="8"/>
    <n v="450"/>
    <x v="0"/>
  </r>
  <r>
    <n v="80051128"/>
    <d v="2022-03-18T00:00:00"/>
    <x v="9"/>
    <n v="300"/>
    <x v="1"/>
  </r>
  <r>
    <n v="80051128"/>
    <d v="2022-03-18T00:00:00"/>
    <x v="10"/>
    <n v="540"/>
    <x v="1"/>
  </r>
  <r>
    <n v="80051128"/>
    <d v="2022-03-18T00:00:00"/>
    <x v="5"/>
    <n v="540"/>
    <x v="1"/>
  </r>
  <r>
    <n v="80051128"/>
    <d v="2022-03-18T00:00:00"/>
    <x v="0"/>
    <n v="1620"/>
    <x v="1"/>
  </r>
  <r>
    <n v="80051128"/>
    <d v="2022-03-18T00:00:00"/>
    <x v="11"/>
    <n v="300"/>
    <x v="1"/>
  </r>
  <r>
    <n v="80051128"/>
    <d v="2022-03-18T00:00:00"/>
    <x v="12"/>
    <n v="1050"/>
    <x v="1"/>
  </r>
  <r>
    <n v="80051128"/>
    <d v="2022-03-18T00:00:00"/>
    <x v="13"/>
    <n v="1200"/>
    <x v="1"/>
  </r>
  <r>
    <m/>
    <m/>
    <x v="14"/>
    <n v="0.5"/>
    <x v="0"/>
  </r>
  <r>
    <n v="375"/>
    <m/>
    <x v="15"/>
    <n v="1680"/>
    <x v="0"/>
  </r>
  <r>
    <n v="327"/>
    <m/>
    <x v="16"/>
    <n v="1550"/>
    <x v="0"/>
  </r>
  <r>
    <m/>
    <m/>
    <x v="17"/>
    <m/>
    <x v="2"/>
  </r>
  <r>
    <m/>
    <m/>
    <x v="17"/>
    <m/>
    <x v="2"/>
  </r>
  <r>
    <m/>
    <m/>
    <x v="17"/>
    <m/>
    <x v="2"/>
  </r>
  <r>
    <m/>
    <m/>
    <x v="17"/>
    <m/>
    <x v="2"/>
  </r>
  <r>
    <m/>
    <m/>
    <x v="17"/>
    <m/>
    <x v="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80051138"/>
    <d v="2022-03-18T00:00:00"/>
    <x v="0"/>
    <n v="1300"/>
    <x v="0"/>
  </r>
  <r>
    <n v="80051138"/>
    <d v="2022-03-18T00:00:00"/>
    <x v="1"/>
    <n v="1500"/>
    <x v="0"/>
  </r>
  <r>
    <n v="80051138"/>
    <d v="2022-03-18T00:00:00"/>
    <x v="2"/>
    <n v="350"/>
    <x v="0"/>
  </r>
  <r>
    <n v="80051138"/>
    <d v="2022-03-18T00:00:00"/>
    <x v="3"/>
    <n v="650"/>
    <x v="0"/>
  </r>
  <r>
    <n v="80051138"/>
    <d v="2022-03-18T00:00:00"/>
    <x v="4"/>
    <n v="150"/>
    <x v="0"/>
  </r>
  <r>
    <n v="80051138"/>
    <d v="2022-03-18T00:00:00"/>
    <x v="5"/>
    <n v="600"/>
    <x v="0"/>
  </r>
  <r>
    <n v="80051139"/>
    <d v="2022-03-18T00:00:00"/>
    <x v="6"/>
    <n v="1300"/>
    <x v="1"/>
  </r>
  <r>
    <n v="80051139"/>
    <d v="2022-03-18T00:00:00"/>
    <x v="7"/>
    <n v="40"/>
    <x v="1"/>
  </r>
  <r>
    <n v="80051139"/>
    <d v="2022-03-18T00:00:00"/>
    <x v="4"/>
    <n v="360"/>
    <x v="1"/>
  </r>
  <r>
    <n v="80051140"/>
    <d v="2022-03-18T00:00:00"/>
    <x v="8"/>
    <n v="240"/>
    <x v="2"/>
  </r>
  <r>
    <n v="80051140"/>
    <d v="2022-03-18T00:00:00"/>
    <x v="9"/>
    <n v="200"/>
    <x v="2"/>
  </r>
  <r>
    <n v="80051140"/>
    <d v="2022-03-18T00:00:00"/>
    <x v="10"/>
    <n v="550"/>
    <x v="2"/>
  </r>
  <r>
    <n v="80051140"/>
    <d v="2022-03-18T00:00:00"/>
    <x v="7"/>
    <n v="140"/>
    <x v="3"/>
  </r>
  <r>
    <n v="328"/>
    <d v="2022-03-18T00:00:00"/>
    <x v="11"/>
    <n v="940"/>
    <x v="1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80048629"/>
    <d v="2022-01-31T00:00:00"/>
    <x v="0"/>
    <n v="600"/>
  </r>
  <r>
    <n v="80048629"/>
    <d v="2022-01-31T00:00:00"/>
    <x v="1"/>
    <n v="30"/>
  </r>
  <r>
    <n v="80049146"/>
    <d v="2022-02-14T00:00:00"/>
    <x v="0"/>
    <n v="300"/>
  </r>
  <r>
    <n v="80049146"/>
    <d v="2022-02-14T00:00:00"/>
    <x v="2"/>
    <n v="190"/>
  </r>
  <r>
    <n v="80049146"/>
    <d v="2022-02-14T00:00:00"/>
    <x v="3"/>
    <n v="380"/>
  </r>
  <r>
    <n v="80049146"/>
    <d v="2022-02-14T00:00:00"/>
    <x v="4"/>
    <n v="200"/>
  </r>
  <r>
    <n v="80049146"/>
    <d v="2022-02-14T00:00:00"/>
    <x v="5"/>
    <n v="340"/>
  </r>
  <r>
    <n v="80049364"/>
    <d v="2022-02-18T00:00:00"/>
    <x v="6"/>
    <n v="1250"/>
  </r>
  <r>
    <n v="80049364"/>
    <d v="2022-02-18T00:00:00"/>
    <x v="7"/>
    <n v="200"/>
  </r>
  <r>
    <n v="80049364"/>
    <d v="2022-02-18T00:00:00"/>
    <x v="8"/>
    <n v="200"/>
  </r>
  <r>
    <n v="80049364"/>
    <d v="2022-02-18T00:00:00"/>
    <x v="4"/>
    <n v="440"/>
  </r>
  <r>
    <n v="80049364"/>
    <d v="2022-02-18T00:00:00"/>
    <x v="9"/>
    <n v="380"/>
  </r>
  <r>
    <n v="80049364"/>
    <d v="2022-02-18T00:00:00"/>
    <x v="10"/>
    <n v="200"/>
  </r>
  <r>
    <n v="80049363"/>
    <d v="2022-02-18T00:00:00"/>
    <x v="0"/>
    <n v="680"/>
  </r>
  <r>
    <n v="80049363"/>
    <d v="2022-02-18T00:00:00"/>
    <x v="6"/>
    <n v="550"/>
  </r>
  <r>
    <n v="80049363"/>
    <d v="2022-02-18T00:00:00"/>
    <x v="2"/>
    <n v="170"/>
  </r>
  <r>
    <n v="80049363"/>
    <d v="2022-02-18T00:00:00"/>
    <x v="3"/>
    <n v="250"/>
  </r>
  <r>
    <n v="80049363"/>
    <d v="2022-02-18T00:00:00"/>
    <x v="11"/>
    <n v="1000"/>
  </r>
  <r>
    <n v="80049363"/>
    <d v="2022-02-18T00:00:00"/>
    <x v="5"/>
    <n v="230"/>
  </r>
  <r>
    <n v="374"/>
    <d v="2022-01-20T00:00:00"/>
    <x v="12"/>
    <n v="78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48626"/>
    <d v="2022-01-31T00:00:00"/>
    <x v="0"/>
    <n v="90"/>
  </r>
  <r>
    <n v="80048626"/>
    <d v="2022-01-31T00:00:00"/>
    <x v="1"/>
    <n v="290"/>
  </r>
  <r>
    <n v="80048626"/>
    <d v="2022-01-31T00:00:00"/>
    <x v="2"/>
    <n v="410"/>
  </r>
  <r>
    <n v="80048626"/>
    <d v="2022-01-31T00:00:00"/>
    <x v="3"/>
    <n v="565"/>
  </r>
  <r>
    <n v="80048626"/>
    <d v="2022-01-31T00:00:00"/>
    <x v="4"/>
    <n v="1000"/>
  </r>
  <r>
    <n v="80048626"/>
    <d v="2022-01-31T00:00:00"/>
    <x v="5"/>
    <n v="1100"/>
  </r>
  <r>
    <n v="80048626"/>
    <d v="2022-01-31T00:00:00"/>
    <x v="6"/>
    <n v="970"/>
  </r>
  <r>
    <n v="80048626"/>
    <d v="2022-01-31T00:00:00"/>
    <x v="7"/>
    <n v="40"/>
  </r>
  <r>
    <n v="80048626"/>
    <d v="2022-01-31T00:00:00"/>
    <x v="8"/>
    <n v="330"/>
  </r>
  <r>
    <n v="80048626"/>
    <d v="2022-01-31T00:00:00"/>
    <x v="9"/>
    <n v="500"/>
  </r>
  <r>
    <n v="80049144"/>
    <d v="2022-02-14T00:00:00"/>
    <x v="0"/>
    <n v="30"/>
  </r>
  <r>
    <n v="80049144"/>
    <d v="2022-02-14T00:00:00"/>
    <x v="1"/>
    <n v="270"/>
  </r>
  <r>
    <n v="80049144"/>
    <d v="2022-02-14T00:00:00"/>
    <x v="3"/>
    <n v="1000"/>
  </r>
  <r>
    <n v="80049144"/>
    <d v="2022-02-14T00:00:00"/>
    <x v="6"/>
    <n v="650"/>
  </r>
  <r>
    <n v="80049144"/>
    <d v="2022-02-14T00:00:00"/>
    <x v="7"/>
    <n v="40"/>
  </r>
  <r>
    <n v="80049144"/>
    <d v="2022-02-14T00:00:00"/>
    <x v="10"/>
    <n v="100"/>
  </r>
  <r>
    <n v="80049358"/>
    <d v="2022-02-18T00:00:00"/>
    <x v="0"/>
    <n v="100"/>
  </r>
  <r>
    <n v="80049358"/>
    <d v="2022-02-18T00:00:00"/>
    <x v="11"/>
    <n v="540"/>
  </r>
  <r>
    <n v="80049358"/>
    <d v="2022-02-18T00:00:00"/>
    <x v="2"/>
    <n v="410"/>
  </r>
  <r>
    <n v="80049358"/>
    <d v="2022-02-18T00:00:00"/>
    <x v="4"/>
    <n v="200"/>
  </r>
  <r>
    <n v="80049358"/>
    <d v="2022-02-18T00:00:00"/>
    <x v="6"/>
    <n v="130"/>
  </r>
  <r>
    <n v="80049358"/>
    <d v="2022-02-18T00:00:00"/>
    <x v="12"/>
    <n v="300"/>
  </r>
  <r>
    <n v="80049358"/>
    <d v="2022-02-18T00:00:00"/>
    <x v="9"/>
    <n v="90"/>
  </r>
  <r>
    <n v="80049358"/>
    <d v="2022-02-18T00:00:00"/>
    <x v="10"/>
    <n v="100"/>
  </r>
  <r>
    <m/>
    <m/>
    <x v="13"/>
    <n v="200"/>
  </r>
  <r>
    <n v="372"/>
    <m/>
    <x v="14"/>
    <n v="1220"/>
  </r>
  <r>
    <n v="373"/>
    <m/>
    <x v="15"/>
    <n v="150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46242"/>
    <d v="2021-12-27T00:00:00"/>
    <x v="0"/>
    <n v="150"/>
  </r>
  <r>
    <n v="80046242"/>
    <d v="2021-12-27T00:00:00"/>
    <x v="1"/>
    <n v="270"/>
  </r>
  <r>
    <n v="80046242"/>
    <d v="2021-12-27T00:00:00"/>
    <x v="2"/>
    <n v="620"/>
  </r>
  <r>
    <n v="80046242"/>
    <d v="2021-12-27T00:00:00"/>
    <x v="3"/>
    <n v="40"/>
  </r>
  <r>
    <n v="80046246"/>
    <d v="2021-12-27T00:00:00"/>
    <x v="4"/>
    <n v="400"/>
  </r>
  <r>
    <n v="80046246"/>
    <d v="2021-12-27T00:00:00"/>
    <x v="5"/>
    <n v="500"/>
  </r>
  <r>
    <n v="80046804"/>
    <d v="2022-01-03T00:00:00"/>
    <x v="6"/>
    <n v="290"/>
  </r>
  <r>
    <n v="80046804"/>
    <d v="2022-01-03T00:00:00"/>
    <x v="7"/>
    <n v="385"/>
  </r>
  <r>
    <n v="80046804"/>
    <d v="2022-01-03T00:00:00"/>
    <x v="8"/>
    <n v="1550"/>
  </r>
  <r>
    <n v="80046804"/>
    <d v="2022-01-03T00:00:00"/>
    <x v="9"/>
    <n v="1000"/>
  </r>
  <r>
    <n v="80046804"/>
    <d v="2022-01-03T00:00:00"/>
    <x v="10"/>
    <n v="200"/>
  </r>
  <r>
    <n v="80046804"/>
    <d v="2022-01-03T00:00:00"/>
    <x v="11"/>
    <n v="100"/>
  </r>
  <r>
    <n v="80047032"/>
    <d v="2022-01-10T00:00:00"/>
    <x v="1"/>
    <n v="270"/>
  </r>
  <r>
    <n v="80047032"/>
    <d v="2022-01-10T00:00:00"/>
    <x v="9"/>
    <n v="400"/>
  </r>
  <r>
    <n v="80047032"/>
    <d v="2022-01-10T00:00:00"/>
    <x v="12"/>
    <n v="1000"/>
  </r>
  <r>
    <n v="80047032"/>
    <d v="2022-01-10T00:00:00"/>
    <x v="2"/>
    <n v="700"/>
  </r>
  <r>
    <n v="80047032"/>
    <d v="2022-01-10T00:00:00"/>
    <x v="3"/>
    <n v="30"/>
  </r>
  <r>
    <n v="80047032"/>
    <d v="2022-01-10T00:00:00"/>
    <x v="13"/>
    <n v="300"/>
  </r>
  <r>
    <n v="80047374"/>
    <d v="2022-01-17T00:00:00"/>
    <x v="6"/>
    <n v="290"/>
  </r>
  <r>
    <n v="80047374"/>
    <d v="2022-01-17T00:00:00"/>
    <x v="7"/>
    <n v="300"/>
  </r>
  <r>
    <n v="80047374"/>
    <d v="2022-01-17T00:00:00"/>
    <x v="8"/>
    <n v="1130"/>
  </r>
  <r>
    <n v="80047568"/>
    <d v="2022-01-20T00:00:00"/>
    <x v="11"/>
    <n v="100"/>
  </r>
  <r>
    <n v="80047568"/>
    <d v="2022-01-20T00:00:00"/>
    <x v="0"/>
    <n v="80"/>
  </r>
  <r>
    <m/>
    <m/>
    <x v="14"/>
    <n v="200"/>
  </r>
  <r>
    <m/>
    <m/>
    <x v="15"/>
    <n v="200"/>
  </r>
  <r>
    <n v="368"/>
    <m/>
    <x v="16"/>
    <n v="1350"/>
  </r>
  <r>
    <n v="369"/>
    <m/>
    <x v="17"/>
    <n v="88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46247"/>
    <d v="2021-12-27T00:00:00"/>
    <x v="0"/>
    <n v="1000"/>
  </r>
  <r>
    <n v="80046247"/>
    <d v="2021-12-27T00:00:00"/>
    <x v="1"/>
    <n v="150"/>
  </r>
  <r>
    <n v="80046247"/>
    <d v="2021-12-27T00:00:00"/>
    <x v="2"/>
    <n v="200"/>
  </r>
  <r>
    <n v="80046247"/>
    <d v="2021-12-27T00:00:00"/>
    <x v="3"/>
    <n v="400"/>
  </r>
  <r>
    <n v="80046247"/>
    <d v="2021-12-27T00:00:00"/>
    <x v="4"/>
    <n v="200"/>
  </r>
  <r>
    <n v="80046248"/>
    <d v="2021-12-27T00:00:00"/>
    <x v="5"/>
    <n v="320"/>
  </r>
  <r>
    <n v="80046811"/>
    <d v="2022-01-03T00:00:00"/>
    <x v="6"/>
    <n v="270"/>
  </r>
  <r>
    <n v="80046811"/>
    <d v="2022-01-03T00:00:00"/>
    <x v="7"/>
    <n v="200"/>
  </r>
  <r>
    <n v="80046811"/>
    <d v="2022-01-03T00:00:00"/>
    <x v="8"/>
    <n v="120"/>
  </r>
  <r>
    <n v="80046811"/>
    <d v="2022-01-03T00:00:00"/>
    <x v="9"/>
    <n v="250"/>
  </r>
  <r>
    <n v="80046811"/>
    <d v="2022-01-03T00:00:00"/>
    <x v="10"/>
    <n v="260"/>
  </r>
  <r>
    <n v="80047034"/>
    <d v="2022-01-10T00:00:00"/>
    <x v="6"/>
    <n v="400"/>
  </r>
  <r>
    <n v="80047034"/>
    <d v="2022-01-10T00:00:00"/>
    <x v="2"/>
    <n v="30"/>
  </r>
  <r>
    <n v="80047034"/>
    <d v="2022-01-10T00:00:00"/>
    <x v="9"/>
    <n v="100"/>
  </r>
  <r>
    <n v="80047034"/>
    <d v="2022-01-10T00:00:00"/>
    <x v="11"/>
    <n v="200"/>
  </r>
  <r>
    <n v="80047377"/>
    <d v="2022-01-17T00:00:00"/>
    <x v="0"/>
    <n v="870"/>
  </r>
  <r>
    <n v="80047377"/>
    <d v="2022-01-17T00:00:00"/>
    <x v="1"/>
    <n v="100"/>
  </r>
  <r>
    <n v="80047377"/>
    <d v="2022-01-17T00:00:00"/>
    <x v="8"/>
    <n v="100"/>
  </r>
  <r>
    <n v="80047377"/>
    <d v="2022-01-17T00:00:00"/>
    <x v="9"/>
    <n v="250"/>
  </r>
  <r>
    <n v="80047377"/>
    <d v="2022-01-17T00:00:00"/>
    <x v="3"/>
    <n v="150"/>
  </r>
  <r>
    <n v="80047377"/>
    <d v="2022-01-17T00:00:00"/>
    <x v="5"/>
    <n v="120"/>
  </r>
  <r>
    <n v="80047377"/>
    <d v="2022-01-17T00:00:00"/>
    <x v="11"/>
    <n v="200"/>
  </r>
  <r>
    <n v="80047377"/>
    <d v="2022-01-17T00:00:00"/>
    <x v="10"/>
    <n v="300"/>
  </r>
  <r>
    <n v="80047377"/>
    <d v="2022-01-17T00:00:00"/>
    <x v="6"/>
    <n v="290"/>
  </r>
  <r>
    <m/>
    <m/>
    <x v="12"/>
    <n v="0.33"/>
  </r>
  <r>
    <n v="370"/>
    <d v="2022-01-20T00:00:00"/>
    <x v="13"/>
    <n v="101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80044438"/>
    <d v="2021-12-02T00:00:00"/>
    <x v="0"/>
    <n v="920"/>
  </r>
  <r>
    <n v="80044438"/>
    <d v="2021-12-02T00:00:00"/>
    <x v="1"/>
    <n v="200"/>
  </r>
  <r>
    <n v="80044438"/>
    <d v="2021-12-02T00:00:00"/>
    <x v="2"/>
    <n v="40"/>
  </r>
  <r>
    <n v="80044438"/>
    <d v="2021-12-02T00:00:00"/>
    <x v="3"/>
    <n v="500"/>
  </r>
  <r>
    <n v="80044438"/>
    <d v="2021-12-02T00:00:00"/>
    <x v="4"/>
    <n v="430"/>
  </r>
  <r>
    <n v="80044438"/>
    <d v="2021-12-02T00:00:00"/>
    <x v="5"/>
    <n v="120"/>
  </r>
  <r>
    <n v="80044975"/>
    <d v="2021-12-06T00:00:00"/>
    <x v="6"/>
    <n v="240"/>
  </r>
  <r>
    <n v="80044975"/>
    <d v="2021-12-06T00:00:00"/>
    <x v="7"/>
    <n v="90"/>
  </r>
  <r>
    <n v="80044975"/>
    <d v="2021-12-06T00:00:00"/>
    <x v="8"/>
    <n v="240"/>
  </r>
  <r>
    <n v="80044975"/>
    <d v="2021-12-06T00:00:00"/>
    <x v="9"/>
    <n v="270"/>
  </r>
  <r>
    <n v="80045717"/>
    <d v="2021-12-20T00:00:00"/>
    <x v="6"/>
    <n v="750"/>
  </r>
  <r>
    <n v="80045717"/>
    <d v="2021-12-20T00:00:00"/>
    <x v="7"/>
    <n v="180"/>
  </r>
  <r>
    <n v="80045717"/>
    <d v="2021-12-20T00:00:00"/>
    <x v="2"/>
    <n v="40"/>
  </r>
  <r>
    <n v="80045717"/>
    <d v="2021-12-20T00:00:00"/>
    <x v="8"/>
    <n v="330"/>
  </r>
  <r>
    <n v="80045717"/>
    <d v="2021-12-20T00:00:00"/>
    <x v="9"/>
    <n v="330"/>
  </r>
  <r>
    <n v="80045721"/>
    <d v="2021-12-20T00:00:00"/>
    <x v="6"/>
    <n v="400"/>
  </r>
  <r>
    <n v="80045721"/>
    <d v="2021-12-20T00:00:00"/>
    <x v="0"/>
    <n v="800"/>
  </r>
  <r>
    <n v="80045721"/>
    <d v="2021-12-20T00:00:00"/>
    <x v="10"/>
    <n v="200"/>
  </r>
  <r>
    <n v="370"/>
    <m/>
    <x v="11"/>
    <n v="930"/>
  </r>
  <r>
    <m/>
    <m/>
    <x v="12"/>
    <n v="0.3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44431"/>
    <d v="2021-11-29T00:00:00"/>
    <x v="0"/>
    <n v="270"/>
  </r>
  <r>
    <n v="80044431"/>
    <d v="2021-11-29T00:00:00"/>
    <x v="1"/>
    <n v="1000"/>
  </r>
  <r>
    <n v="80044431"/>
    <d v="2021-11-29T00:00:00"/>
    <x v="2"/>
    <n v="800"/>
  </r>
  <r>
    <n v="80044431"/>
    <d v="2021-11-29T00:00:00"/>
    <x v="3"/>
    <n v="300"/>
  </r>
  <r>
    <n v="80044431"/>
    <d v="2021-11-29T00:00:00"/>
    <x v="4"/>
    <n v="500"/>
  </r>
  <r>
    <n v="80044431"/>
    <d v="2021-11-29T00:00:00"/>
    <x v="5"/>
    <n v="100"/>
  </r>
  <r>
    <n v="80044885"/>
    <d v="2021-12-02T00:00:00"/>
    <x v="6"/>
    <n v="300"/>
  </r>
  <r>
    <n v="80044976"/>
    <d v="2021-12-06T00:00:00"/>
    <x v="7"/>
    <n v="270"/>
  </r>
  <r>
    <n v="80044976"/>
    <d v="2021-12-06T00:00:00"/>
    <x v="8"/>
    <n v="350"/>
  </r>
  <r>
    <n v="80044976"/>
    <d v="2021-12-06T00:00:00"/>
    <x v="9"/>
    <n v="1520"/>
  </r>
  <r>
    <n v="80045707"/>
    <d v="2021-12-20T00:00:00"/>
    <x v="10"/>
    <n v="885"/>
  </r>
  <r>
    <n v="80045707"/>
    <d v="2021-12-20T00:00:00"/>
    <x v="11"/>
    <n v="40"/>
  </r>
  <r>
    <n v="80045707"/>
    <d v="2021-12-20T00:00:00"/>
    <x v="12"/>
    <n v="270"/>
  </r>
  <r>
    <n v="80045710"/>
    <d v="2021-12-20T00:00:00"/>
    <x v="12"/>
    <n v="30"/>
  </r>
  <r>
    <n v="80045710"/>
    <d v="2021-12-20T00:00:00"/>
    <x v="0"/>
    <n v="270"/>
  </r>
  <r>
    <n v="80045710"/>
    <d v="2021-12-20T00:00:00"/>
    <x v="9"/>
    <n v="700"/>
  </r>
  <r>
    <n v="80045710"/>
    <d v="2021-12-20T00:00:00"/>
    <x v="8"/>
    <n v="350"/>
  </r>
  <r>
    <n v="80045710"/>
    <d v="2021-12-20T00:00:00"/>
    <x v="1"/>
    <n v="600"/>
  </r>
  <r>
    <n v="80045710"/>
    <d v="2021-12-20T00:00:00"/>
    <x v="2"/>
    <n v="480"/>
  </r>
  <r>
    <n v="80045710"/>
    <d v="2021-12-20T00:00:00"/>
    <x v="5"/>
    <n v="100"/>
  </r>
  <r>
    <n v="80045710"/>
    <d v="2021-12-20T00:00:00"/>
    <x v="13"/>
    <n v="200"/>
  </r>
  <r>
    <n v="80045710"/>
    <d v="2021-12-20T00:00:00"/>
    <x v="14"/>
    <n v="200"/>
  </r>
  <r>
    <n v="80045710"/>
    <d v="2021-12-20T00:00:00"/>
    <x v="10"/>
    <n v="900"/>
  </r>
  <r>
    <n v="80045712"/>
    <d v="2021-12-20T00:00:00"/>
    <x v="7"/>
    <n v="270"/>
  </r>
  <r>
    <n v="365"/>
    <d v="2021-12-20T00:00:00"/>
    <x v="15"/>
    <n v="1060"/>
  </r>
  <r>
    <n v="366"/>
    <d v="2021-12-20T00:00:00"/>
    <x v="16"/>
    <n v="1325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43493"/>
    <d v="2021-11-16T00:00:00"/>
    <x v="0"/>
    <n v="1400"/>
  </r>
  <r>
    <n v="80043493"/>
    <d v="2021-11-16T00:00:00"/>
    <x v="1"/>
    <n v="1770"/>
  </r>
  <r>
    <n v="80043493"/>
    <d v="2021-11-16T00:00:00"/>
    <x v="2"/>
    <n v="200"/>
  </r>
  <r>
    <n v="80043493"/>
    <d v="2021-11-16T00:00:00"/>
    <x v="3"/>
    <n v="150"/>
  </r>
  <r>
    <n v="80043493"/>
    <d v="2021-11-16T00:00:00"/>
    <x v="4"/>
    <n v="120"/>
  </r>
  <r>
    <n v="80043493"/>
    <d v="2021-11-16T00:00:00"/>
    <x v="5"/>
    <n v="370"/>
  </r>
  <r>
    <n v="80043493"/>
    <d v="2021-11-16T00:00:00"/>
    <x v="6"/>
    <n v="600"/>
  </r>
  <r>
    <n v="80043493"/>
    <d v="2021-11-16T00:00:00"/>
    <x v="7"/>
    <n v="370"/>
  </r>
  <r>
    <n v="80043493"/>
    <d v="2021-11-16T00:00:00"/>
    <x v="8"/>
    <n v="800"/>
  </r>
  <r>
    <n v="80043494"/>
    <d v="2021-11-16T00:00:00"/>
    <x v="9"/>
    <n v="200"/>
  </r>
  <r>
    <n v="80043494"/>
    <d v="2021-11-16T00:00:00"/>
    <x v="10"/>
    <n v="400"/>
  </r>
  <r>
    <n v="80043494"/>
    <d v="2021-11-16T00:00:00"/>
    <x v="11"/>
    <n v="100"/>
  </r>
  <r>
    <n v="80043964"/>
    <d v="2021-11-23T00:00:00"/>
    <x v="0"/>
    <n v="200"/>
  </r>
  <r>
    <n v="80043964"/>
    <d v="2021-11-23T00:00:00"/>
    <x v="3"/>
    <n v="100"/>
  </r>
  <r>
    <n v="80043964"/>
    <d v="2021-11-23T00:00:00"/>
    <x v="5"/>
    <n v="200"/>
  </r>
  <r>
    <n v="80043964"/>
    <d v="2021-11-23T00:00:00"/>
    <x v="10"/>
    <n v="200"/>
  </r>
  <r>
    <n v="364"/>
    <m/>
    <x v="12"/>
    <n v="940"/>
  </r>
  <r>
    <m/>
    <m/>
    <x v="13"/>
    <n v="0.33"/>
  </r>
  <r>
    <m/>
    <m/>
    <x v="14"/>
    <m/>
  </r>
  <r>
    <m/>
    <m/>
    <x v="14"/>
    <m/>
  </r>
  <r>
    <m/>
    <m/>
    <x v="14"/>
    <m/>
  </r>
  <r>
    <m/>
    <m/>
    <x v="14"/>
    <m/>
  </r>
  <r>
    <m/>
    <m/>
    <x v="14"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43468"/>
    <d v="2021-11-15T00:00:00"/>
    <x v="0"/>
    <n v="330"/>
  </r>
  <r>
    <n v="80043468"/>
    <d v="2021-11-15T00:00:00"/>
    <x v="1"/>
    <n v="300"/>
  </r>
  <r>
    <n v="80043468"/>
    <d v="2021-11-15T00:00:00"/>
    <x v="2"/>
    <n v="460"/>
  </r>
  <r>
    <n v="80043468"/>
    <d v="2021-11-15T00:00:00"/>
    <x v="3"/>
    <n v="100"/>
  </r>
  <r>
    <n v="80043487"/>
    <d v="2021-11-15T00:00:00"/>
    <x v="4"/>
    <n v="120"/>
  </r>
  <r>
    <n v="80043487"/>
    <d v="2021-11-15T00:00:00"/>
    <x v="5"/>
    <n v="540"/>
  </r>
  <r>
    <n v="80043487"/>
    <d v="2021-11-15T00:00:00"/>
    <x v="6"/>
    <n v="270"/>
  </r>
  <r>
    <n v="80043487"/>
    <d v="2021-11-15T00:00:00"/>
    <x v="7"/>
    <n v="350"/>
  </r>
  <r>
    <n v="80043487"/>
    <d v="2021-11-15T00:00:00"/>
    <x v="8"/>
    <n v="2130"/>
  </r>
  <r>
    <n v="80043487"/>
    <d v="2021-11-15T00:00:00"/>
    <x v="9"/>
    <n v="1000"/>
  </r>
  <r>
    <n v="80043487"/>
    <d v="2021-11-15T00:00:00"/>
    <x v="10"/>
    <n v="1220"/>
  </r>
  <r>
    <n v="80043487"/>
    <d v="2021-11-15T00:00:00"/>
    <x v="11"/>
    <n v="830"/>
  </r>
  <r>
    <n v="80043487"/>
    <d v="2021-11-15T00:00:00"/>
    <x v="12"/>
    <n v="40"/>
  </r>
  <r>
    <n v="80043959"/>
    <d v="2021-11-23T00:00:00"/>
    <x v="6"/>
    <n v="270"/>
  </r>
  <r>
    <n v="80043959"/>
    <d v="2021-11-23T00:00:00"/>
    <x v="7"/>
    <n v="320"/>
  </r>
  <r>
    <n v="80043959"/>
    <d v="2021-11-23T00:00:00"/>
    <x v="8"/>
    <n v="160"/>
  </r>
  <r>
    <n v="80043959"/>
    <d v="2021-11-23T00:00:00"/>
    <x v="11"/>
    <n v="700"/>
  </r>
  <r>
    <n v="80043959"/>
    <d v="2021-11-23T00:00:00"/>
    <x v="12"/>
    <n v="40"/>
  </r>
  <r>
    <n v="80043959"/>
    <d v="2021-11-23T00:00:00"/>
    <x v="3"/>
    <n v="100"/>
  </r>
  <r>
    <n v="80043967"/>
    <d v="2021-11-23T00:00:00"/>
    <x v="4"/>
    <n v="200"/>
  </r>
  <r>
    <n v="360"/>
    <d v="2021-11-23T00:00:00"/>
    <x v="13"/>
    <n v="1140"/>
  </r>
  <r>
    <n v="361"/>
    <d v="2021-11-23T00:00:00"/>
    <x v="14"/>
    <n v="140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40857"/>
    <d v="2021-10-05T00:00:00"/>
    <x v="0"/>
    <n v="300"/>
  </r>
  <r>
    <n v="80040857"/>
    <d v="2021-10-05T00:00:00"/>
    <x v="1"/>
    <n v="770"/>
  </r>
  <r>
    <n v="80040857"/>
    <d v="2021-10-05T00:00:00"/>
    <x v="2"/>
    <n v="190"/>
  </r>
  <r>
    <n v="80040857"/>
    <d v="2021-10-05T00:00:00"/>
    <x v="3"/>
    <n v="220"/>
  </r>
  <r>
    <n v="80040857"/>
    <d v="2021-10-05T00:00:00"/>
    <x v="4"/>
    <n v="550"/>
  </r>
  <r>
    <n v="80040857"/>
    <d v="2021-10-05T00:00:00"/>
    <x v="5"/>
    <n v="230"/>
  </r>
  <r>
    <n v="80040857"/>
    <d v="2021-10-05T00:00:00"/>
    <x v="6"/>
    <n v="100"/>
  </r>
  <r>
    <n v="80040857"/>
    <d v="2021-10-05T00:00:00"/>
    <x v="7"/>
    <n v="200"/>
  </r>
  <r>
    <n v="80040857"/>
    <d v="2021-10-05T00:00:00"/>
    <x v="8"/>
    <n v="100"/>
  </r>
  <r>
    <n v="80041620"/>
    <d v="2021-10-20T00:00:00"/>
    <x v="0"/>
    <n v="750"/>
  </r>
  <r>
    <n v="80041620"/>
    <d v="2021-10-20T00:00:00"/>
    <x v="9"/>
    <n v="200"/>
  </r>
  <r>
    <n v="80041620"/>
    <d v="2021-10-20T00:00:00"/>
    <x v="10"/>
    <n v="370"/>
  </r>
  <r>
    <n v="80041620"/>
    <d v="2021-10-20T00:00:00"/>
    <x v="11"/>
    <n v="400"/>
  </r>
  <r>
    <n v="80041620"/>
    <d v="2021-10-20T00:00:00"/>
    <x v="1"/>
    <n v="830"/>
  </r>
  <r>
    <n v="80041620"/>
    <d v="2021-10-20T00:00:00"/>
    <x v="3"/>
    <n v="30"/>
  </r>
  <r>
    <n v="80041620"/>
    <d v="2021-10-20T00:00:00"/>
    <x v="6"/>
    <n v="100"/>
  </r>
  <r>
    <n v="80041620"/>
    <d v="2021-10-20T00:00:00"/>
    <x v="5"/>
    <n v="250"/>
  </r>
  <r>
    <n v="80041622"/>
    <d v="2021-10-20T00:00:00"/>
    <x v="0"/>
    <n v="200"/>
  </r>
  <r>
    <n v="80041622"/>
    <d v="2021-10-20T00:00:00"/>
    <x v="9"/>
    <n v="100"/>
  </r>
  <r>
    <n v="80041622"/>
    <d v="2021-10-20T00:00:00"/>
    <x v="10"/>
    <n v="250"/>
  </r>
  <r>
    <n v="80041622"/>
    <d v="2021-10-20T00:00:00"/>
    <x v="11"/>
    <n v="200"/>
  </r>
  <r>
    <n v="359"/>
    <d v="2021-10-20T00:00:00"/>
    <x v="12"/>
    <n v="650"/>
  </r>
  <r>
    <m/>
    <m/>
    <x v="13"/>
    <n v="0.3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39299"/>
    <d v="2021-09-15T00:00:00"/>
    <x v="0"/>
    <n v="270"/>
  </r>
  <r>
    <n v="80039299"/>
    <d v="2021-09-15T00:00:00"/>
    <x v="1"/>
    <n v="1270"/>
  </r>
  <r>
    <n v="80039299"/>
    <d v="2021-09-15T00:00:00"/>
    <x v="2"/>
    <n v="200"/>
  </r>
  <r>
    <n v="80039299"/>
    <d v="2021-09-15T00:00:00"/>
    <x v="3"/>
    <n v="150"/>
  </r>
  <r>
    <n v="80039299"/>
    <d v="2021-09-15T00:00:00"/>
    <x v="4"/>
    <n v="60"/>
  </r>
  <r>
    <n v="80039299"/>
    <d v="2021-09-15T00:00:00"/>
    <x v="5"/>
    <n v="270"/>
  </r>
  <r>
    <n v="80039299"/>
    <d v="2021-09-15T00:00:00"/>
    <x v="6"/>
    <n v="200"/>
  </r>
  <r>
    <n v="80039299"/>
    <d v="2021-09-15T00:00:00"/>
    <x v="7"/>
    <n v="50"/>
  </r>
  <r>
    <n v="80039299"/>
    <d v="2021-09-15T00:00:00"/>
    <x v="8"/>
    <n v="270"/>
  </r>
  <r>
    <n v="80039302"/>
    <d v="2021-09-15T00:00:00"/>
    <x v="0"/>
    <n v="700"/>
  </r>
  <r>
    <n v="80039302"/>
    <d v="2021-09-15T00:00:00"/>
    <x v="2"/>
    <n v="60"/>
  </r>
  <r>
    <n v="80039302"/>
    <d v="2021-09-15T00:00:00"/>
    <x v="4"/>
    <n v="20"/>
  </r>
  <r>
    <n v="80039302"/>
    <d v="2021-09-15T00:00:00"/>
    <x v="6"/>
    <n v="650"/>
  </r>
  <r>
    <n v="80039302"/>
    <d v="2021-09-15T00:00:00"/>
    <x v="9"/>
    <n v="260"/>
  </r>
  <r>
    <n v="80039738"/>
    <d v="2021-09-21T00:00:00"/>
    <x v="0"/>
    <n v="380"/>
  </r>
  <r>
    <n v="80039738"/>
    <d v="2021-09-21T00:00:00"/>
    <x v="1"/>
    <n v="460"/>
  </r>
  <r>
    <n v="80039738"/>
    <d v="2021-09-21T00:00:00"/>
    <x v="3"/>
    <n v="200"/>
  </r>
  <r>
    <n v="80039738"/>
    <d v="2021-09-21T00:00:00"/>
    <x v="4"/>
    <n v="20"/>
  </r>
  <r>
    <n v="80039738"/>
    <d v="2021-09-21T00:00:00"/>
    <x v="5"/>
    <n v="400"/>
  </r>
  <r>
    <n v="80039738"/>
    <d v="2021-09-21T00:00:00"/>
    <x v="9"/>
    <n v="270"/>
  </r>
  <r>
    <n v="80039738"/>
    <d v="2021-09-21T00:00:00"/>
    <x v="10"/>
    <n v="100"/>
  </r>
  <r>
    <n v="80039738"/>
    <d v="2021-09-21T00:00:00"/>
    <x v="8"/>
    <n v="400"/>
  </r>
  <r>
    <m/>
    <m/>
    <x v="11"/>
    <n v="680"/>
  </r>
  <r>
    <m/>
    <m/>
    <x v="12"/>
    <n v="80"/>
  </r>
  <r>
    <n v="80036823"/>
    <d v="2021-08-02T00:00:00"/>
    <x v="13"/>
    <n v="0.3333333333333333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38788"/>
    <d v="2021-09-02T00:00:00"/>
    <x v="0"/>
    <n v="270"/>
  </r>
  <r>
    <n v="80038788"/>
    <d v="2021-09-02T00:00:00"/>
    <x v="1"/>
    <n v="200"/>
  </r>
  <r>
    <n v="80038788"/>
    <d v="2021-09-02T00:00:00"/>
    <x v="2"/>
    <n v="100"/>
  </r>
  <r>
    <n v="80038788"/>
    <d v="2021-09-02T00:00:00"/>
    <x v="3"/>
    <n v="950"/>
  </r>
  <r>
    <n v="80038788"/>
    <d v="2021-09-02T00:00:00"/>
    <x v="4"/>
    <n v="710"/>
  </r>
  <r>
    <n v="80038788"/>
    <d v="2021-09-02T00:00:00"/>
    <x v="5"/>
    <n v="20"/>
  </r>
  <r>
    <n v="80038788"/>
    <d v="2021-09-02T00:00:00"/>
    <x v="6"/>
    <n v="1000"/>
  </r>
  <r>
    <n v="80039077"/>
    <d v="2021-09-09T00:00:00"/>
    <x v="7"/>
    <n v="120"/>
  </r>
  <r>
    <n v="80039077"/>
    <d v="2021-09-09T00:00:00"/>
    <x v="8"/>
    <n v="270"/>
  </r>
  <r>
    <n v="80039077"/>
    <d v="2021-09-09T00:00:00"/>
    <x v="2"/>
    <n v="300"/>
  </r>
  <r>
    <n v="80039077"/>
    <d v="2021-09-09T00:00:00"/>
    <x v="9"/>
    <n v="200"/>
  </r>
  <r>
    <n v="80039077"/>
    <d v="2021-09-09T00:00:00"/>
    <x v="10"/>
    <n v="150"/>
  </r>
  <r>
    <n v="80039077"/>
    <d v="2021-09-09T00:00:00"/>
    <x v="11"/>
    <n v="100"/>
  </r>
  <r>
    <n v="80039307"/>
    <d v="2021-09-15T00:00:00"/>
    <x v="0"/>
    <n v="270"/>
  </r>
  <r>
    <n v="80039307"/>
    <d v="2021-09-15T00:00:00"/>
    <x v="1"/>
    <n v="230"/>
  </r>
  <r>
    <n v="80039307"/>
    <d v="2021-09-15T00:00:00"/>
    <x v="2"/>
    <n v="100"/>
  </r>
  <r>
    <n v="80039307"/>
    <d v="2021-09-15T00:00:00"/>
    <x v="4"/>
    <n v="560"/>
  </r>
  <r>
    <n v="80039307"/>
    <d v="2021-09-15T00:00:00"/>
    <x v="5"/>
    <n v="20"/>
  </r>
  <r>
    <n v="80039307"/>
    <d v="2021-09-15T00:00:00"/>
    <x v="12"/>
    <n v="260"/>
  </r>
  <r>
    <n v="80039307"/>
    <d v="2021-09-15T00:00:00"/>
    <x v="13"/>
    <n v="350"/>
  </r>
  <r>
    <n v="80039307"/>
    <d v="2021-09-15T00:00:00"/>
    <x v="11"/>
    <n v="100"/>
  </r>
  <r>
    <n v="80039715"/>
    <d v="2021-09-20T00:00:00"/>
    <x v="7"/>
    <n v="80"/>
  </r>
  <r>
    <n v="80039715"/>
    <d v="2021-09-20T00:00:00"/>
    <x v="8"/>
    <n v="270"/>
  </r>
  <r>
    <n v="80039715"/>
    <d v="2021-09-20T00:00:00"/>
    <x v="2"/>
    <n v="1200"/>
  </r>
  <r>
    <n v="80039715"/>
    <d v="2021-09-20T00:00:00"/>
    <x v="6"/>
    <n v="200"/>
  </r>
  <r>
    <n v="80039715"/>
    <d v="2021-09-20T00:00:00"/>
    <x v="3"/>
    <n v="170"/>
  </r>
  <r>
    <n v="80037710"/>
    <n v="44428"/>
    <x v="9"/>
    <n v="200"/>
  </r>
  <r>
    <n v="80040067"/>
    <n v="44462"/>
    <x v="2"/>
    <n v="500"/>
  </r>
  <r>
    <n v="80040067"/>
    <n v="44462"/>
    <x v="4"/>
    <n v="600"/>
  </r>
  <r>
    <m/>
    <s v="020/07/2021"/>
    <x v="14"/>
    <n v="1290"/>
  </r>
  <r>
    <m/>
    <d v="2021-07-20T00:00:00"/>
    <x v="15"/>
    <n v="127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31306"/>
    <d v="2021-05-06T00:00:00"/>
    <x v="0"/>
    <n v="200"/>
  </r>
  <r>
    <n v="80031306"/>
    <d v="2021-05-06T00:00:00"/>
    <x v="1"/>
    <n v="120"/>
  </r>
  <r>
    <n v="80031306"/>
    <d v="2021-05-06T00:00:00"/>
    <x v="2"/>
    <n v="200"/>
  </r>
  <r>
    <n v="80031408"/>
    <d v="2021-05-10T00:00:00"/>
    <x v="3"/>
    <n v="300"/>
  </r>
  <r>
    <n v="80031408"/>
    <d v="2021-05-10T00:00:00"/>
    <x v="4"/>
    <n v="1270"/>
  </r>
  <r>
    <n v="80031408"/>
    <d v="2021-05-10T00:00:00"/>
    <x v="0"/>
    <n v="1080"/>
  </r>
  <r>
    <n v="80031408"/>
    <d v="2021-05-10T00:00:00"/>
    <x v="5"/>
    <n v="180"/>
  </r>
  <r>
    <n v="80031408"/>
    <d v="2021-05-10T00:00:00"/>
    <x v="6"/>
    <n v="300"/>
  </r>
  <r>
    <n v="80031408"/>
    <d v="2021-05-10T00:00:00"/>
    <x v="7"/>
    <n v="600"/>
  </r>
  <r>
    <n v="80031408"/>
    <d v="2021-05-10T00:00:00"/>
    <x v="8"/>
    <n v="320"/>
  </r>
  <r>
    <n v="80031408"/>
    <d v="2021-05-10T00:00:00"/>
    <x v="1"/>
    <n v="40"/>
  </r>
  <r>
    <n v="80031408"/>
    <d v="2021-05-10T00:00:00"/>
    <x v="9"/>
    <n v="120"/>
  </r>
  <r>
    <n v="80031408"/>
    <d v="2021-05-10T00:00:00"/>
    <x v="10"/>
    <n v="400"/>
  </r>
  <r>
    <n v="80031408"/>
    <d v="2021-05-10T00:00:00"/>
    <x v="2"/>
    <n v="100"/>
  </r>
  <r>
    <n v="80031408"/>
    <d v="2021-05-10T00:00:00"/>
    <x v="11"/>
    <n v="300"/>
  </r>
  <r>
    <n v="80031408"/>
    <d v="2021-05-10T00:00:00"/>
    <x v="12"/>
    <n v="340"/>
  </r>
  <r>
    <n v="80032181"/>
    <d v="2021-05-21T00:00:00"/>
    <x v="4"/>
    <n v="260"/>
  </r>
  <r>
    <n v="80032181"/>
    <d v="2021-05-21T00:00:00"/>
    <x v="0"/>
    <n v="200"/>
  </r>
  <r>
    <n v="80032181"/>
    <d v="2021-05-21T00:00:00"/>
    <x v="9"/>
    <n v="130"/>
  </r>
  <r>
    <n v="80032181"/>
    <d v="2021-05-21T00:00:00"/>
    <x v="8"/>
    <n v="290"/>
  </r>
  <r>
    <n v="80032181"/>
    <d v="2021-05-21T00:00:00"/>
    <x v="6"/>
    <n v="190"/>
  </r>
  <r>
    <n v="80032181"/>
    <d v="2021-05-21T00:00:00"/>
    <x v="12"/>
    <n v="240"/>
  </r>
  <r>
    <n v="80032193"/>
    <d v="2021-05-21T00:00:00"/>
    <x v="10"/>
    <n v="1400"/>
  </r>
  <r>
    <n v="80032194"/>
    <d v="2021-05-21T00:00:00"/>
    <x v="13"/>
    <n v="200"/>
  </r>
  <r>
    <n v="411"/>
    <d v="2021-04-20T00:00:00"/>
    <x v="14"/>
    <n v="1375"/>
  </r>
  <r>
    <n v="412"/>
    <d v="2021-04-20T00:00:00"/>
    <x v="15"/>
    <n v="210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28745"/>
    <d v="2021-03-29T00:00:00"/>
    <x v="0"/>
    <n v="820"/>
  </r>
  <r>
    <n v="80028745"/>
    <d v="2021-03-29T00:00:00"/>
    <x v="1"/>
    <n v="190"/>
  </r>
  <r>
    <n v="80028745"/>
    <d v="2021-03-29T00:00:00"/>
    <x v="2"/>
    <n v="600"/>
  </r>
  <r>
    <n v="80028745"/>
    <d v="2021-03-29T00:00:00"/>
    <x v="3"/>
    <n v="235"/>
  </r>
  <r>
    <n v="80029179"/>
    <d v="2021-04-05T00:00:00"/>
    <x v="4"/>
    <n v="300"/>
  </r>
  <r>
    <n v="80029179"/>
    <d v="2021-04-05T00:00:00"/>
    <x v="5"/>
    <n v="930"/>
  </r>
  <r>
    <n v="80029179"/>
    <d v="2021-04-05T00:00:00"/>
    <x v="6"/>
    <n v="180"/>
  </r>
  <r>
    <n v="80029179"/>
    <d v="2021-04-05T00:00:00"/>
    <x v="7"/>
    <n v="20"/>
  </r>
  <r>
    <n v="80029179"/>
    <d v="2021-04-05T00:00:00"/>
    <x v="8"/>
    <n v="330"/>
  </r>
  <r>
    <n v="80029179"/>
    <d v="2021-04-05T00:00:00"/>
    <x v="9"/>
    <n v="200"/>
  </r>
  <r>
    <n v="80029179"/>
    <d v="2021-04-05T00:00:00"/>
    <x v="10"/>
    <n v="330"/>
  </r>
  <r>
    <n v="80029179"/>
    <d v="2021-04-05T00:00:00"/>
    <x v="11"/>
    <n v="1100"/>
  </r>
  <r>
    <n v="80029549"/>
    <d v="2021-04-12T00:00:00"/>
    <x v="12"/>
    <n v="200"/>
  </r>
  <r>
    <n v="80030152"/>
    <d v="2021-04-21T00:00:00"/>
    <x v="5"/>
    <n v="400"/>
  </r>
  <r>
    <n v="80030152"/>
    <d v="2021-04-21T00:00:00"/>
    <x v="0"/>
    <n v="420"/>
  </r>
  <r>
    <n v="80030152"/>
    <d v="2021-04-21T00:00:00"/>
    <x v="6"/>
    <n v="200"/>
  </r>
  <r>
    <n v="80030152"/>
    <d v="2021-04-21T00:00:00"/>
    <x v="8"/>
    <n v="370"/>
  </r>
  <r>
    <n v="80030152"/>
    <d v="2021-04-21T00:00:00"/>
    <x v="3"/>
    <n v="295"/>
  </r>
  <r>
    <n v="80030152"/>
    <d v="2021-04-21T00:00:00"/>
    <x v="13"/>
    <n v="350"/>
  </r>
  <r>
    <n v="80030152"/>
    <d v="2021-04-21T00:00:00"/>
    <x v="10"/>
    <n v="390"/>
  </r>
  <r>
    <n v="80030157"/>
    <d v="2021-04-21T00:00:00"/>
    <x v="12"/>
    <n v="200"/>
  </r>
  <r>
    <n v="405"/>
    <d v="2021-04-20T00:00:00"/>
    <x v="14"/>
    <n v="1810"/>
  </r>
  <r>
    <n v="406"/>
    <d v="2021-04-20T00:00:00"/>
    <x v="15"/>
    <n v="230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28755"/>
    <d v="2021-03-29T00:00:00"/>
    <x v="0"/>
    <n v="215"/>
  </r>
  <r>
    <n v="80028755"/>
    <d v="2021-03-29T00:00:00"/>
    <x v="1"/>
    <n v="130"/>
  </r>
  <r>
    <n v="80028755"/>
    <d v="2021-03-29T00:00:00"/>
    <x v="2"/>
    <n v="300"/>
  </r>
  <r>
    <n v="80028755"/>
    <d v="2021-03-29T00:00:00"/>
    <x v="3"/>
    <n v="30"/>
  </r>
  <r>
    <n v="80028755"/>
    <d v="2021-03-29T00:00:00"/>
    <x v="4"/>
    <n v="610"/>
  </r>
  <r>
    <n v="80029176"/>
    <d v="2021-04-05T00:00:00"/>
    <x v="5"/>
    <n v="1000"/>
  </r>
  <r>
    <n v="80029176"/>
    <d v="2021-04-05T00:00:00"/>
    <x v="6"/>
    <n v="1000"/>
  </r>
  <r>
    <n v="80029176"/>
    <d v="2021-04-05T00:00:00"/>
    <x v="7"/>
    <n v="270"/>
  </r>
  <r>
    <n v="80029176"/>
    <d v="2021-04-05T00:00:00"/>
    <x v="8"/>
    <n v="215"/>
  </r>
  <r>
    <n v="80029176"/>
    <d v="2021-04-05T00:00:00"/>
    <x v="1"/>
    <n v="1500"/>
  </r>
  <r>
    <n v="80029176"/>
    <d v="2021-04-05T00:00:00"/>
    <x v="9"/>
    <n v="300"/>
  </r>
  <r>
    <n v="80029545"/>
    <d v="2021-04-12T00:00:00"/>
    <x v="0"/>
    <n v="235"/>
  </r>
  <r>
    <n v="80029545"/>
    <d v="2021-04-12T00:00:00"/>
    <x v="2"/>
    <n v="300"/>
  </r>
  <r>
    <n v="80029545"/>
    <d v="2021-04-12T00:00:00"/>
    <x v="1"/>
    <n v="130"/>
  </r>
  <r>
    <n v="80029545"/>
    <d v="2021-04-12T00:00:00"/>
    <x v="4"/>
    <n v="40"/>
  </r>
  <r>
    <n v="80029545"/>
    <d v="2021-04-12T00:00:00"/>
    <x v="10"/>
    <n v="100"/>
  </r>
  <r>
    <n v="80029545"/>
    <d v="2021-04-12T00:00:00"/>
    <x v="11"/>
    <n v="170"/>
  </r>
  <r>
    <n v="80029180"/>
    <d v="2021-04-05T00:00:00"/>
    <x v="12"/>
    <n v="200"/>
  </r>
  <r>
    <n v="80030151"/>
    <d v="2021-04-21T00:00:00"/>
    <x v="8"/>
    <n v="215"/>
  </r>
  <r>
    <n v="80030151"/>
    <d v="2021-04-21T00:00:00"/>
    <x v="4"/>
    <n v="810"/>
  </r>
  <r>
    <n v="80030151"/>
    <d v="2021-04-21T00:00:00"/>
    <x v="3"/>
    <n v="40"/>
  </r>
  <r>
    <n v="80030151"/>
    <d v="2021-04-21T00:00:00"/>
    <x v="13"/>
    <n v="100"/>
  </r>
  <r>
    <n v="407"/>
    <d v="2021-04-20T00:00:00"/>
    <x v="14"/>
    <n v="1800"/>
  </r>
  <r>
    <n v="408"/>
    <d v="2021-04-20T00:00:00"/>
    <x v="15"/>
    <n v="890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27083"/>
    <d v="2021-03-01T00:00:00"/>
    <x v="0"/>
    <n v="300"/>
  </r>
  <r>
    <n v="80027083"/>
    <d v="2021-03-01T00:00:00"/>
    <x v="1"/>
    <n v="650"/>
  </r>
  <r>
    <n v="80027083"/>
    <d v="2021-03-01T00:00:00"/>
    <x v="2"/>
    <n v="1000"/>
  </r>
  <r>
    <n v="80027083"/>
    <d v="2021-03-01T00:00:00"/>
    <x v="3"/>
    <n v="160"/>
  </r>
  <r>
    <n v="80027083"/>
    <d v="2021-03-01T00:00:00"/>
    <x v="4"/>
    <n v="190"/>
  </r>
  <r>
    <n v="80027083"/>
    <d v="2021-03-01T00:00:00"/>
    <x v="5"/>
    <n v="20"/>
  </r>
  <r>
    <n v="80027083"/>
    <d v="2021-03-01T00:00:00"/>
    <x v="6"/>
    <n v="290"/>
  </r>
  <r>
    <n v="80027083"/>
    <d v="2021-03-01T00:00:00"/>
    <x v="7"/>
    <n v="600"/>
  </r>
  <r>
    <n v="80027083"/>
    <d v="2021-03-01T00:00:00"/>
    <x v="8"/>
    <n v="245"/>
  </r>
  <r>
    <n v="80027083"/>
    <d v="2021-03-01T00:00:00"/>
    <x v="9"/>
    <n v="160"/>
  </r>
  <r>
    <n v="80027084"/>
    <d v="2021-03-01T00:00:00"/>
    <x v="10"/>
    <n v="140"/>
  </r>
  <r>
    <n v="80027469"/>
    <d v="2021-03-09T00:00:00"/>
    <x v="2"/>
    <n v="1110"/>
  </r>
  <r>
    <n v="80027469"/>
    <d v="2021-03-09T00:00:00"/>
    <x v="8"/>
    <n v="110"/>
  </r>
  <r>
    <n v="80027469"/>
    <d v="2021-03-09T00:00:00"/>
    <x v="10"/>
    <n v="80"/>
  </r>
  <r>
    <n v="80027469"/>
    <d v="2021-03-09T00:00:00"/>
    <x v="11"/>
    <n v="350"/>
  </r>
  <r>
    <n v="80027718"/>
    <d v="2021-03-15T00:00:00"/>
    <x v="12"/>
    <n v="400"/>
  </r>
  <r>
    <n v="80027718"/>
    <d v="2021-03-15T00:00:00"/>
    <x v="9"/>
    <n v="100"/>
  </r>
  <r>
    <n v="80028217"/>
    <d v="2021-03-23T00:00:00"/>
    <x v="0"/>
    <n v="300"/>
  </r>
  <r>
    <n v="80028217"/>
    <d v="2021-03-23T00:00:00"/>
    <x v="1"/>
    <n v="380"/>
  </r>
  <r>
    <n v="80028217"/>
    <d v="2021-03-23T00:00:00"/>
    <x v="4"/>
    <n v="190"/>
  </r>
  <r>
    <n v="80028217"/>
    <d v="2021-03-23T00:00:00"/>
    <x v="5"/>
    <n v="30"/>
  </r>
  <r>
    <n v="80028217"/>
    <d v="2021-03-23T00:00:00"/>
    <x v="6"/>
    <n v="380"/>
  </r>
  <r>
    <n v="80028217"/>
    <d v="2021-03-23T00:00:00"/>
    <x v="12"/>
    <n v="1200"/>
  </r>
  <r>
    <n v="80028217"/>
    <d v="2021-03-23T00:00:00"/>
    <x v="9"/>
    <n v="242"/>
  </r>
  <r>
    <n v="3500000401"/>
    <d v="2021-03-20T00:00:00"/>
    <x v="13"/>
    <n v="1740"/>
  </r>
  <r>
    <n v="3500000402"/>
    <d v="2021-03-20T00:00:00"/>
    <x v="14"/>
    <n v="190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27081"/>
    <s v="01-032021"/>
    <x v="0"/>
    <n v="295"/>
  </r>
  <r>
    <n v="80027081"/>
    <s v="01-032021"/>
    <x v="1"/>
    <n v="130"/>
  </r>
  <r>
    <n v="80027081"/>
    <s v="01-032021"/>
    <x v="2"/>
    <n v="300"/>
  </r>
  <r>
    <n v="80027081"/>
    <s v="01-032021"/>
    <x v="3"/>
    <n v="100"/>
  </r>
  <r>
    <n v="80027081"/>
    <s v="01-032021"/>
    <x v="4"/>
    <n v="760"/>
  </r>
  <r>
    <n v="80027081"/>
    <s v="01-032021"/>
    <x v="5"/>
    <n v="40"/>
  </r>
  <r>
    <n v="80027471"/>
    <d v="2021-03-09T00:00:00"/>
    <x v="6"/>
    <n v="200"/>
  </r>
  <r>
    <n v="80027471"/>
    <d v="2021-03-09T00:00:00"/>
    <x v="7"/>
    <n v="275"/>
  </r>
  <r>
    <n v="80027471"/>
    <d v="2021-03-09T00:00:00"/>
    <x v="1"/>
    <n v="1000"/>
  </r>
  <r>
    <n v="80027471"/>
    <d v="2021-03-09T00:00:00"/>
    <x v="8"/>
    <n v="1000"/>
  </r>
  <r>
    <n v="80027471"/>
    <d v="2021-03-09T00:00:00"/>
    <x v="3"/>
    <n v="1020"/>
  </r>
  <r>
    <n v="80027471"/>
    <d v="2021-03-09T00:00:00"/>
    <x v="4"/>
    <n v="40"/>
  </r>
  <r>
    <n v="80027471"/>
    <d v="2021-03-09T00:00:00"/>
    <x v="9"/>
    <n v="200"/>
  </r>
  <r>
    <n v="80027471"/>
    <d v="2021-03-09T00:00:00"/>
    <x v="10"/>
    <n v="230"/>
  </r>
  <r>
    <n v="80027471"/>
    <d v="2021-03-09T00:00:00"/>
    <x v="11"/>
    <n v="350"/>
  </r>
  <r>
    <n v="80027716"/>
    <d v="2021-03-15T00:00:00"/>
    <x v="0"/>
    <n v="235"/>
  </r>
  <r>
    <n v="80027716"/>
    <d v="2021-03-15T00:00:00"/>
    <x v="2"/>
    <n v="300"/>
  </r>
  <r>
    <n v="80027716"/>
    <d v="2021-03-15T00:00:00"/>
    <x v="1"/>
    <n v="130"/>
  </r>
  <r>
    <n v="80027716"/>
    <d v="2021-03-15T00:00:00"/>
    <x v="4"/>
    <n v="774"/>
  </r>
  <r>
    <n v="80027716"/>
    <d v="2021-03-15T00:00:00"/>
    <x v="5"/>
    <n v="35"/>
  </r>
  <r>
    <n v="80028222"/>
    <d v="2021-03-23T00:00:00"/>
    <x v="7"/>
    <n v="215"/>
  </r>
  <r>
    <n v="80028222"/>
    <d v="2021-03-23T00:00:00"/>
    <x v="5"/>
    <n v="25"/>
  </r>
  <r>
    <n v="80028222"/>
    <d v="2021-03-23T00:00:00"/>
    <x v="9"/>
    <n v="120"/>
  </r>
  <r>
    <n v="80028222"/>
    <d v="2021-03-23T00:00:00"/>
    <x v="10"/>
    <n v="190"/>
  </r>
  <r>
    <n v="80028222"/>
    <d v="2021-03-23T00:00:00"/>
    <x v="11"/>
    <n v="240"/>
  </r>
  <r>
    <n v="3500000403"/>
    <d v="2021-03-20T00:00:00"/>
    <x v="12"/>
    <n v="2060"/>
  </r>
  <r>
    <n v="3500000404"/>
    <d v="2021-03-20T00:00:00"/>
    <x v="13"/>
    <n v="93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80024789"/>
    <d v="2021-01-27T00:00:00"/>
    <x v="0"/>
    <n v="200"/>
  </r>
  <r>
    <n v="80024789"/>
    <d v="2021-01-27T00:00:00"/>
    <x v="1"/>
    <n v="275"/>
  </r>
  <r>
    <n v="80024789"/>
    <d v="2021-01-27T00:00:00"/>
    <x v="2"/>
    <n v="380"/>
  </r>
  <r>
    <n v="80024789"/>
    <d v="2021-01-27T00:00:00"/>
    <x v="3"/>
    <n v="560"/>
  </r>
  <r>
    <n v="80024789"/>
    <d v="2021-01-27T00:00:00"/>
    <x v="4"/>
    <n v="40"/>
  </r>
  <r>
    <n v="80024789"/>
    <d v="2021-01-27T00:00:00"/>
    <x v="5"/>
    <n v="300"/>
  </r>
  <r>
    <n v="80024789"/>
    <d v="2021-01-27T00:00:00"/>
    <x v="6"/>
    <n v="400"/>
  </r>
  <r>
    <n v="80025597"/>
    <d v="2021-02-09T00:00:00"/>
    <x v="7"/>
    <n v="300"/>
  </r>
  <r>
    <n v="80025597"/>
    <d v="2021-02-09T00:00:00"/>
    <x v="8"/>
    <n v="295"/>
  </r>
  <r>
    <n v="80025597"/>
    <d v="2021-02-09T00:00:00"/>
    <x v="9"/>
    <n v="800"/>
  </r>
  <r>
    <n v="80025597"/>
    <d v="2021-02-09T00:00:00"/>
    <x v="2"/>
    <n v="710"/>
  </r>
  <r>
    <n v="80025597"/>
    <d v="2021-02-09T00:00:00"/>
    <x v="3"/>
    <n v="520"/>
  </r>
  <r>
    <n v="80025597"/>
    <d v="2021-02-09T00:00:00"/>
    <x v="4"/>
    <n v="32"/>
  </r>
  <r>
    <n v="80025597"/>
    <d v="2021-02-09T00:00:00"/>
    <x v="10"/>
    <n v="380"/>
  </r>
  <r>
    <n v="80025597"/>
    <d v="2021-02-09T00:00:00"/>
    <x v="11"/>
    <n v="170"/>
  </r>
  <r>
    <n v="80025859"/>
    <d v="2021-02-17T00:00:00"/>
    <x v="1"/>
    <n v="275"/>
  </r>
  <r>
    <n v="80025859"/>
    <d v="2021-02-17T00:00:00"/>
    <x v="12"/>
    <n v="1500"/>
  </r>
  <r>
    <n v="80025859"/>
    <s v="1702-2021"/>
    <x v="5"/>
    <n v="400"/>
  </r>
  <r>
    <n v="80026199"/>
    <d v="2021-02-22T00:00:00"/>
    <x v="13"/>
    <n v="200"/>
  </r>
  <r>
    <n v="3500000599"/>
    <d v="2021-02-20T00:00:00"/>
    <x v="14"/>
    <n v="2350"/>
  </r>
  <r>
    <n v="3500000598"/>
    <d v="2021-02-20T00:00:00"/>
    <x v="15"/>
    <n v="90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24794"/>
    <d v="2021-01-27T00:00:00"/>
    <x v="0"/>
    <n v="300"/>
  </r>
  <r>
    <n v="80024794"/>
    <d v="2021-01-27T00:00:00"/>
    <x v="1"/>
    <n v="330"/>
  </r>
  <r>
    <n v="80024794"/>
    <d v="2021-01-27T00:00:00"/>
    <x v="2"/>
    <n v="100"/>
  </r>
  <r>
    <n v="80024794"/>
    <d v="2021-01-27T00:00:00"/>
    <x v="3"/>
    <n v="20"/>
  </r>
  <r>
    <n v="80024794"/>
    <d v="2021-01-27T00:00:00"/>
    <x v="4"/>
    <n v="290"/>
  </r>
  <r>
    <n v="80024794"/>
    <d v="2021-01-27T00:00:00"/>
    <x v="5"/>
    <n v="510"/>
  </r>
  <r>
    <n v="80024794"/>
    <d v="2021-01-27T00:00:00"/>
    <x v="6"/>
    <n v="136"/>
  </r>
  <r>
    <n v="80025271"/>
    <d v="2021-02-01T00:00:00"/>
    <x v="7"/>
    <n v="160"/>
  </r>
  <r>
    <n v="80025590"/>
    <d v="2021-02-09T00:00:00"/>
    <x v="8"/>
    <n v="200"/>
  </r>
  <r>
    <n v="80025590"/>
    <d v="2021-02-09T00:00:00"/>
    <x v="9"/>
    <n v="100"/>
  </r>
  <r>
    <n v="80025590"/>
    <d v="2021-02-09T00:00:00"/>
    <x v="10"/>
    <n v="200"/>
  </r>
  <r>
    <n v="80025590"/>
    <d v="2021-02-09T00:00:00"/>
    <x v="11"/>
    <n v="200"/>
  </r>
  <r>
    <n v="80025851"/>
    <d v="2021-02-17T00:00:00"/>
    <x v="0"/>
    <n v="300"/>
  </r>
  <r>
    <n v="80025851"/>
    <d v="2021-02-17T00:00:00"/>
    <x v="1"/>
    <n v="1100"/>
  </r>
  <r>
    <n v="80025851"/>
    <d v="2021-02-17T00:00:00"/>
    <x v="2"/>
    <n v="190"/>
  </r>
  <r>
    <n v="80025851"/>
    <d v="2021-02-17T00:00:00"/>
    <x v="3"/>
    <n v="30"/>
  </r>
  <r>
    <n v="80025851"/>
    <d v="2021-02-17T00:00:00"/>
    <x v="4"/>
    <n v="340"/>
  </r>
  <r>
    <n v="80025851"/>
    <d v="2021-02-17T00:00:00"/>
    <x v="6"/>
    <n v="200"/>
  </r>
  <r>
    <n v="80025851"/>
    <d v="2021-02-17T00:00:00"/>
    <x v="11"/>
    <n v="400"/>
  </r>
  <r>
    <n v="3500000593"/>
    <d v="2021-02-20T00:00:00"/>
    <x v="12"/>
    <n v="1660"/>
  </r>
  <r>
    <n v="3500000596"/>
    <d v="2021-02-20T00:00:00"/>
    <x v="13"/>
    <n v="200"/>
  </r>
  <r>
    <n v="80026188"/>
    <d v="2021-02-22T00:00:00"/>
    <x v="8"/>
    <n v="960"/>
  </r>
  <r>
    <n v="80026188"/>
    <d v="2021-02-22T00:00:00"/>
    <x v="14"/>
    <n v="35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21556"/>
    <d v="2020-12-17T00:00:00"/>
    <x v="0"/>
    <n v="300"/>
  </r>
  <r>
    <n v="80021556"/>
    <d v="2020-12-17T00:00:00"/>
    <x v="1"/>
    <n v="295"/>
  </r>
  <r>
    <n v="80021556"/>
    <d v="2020-12-17T00:00:00"/>
    <x v="2"/>
    <n v="650"/>
  </r>
  <r>
    <n v="80021556"/>
    <d v="2020-12-17T00:00:00"/>
    <x v="3"/>
    <n v="30"/>
  </r>
  <r>
    <n v="80021556"/>
    <d v="2020-12-17T00:00:00"/>
    <x v="4"/>
    <n v="300"/>
  </r>
  <r>
    <n v="80021556"/>
    <d v="2020-12-17T00:00:00"/>
    <x v="5"/>
    <n v="130"/>
  </r>
  <r>
    <n v="80022130"/>
    <d v="2020-12-28T00:00:00"/>
    <x v="6"/>
    <n v="275"/>
  </r>
  <r>
    <n v="80022130"/>
    <d v="2020-12-28T00:00:00"/>
    <x v="5"/>
    <n v="1200"/>
  </r>
  <r>
    <n v="80023730"/>
    <d v="2021-01-08T00:00:00"/>
    <x v="1"/>
    <n v="275"/>
  </r>
  <r>
    <n v="80023730"/>
    <d v="2021-01-08T00:00:00"/>
    <x v="7"/>
    <n v="1000"/>
  </r>
  <r>
    <n v="80023730"/>
    <d v="2021-01-08T00:00:00"/>
    <x v="8"/>
    <n v="1110"/>
  </r>
  <r>
    <n v="80023966"/>
    <d v="2021-01-14T00:00:00"/>
    <x v="2"/>
    <n v="674"/>
  </r>
  <r>
    <n v="80023966"/>
    <d v="2021-01-14T00:00:00"/>
    <x v="3"/>
    <n v="40"/>
  </r>
  <r>
    <n v="80023966"/>
    <d v="2021-01-14T00:00:00"/>
    <x v="0"/>
    <n v="100"/>
  </r>
  <r>
    <n v="80023966"/>
    <d v="2021-01-14T00:00:00"/>
    <x v="6"/>
    <n v="275"/>
  </r>
  <r>
    <n v="80023966"/>
    <d v="2021-01-14T00:00:00"/>
    <x v="9"/>
    <n v="300"/>
  </r>
  <r>
    <n v="80024173"/>
    <d v="2021-01-19T00:00:00"/>
    <x v="10"/>
    <n v="160"/>
  </r>
  <r>
    <n v="80024173"/>
    <d v="2021-01-19T00:00:00"/>
    <x v="11"/>
    <n v="330"/>
  </r>
  <r>
    <n v="80024173"/>
    <d v="2021-01-19T00:00:00"/>
    <x v="12"/>
    <n v="550"/>
  </r>
  <r>
    <n v="80024173"/>
    <d v="2021-01-19T00:00:00"/>
    <x v="1"/>
    <n v="290"/>
  </r>
  <r>
    <n v="80024173"/>
    <d v="2021-01-19T00:00:00"/>
    <x v="5"/>
    <n v="1200"/>
  </r>
  <r>
    <n v="80024173"/>
    <d v="2021-01-19T00:00:00"/>
    <x v="4"/>
    <n v="300"/>
  </r>
  <r>
    <n v="3500000586"/>
    <d v="2021-01-19T00:00:00"/>
    <x v="13"/>
    <n v="1910"/>
  </r>
  <r>
    <n v="3500000585"/>
    <d v="2021-01-19T00:00:00"/>
    <x v="14"/>
    <n v="86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22126"/>
    <d v="2020-12-28T00:00:00"/>
    <x v="0"/>
    <n v="300"/>
  </r>
  <r>
    <n v="80022126"/>
    <d v="2020-12-28T00:00:00"/>
    <x v="1"/>
    <n v="360"/>
  </r>
  <r>
    <n v="80022126"/>
    <d v="2020-12-28T00:00:00"/>
    <x v="2"/>
    <n v="200"/>
  </r>
  <r>
    <n v="80022126"/>
    <d v="2020-12-28T00:00:00"/>
    <x v="3"/>
    <n v="20"/>
  </r>
  <r>
    <n v="80022126"/>
    <d v="2020-12-28T00:00:00"/>
    <x v="4"/>
    <n v="180"/>
  </r>
  <r>
    <n v="80022126"/>
    <d v="2020-12-28T00:00:00"/>
    <x v="5"/>
    <n v="200"/>
  </r>
  <r>
    <n v="80023731"/>
    <d v="2021-01-08T00:00:00"/>
    <x v="6"/>
    <n v="200"/>
  </r>
  <r>
    <n v="80023731"/>
    <d v="2021-01-08T00:00:00"/>
    <x v="7"/>
    <n v="400"/>
  </r>
  <r>
    <n v="80023970"/>
    <d v="2021-01-14T00:00:00"/>
    <x v="0"/>
    <n v="300"/>
  </r>
  <r>
    <n v="80023970"/>
    <d v="2021-01-14T00:00:00"/>
    <x v="1"/>
    <n v="710"/>
  </r>
  <r>
    <n v="80023970"/>
    <d v="2021-01-14T00:00:00"/>
    <x v="2"/>
    <n v="140"/>
  </r>
  <r>
    <n v="80023970"/>
    <d v="2021-01-14T00:00:00"/>
    <x v="3"/>
    <n v="20"/>
  </r>
  <r>
    <n v="80023970"/>
    <d v="2021-01-14T00:00:00"/>
    <x v="4"/>
    <n v="310"/>
  </r>
  <r>
    <n v="80023970"/>
    <d v="2021-01-14T00:00:00"/>
    <x v="8"/>
    <n v="350"/>
  </r>
  <r>
    <n v="80023970"/>
    <d v="2021-01-14T00:00:00"/>
    <x v="5"/>
    <n v="140"/>
  </r>
  <r>
    <n v="80023970"/>
    <d v="2021-01-14T00:00:00"/>
    <x v="9"/>
    <n v="1000"/>
  </r>
  <r>
    <n v="80024190"/>
    <d v="2021-01-19T00:00:00"/>
    <x v="10"/>
    <n v="200"/>
  </r>
  <r>
    <n v="80024190"/>
    <d v="2021-01-19T00:00:00"/>
    <x v="11"/>
    <n v="530"/>
  </r>
  <r>
    <n v="80024190"/>
    <d v="2021-01-19T00:00:00"/>
    <x v="7"/>
    <n v="270"/>
  </r>
  <r>
    <n v="80024190"/>
    <d v="2021-01-19T00:00:00"/>
    <x v="6"/>
    <n v="100"/>
  </r>
  <r>
    <n v="80024190"/>
    <d v="2021-01-19T00:00:00"/>
    <x v="9"/>
    <n v="1200"/>
  </r>
  <r>
    <n v="3500000592"/>
    <d v="2021-01-19T00:00:00"/>
    <x v="12"/>
    <n v="163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80021389"/>
    <d v="2020-12-15T00:00:00"/>
    <x v="0"/>
    <n v="110"/>
  </r>
  <r>
    <n v="80021389"/>
    <d v="2020-12-15T00:00:00"/>
    <x v="1"/>
    <n v="80"/>
  </r>
  <r>
    <n v="80021389"/>
    <d v="2020-12-15T00:00:00"/>
    <x v="2"/>
    <n v="120"/>
  </r>
  <r>
    <n v="80021389"/>
    <d v="2020-12-15T00:00:00"/>
    <x v="3"/>
    <n v="435"/>
  </r>
  <r>
    <n v="80021389"/>
    <d v="2020-12-15T00:00:00"/>
    <x v="4"/>
    <n v="350"/>
  </r>
  <r>
    <n v="80021397"/>
    <d v="2020-12-15T00:00:00"/>
    <x v="5"/>
    <n v="200"/>
  </r>
  <r>
    <n v="80021395"/>
    <d v="2020-12-15T00:00:00"/>
    <x v="6"/>
    <n v="300"/>
  </r>
  <r>
    <n v="80021395"/>
    <d v="2020-12-15T00:00:00"/>
    <x v="7"/>
    <n v="800"/>
  </r>
  <r>
    <n v="80021395"/>
    <d v="2020-12-15T00:00:00"/>
    <x v="8"/>
    <n v="200"/>
  </r>
  <r>
    <n v="80021395"/>
    <d v="2020-12-15T00:00:00"/>
    <x v="9"/>
    <n v="30"/>
  </r>
  <r>
    <n v="80021395"/>
    <d v="2020-12-15T00:00:00"/>
    <x v="10"/>
    <n v="200"/>
  </r>
  <r>
    <n v="80021395"/>
    <d v="2020-12-15T00:00:00"/>
    <x v="11"/>
    <n v="200"/>
  </r>
  <r>
    <n v="80021395"/>
    <d v="2020-12-15T00:00:00"/>
    <x v="2"/>
    <n v="250"/>
  </r>
  <r>
    <n v="80021395"/>
    <d v="2020-12-15T00:00:00"/>
    <x v="0"/>
    <n v="600"/>
  </r>
  <r>
    <n v="80021535"/>
    <d v="2020-12-17T00:00:00"/>
    <x v="0"/>
    <n v="1000"/>
  </r>
  <r>
    <n v="80021535"/>
    <d v="2020-12-17T00:00:00"/>
    <x v="1"/>
    <n v="130"/>
  </r>
  <r>
    <n v="80021535"/>
    <d v="2020-12-17T00:00:00"/>
    <x v="2"/>
    <n v="600"/>
  </r>
  <r>
    <n v="80021535"/>
    <d v="2020-12-17T00:00:00"/>
    <x v="3"/>
    <n v="440"/>
  </r>
  <r>
    <n v="80021535"/>
    <d v="2020-12-17T00:00:00"/>
    <x v="6"/>
    <n v="300"/>
  </r>
  <r>
    <n v="3500000584"/>
    <d v="2020-12-18T00:00:00"/>
    <x v="12"/>
    <n v="2295"/>
  </r>
  <r>
    <m/>
    <m/>
    <x v="13"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80021128"/>
    <d v="2020-12-01T00:00:00"/>
    <x v="0"/>
    <n v="275"/>
  </r>
  <r>
    <n v="80021128"/>
    <d v="2020-12-01T00:00:00"/>
    <x v="1"/>
    <n v="800"/>
  </r>
  <r>
    <n v="80021128"/>
    <d v="2020-12-01T00:00:00"/>
    <x v="2"/>
    <n v="1000"/>
  </r>
  <r>
    <n v="80021128"/>
    <d v="2020-12-01T00:00:00"/>
    <x v="3"/>
    <n v="1250"/>
  </r>
  <r>
    <n v="80021128"/>
    <d v="2020-12-01T00:00:00"/>
    <x v="4"/>
    <n v="200"/>
  </r>
  <r>
    <n v="80021388"/>
    <d v="2020-12-15T00:00:00"/>
    <x v="5"/>
    <n v="295"/>
  </r>
  <r>
    <n v="80021388"/>
    <d v="2020-12-15T00:00:00"/>
    <x v="1"/>
    <n v="130"/>
  </r>
  <r>
    <n v="80021388"/>
    <d v="2020-12-15T00:00:00"/>
    <x v="6"/>
    <n v="300"/>
  </r>
  <r>
    <n v="80021388"/>
    <d v="2020-12-15T00:00:00"/>
    <x v="7"/>
    <n v="680"/>
  </r>
  <r>
    <n v="80021388"/>
    <d v="2020-12-15T00:00:00"/>
    <x v="8"/>
    <n v="20"/>
  </r>
  <r>
    <n v="80021388"/>
    <d v="2020-12-15T00:00:00"/>
    <x v="9"/>
    <n v="150"/>
  </r>
  <r>
    <n v="80021388"/>
    <d v="2020-12-15T00:00:00"/>
    <x v="10"/>
    <n v="370"/>
  </r>
  <r>
    <n v="80021388"/>
    <d v="2020-12-15T00:00:00"/>
    <x v="11"/>
    <n v="200"/>
  </r>
  <r>
    <n v="80021391"/>
    <d v="2020-12-15T00:00:00"/>
    <x v="0"/>
    <n v="275"/>
  </r>
  <r>
    <n v="80021391"/>
    <d v="2020-12-15T00:00:00"/>
    <x v="12"/>
    <n v="400"/>
  </r>
  <r>
    <n v="80021588"/>
    <d v="2020-12-18T00:00:00"/>
    <x v="9"/>
    <n v="340"/>
  </r>
  <r>
    <n v="80021588"/>
    <d v="2020-12-18T00:00:00"/>
    <x v="10"/>
    <n v="500"/>
  </r>
  <r>
    <n v="80021588"/>
    <d v="2020-12-18T00:00:00"/>
    <x v="4"/>
    <n v="200"/>
  </r>
  <r>
    <n v="3500000582"/>
    <d v="2020-12-18T00:00:00"/>
    <x v="13"/>
    <n v="3560"/>
  </r>
  <r>
    <n v="3500000583"/>
    <d v="2020-12-18T00:00:00"/>
    <x v="14"/>
    <n v="750"/>
  </r>
  <r>
    <m/>
    <m/>
    <x v="15"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19248"/>
    <d v="2020-10-21T00:00:00"/>
    <x v="0"/>
    <n v="580"/>
  </r>
  <r>
    <n v="80019248"/>
    <d v="2020-10-21T00:00:00"/>
    <x v="0"/>
    <n v="30"/>
  </r>
  <r>
    <n v="80020004"/>
    <d v="2020-11-02T00:00:00"/>
    <x v="0"/>
    <n v="275"/>
  </r>
  <r>
    <n v="80020004"/>
    <d v="2020-11-02T00:00:00"/>
    <x v="0"/>
    <n v="1000"/>
  </r>
  <r>
    <n v="80020004"/>
    <d v="2020-11-02T00:00:00"/>
    <x v="0"/>
    <n v="1020"/>
  </r>
  <r>
    <n v="80020004"/>
    <d v="2020-11-02T00:00:00"/>
    <x v="0"/>
    <n v="100"/>
  </r>
  <r>
    <n v="80020004"/>
    <d v="2020-11-02T00:00:00"/>
    <x v="0"/>
    <n v="200"/>
  </r>
  <r>
    <n v="80020004"/>
    <d v="2020-11-02T00:00:00"/>
    <x v="0"/>
    <n v="300"/>
  </r>
  <r>
    <n v="80020004"/>
    <d v="2020-11-02T00:00:00"/>
    <x v="0"/>
    <n v="530"/>
  </r>
  <r>
    <n v="80020193"/>
    <d v="2020-11-10T00:00:00"/>
    <x v="0"/>
    <n v="670"/>
  </r>
  <r>
    <n v="80020193"/>
    <d v="2020-11-10T00:00:00"/>
    <x v="0"/>
    <n v="30"/>
  </r>
  <r>
    <n v="80020193"/>
    <d v="2020-11-10T00:00:00"/>
    <x v="0"/>
    <n v="200"/>
  </r>
  <r>
    <n v="80020193"/>
    <d v="2020-11-10T00:00:00"/>
    <x v="0"/>
    <n v="300"/>
  </r>
  <r>
    <n v="80020193"/>
    <d v="2020-11-10T00:00:00"/>
    <x v="0"/>
    <n v="130"/>
  </r>
  <r>
    <n v="80020193"/>
    <d v="2020-11-10T00:00:00"/>
    <x v="0"/>
    <n v="290"/>
  </r>
  <r>
    <n v="80020312"/>
    <d v="2020-11-10T00:00:00"/>
    <x v="0"/>
    <n v="200"/>
  </r>
  <r>
    <n v="80020312"/>
    <d v="2020-11-10T00:00:00"/>
    <x v="0"/>
    <n v="200"/>
  </r>
  <r>
    <n v="80020312"/>
    <d v="2020-11-10T00:00:00"/>
    <x v="0"/>
    <n v="275"/>
  </r>
  <r>
    <n v="80020312"/>
    <d v="2020-11-10T00:00:00"/>
    <x v="0"/>
    <n v="1000"/>
  </r>
  <r>
    <n v="80020312"/>
    <d v="2020-11-10T00:00:00"/>
    <x v="0"/>
    <n v="200"/>
  </r>
  <r>
    <n v="80020312"/>
    <d v="2020-11-10T00:00:00"/>
    <x v="0"/>
    <n v="340"/>
  </r>
  <r>
    <n v="80020312"/>
    <d v="2020-11-10T00:00:00"/>
    <x v="0"/>
    <n v="540"/>
  </r>
  <r>
    <n v="80020523"/>
    <d v="2020-11-20T00:00:00"/>
    <x v="0"/>
    <n v="300"/>
  </r>
  <r>
    <n v="80020523"/>
    <d v="2020-11-20T00:00:00"/>
    <x v="0"/>
    <n v="275"/>
  </r>
  <r>
    <n v="80020523"/>
    <d v="2020-11-20T00:00:00"/>
    <x v="0"/>
    <n v="30"/>
  </r>
  <r>
    <n v="80020523"/>
    <d v="2020-11-20T00:00:00"/>
    <x v="0"/>
    <n v="300"/>
  </r>
  <r>
    <n v="80020523"/>
    <d v="2020-11-20T00:00:00"/>
    <x v="0"/>
    <n v="200"/>
  </r>
  <r>
    <s v="35-00000576"/>
    <d v="2020-11-20T00:00:00"/>
    <x v="0"/>
    <n v="427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80019452"/>
    <d v="2020-10-26T00:00:00"/>
    <x v="0"/>
    <n v="200"/>
  </r>
  <r>
    <n v="80020005"/>
    <d v="2020-11-02T00:00:00"/>
    <x v="1"/>
    <n v="150"/>
  </r>
  <r>
    <n v="80020005"/>
    <d v="2020-11-02T00:00:00"/>
    <x v="2"/>
    <n v="700"/>
  </r>
  <r>
    <n v="80020005"/>
    <d v="2020-11-02T00:00:00"/>
    <x v="3"/>
    <n v="285"/>
  </r>
  <r>
    <n v="80020005"/>
    <d v="2020-11-02T00:00:00"/>
    <x v="4"/>
    <n v="350"/>
  </r>
  <r>
    <n v="80020006"/>
    <d v="2020-11-02T00:00:00"/>
    <x v="0"/>
    <n v="110"/>
  </r>
  <r>
    <n v="80020194"/>
    <d v="2020-11-10T00:00:00"/>
    <x v="5"/>
    <n v="300"/>
  </r>
  <r>
    <n v="80020194"/>
    <d v="2020-11-10T00:00:00"/>
    <x v="6"/>
    <n v="1120"/>
  </r>
  <r>
    <n v="80020194"/>
    <d v="2020-11-10T00:00:00"/>
    <x v="7"/>
    <n v="180"/>
  </r>
  <r>
    <n v="80020194"/>
    <d v="2020-11-10T00:00:00"/>
    <x v="8"/>
    <n v="20"/>
  </r>
  <r>
    <n v="80020194"/>
    <d v="2020-11-10T00:00:00"/>
    <x v="9"/>
    <n v="180"/>
  </r>
  <r>
    <n v="80020194"/>
    <d v="2020-11-10T00:00:00"/>
    <x v="10"/>
    <n v="150"/>
  </r>
  <r>
    <n v="80020194"/>
    <d v="2020-11-10T00:00:00"/>
    <x v="11"/>
    <n v="200"/>
  </r>
  <r>
    <n v="80020315"/>
    <d v="2020-11-13T00:00:00"/>
    <x v="1"/>
    <n v="100"/>
  </r>
  <r>
    <n v="80020315"/>
    <d v="2020-11-13T00:00:00"/>
    <x v="12"/>
    <n v="1000"/>
  </r>
  <r>
    <n v="80020315"/>
    <d v="2020-11-13T00:00:00"/>
    <x v="3"/>
    <n v="255"/>
  </r>
  <r>
    <n v="80020316"/>
    <d v="2020-11-13T00:00:00"/>
    <x v="0"/>
    <n v="170"/>
  </r>
  <r>
    <n v="80020509"/>
    <d v="2020-11-20T00:00:00"/>
    <x v="5"/>
    <n v="300"/>
  </r>
  <r>
    <n v="80020509"/>
    <d v="2020-11-20T00:00:00"/>
    <x v="6"/>
    <n v="330"/>
  </r>
  <r>
    <n v="80020509"/>
    <d v="2020-11-20T00:00:00"/>
    <x v="12"/>
    <n v="1000"/>
  </r>
  <r>
    <n v="80020509"/>
    <d v="2020-11-20T00:00:00"/>
    <x v="1"/>
    <n v="130"/>
  </r>
  <r>
    <n v="80020509"/>
    <d v="2020-11-20T00:00:00"/>
    <x v="7"/>
    <n v="160"/>
  </r>
  <r>
    <n v="80020509"/>
    <d v="2020-11-20T00:00:00"/>
    <x v="8"/>
    <n v="50"/>
  </r>
  <r>
    <n v="80020509"/>
    <d v="2020-11-20T00:00:00"/>
    <x v="9"/>
    <n v="260"/>
  </r>
  <r>
    <n v="80020509"/>
    <d v="2020-11-20T00:00:00"/>
    <x v="2"/>
    <n v="200"/>
  </r>
  <r>
    <n v="80020509"/>
    <d v="2020-11-20T00:00:00"/>
    <x v="3"/>
    <n v="260"/>
  </r>
  <r>
    <n v="80020509"/>
    <d v="2020-11-20T00:00:00"/>
    <x v="10"/>
    <n v="330"/>
  </r>
  <r>
    <n v="80020509"/>
    <d v="2020-11-20T00:00:00"/>
    <x v="0"/>
    <n v="140"/>
  </r>
  <r>
    <s v="35-00000576"/>
    <d v="2020-11-20T00:00:00"/>
    <x v="13"/>
    <n v="2970"/>
  </r>
  <r>
    <m/>
    <m/>
    <x v="14"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118252"/>
    <d v="2020-09-25T00:00:00"/>
    <x v="0"/>
    <n v="200"/>
  </r>
  <r>
    <n v="800118252"/>
    <d v="2020-09-25T00:00:00"/>
    <x v="1"/>
    <n v="560"/>
  </r>
  <r>
    <n v="800118729"/>
    <d v="2020-10-05T00:00:00"/>
    <x v="2"/>
    <n v="300"/>
  </r>
  <r>
    <n v="800118729"/>
    <d v="2020-10-05T00:00:00"/>
    <x v="3"/>
    <n v="300"/>
  </r>
  <r>
    <n v="800118729"/>
    <d v="2020-10-05T00:00:00"/>
    <x v="4"/>
    <n v="200"/>
  </r>
  <r>
    <n v="800118729"/>
    <d v="2020-10-05T00:00:00"/>
    <x v="5"/>
    <n v="60"/>
  </r>
  <r>
    <n v="800118729"/>
    <d v="2020-10-05T00:00:00"/>
    <x v="6"/>
    <n v="200"/>
  </r>
  <r>
    <n v="800118729"/>
    <d v="2020-10-05T00:00:00"/>
    <x v="7"/>
    <n v="150"/>
  </r>
  <r>
    <n v="800118729"/>
    <d v="2020-10-05T00:00:00"/>
    <x v="0"/>
    <n v="120"/>
  </r>
  <r>
    <n v="800118729"/>
    <d v="2020-10-05T00:00:00"/>
    <x v="8"/>
    <n v="200"/>
  </r>
  <r>
    <n v="80018737"/>
    <d v="2020-10-05T00:00:00"/>
    <x v="3"/>
    <n v="160"/>
  </r>
  <r>
    <n v="80019124"/>
    <d v="2020-10-06T00:00:00"/>
    <x v="9"/>
    <n v="1000"/>
  </r>
  <r>
    <n v="80019124"/>
    <d v="2020-10-06T00:00:00"/>
    <x v="10"/>
    <n v="820"/>
  </r>
  <r>
    <n v="80019124"/>
    <d v="2020-10-06T00:00:00"/>
    <x v="1"/>
    <n v="190"/>
  </r>
  <r>
    <n v="80019124"/>
    <d v="2020-10-06T00:00:00"/>
    <x v="11"/>
    <n v="440"/>
  </r>
  <r>
    <n v="80019124"/>
    <d v="2020-10-06T00:00:00"/>
    <x v="12"/>
    <n v="150"/>
  </r>
  <r>
    <n v="80019244"/>
    <d v="2020-10-21T00:00:00"/>
    <x v="9"/>
    <n v="1000"/>
  </r>
  <r>
    <n v="80019244"/>
    <d v="2020-10-21T00:00:00"/>
    <x v="0"/>
    <n v="100"/>
  </r>
  <r>
    <n v="80019244"/>
    <d v="2020-10-21T00:00:00"/>
    <x v="10"/>
    <n v="610"/>
  </r>
  <r>
    <n v="80019244"/>
    <d v="2020-10-21T00:00:00"/>
    <x v="1"/>
    <n v="320"/>
  </r>
  <r>
    <n v="80019244"/>
    <d v="2020-10-21T00:00:00"/>
    <x v="11"/>
    <n v="390"/>
  </r>
  <r>
    <n v="80019244"/>
    <d v="2020-10-21T00:00:00"/>
    <x v="8"/>
    <n v="100"/>
  </r>
  <r>
    <n v="80019244"/>
    <d v="2020-10-21T00:00:00"/>
    <x v="2"/>
    <n v="300"/>
  </r>
  <r>
    <n v="80019244"/>
    <d v="2020-10-21T00:00:00"/>
    <x v="3"/>
    <n v="540"/>
  </r>
  <r>
    <n v="80019244"/>
    <d v="2020-10-21T00:00:00"/>
    <x v="4"/>
    <n v="180"/>
  </r>
  <r>
    <n v="80019244"/>
    <d v="2020-10-21T00:00:00"/>
    <x v="5"/>
    <n v="75"/>
  </r>
  <r>
    <n v="80019244"/>
    <d v="2020-10-21T00:00:00"/>
    <x v="6"/>
    <n v="380"/>
  </r>
  <r>
    <n v="80019244"/>
    <d v="2020-10-21T00:00:00"/>
    <x v="7"/>
    <n v="20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182361"/>
    <d v="2020-09-25T00:00:00"/>
    <x v="0"/>
    <n v="275"/>
  </r>
  <r>
    <n v="800182361"/>
    <d v="2020-09-25T00:00:00"/>
    <x v="1"/>
    <n v="1000"/>
  </r>
  <r>
    <n v="80018250"/>
    <d v="2020-09-25T00:00:00"/>
    <x v="2"/>
    <n v="1780"/>
  </r>
  <r>
    <n v="80018250"/>
    <d v="2020-09-25T00:00:00"/>
    <x v="3"/>
    <n v="390"/>
  </r>
  <r>
    <n v="80018250"/>
    <d v="2020-09-25T00:00:00"/>
    <x v="4"/>
    <n v="800"/>
  </r>
  <r>
    <n v="80018727"/>
    <d v="2020-10-05T00:00:00"/>
    <x v="5"/>
    <n v="315"/>
  </r>
  <r>
    <n v="80018727"/>
    <d v="2020-10-05T00:00:00"/>
    <x v="2"/>
    <n v="700"/>
  </r>
  <r>
    <n v="80018727"/>
    <d v="2020-10-05T00:00:00"/>
    <x v="1"/>
    <n v="130"/>
  </r>
  <r>
    <n v="80018727"/>
    <d v="2020-10-05T00:00:00"/>
    <x v="6"/>
    <n v="300"/>
  </r>
  <r>
    <n v="80019125"/>
    <d v="2020-10-16T00:00:00"/>
    <x v="0"/>
    <n v="275"/>
  </r>
  <r>
    <n v="80019125"/>
    <d v="2020-10-16T00:00:00"/>
    <x v="7"/>
    <n v="1000"/>
  </r>
  <r>
    <n v="80019125"/>
    <d v="2020-10-16T00:00:00"/>
    <x v="8"/>
    <n v="1050"/>
  </r>
  <r>
    <n v="80019125"/>
    <d v="2020-10-16T00:00:00"/>
    <x v="2"/>
    <n v="1657"/>
  </r>
  <r>
    <n v="80019125"/>
    <d v="2020-10-16T00:00:00"/>
    <x v="9"/>
    <n v="900"/>
  </r>
  <r>
    <n v="80019125"/>
    <d v="2020-10-16T00:00:00"/>
    <x v="10"/>
    <n v="30"/>
  </r>
  <r>
    <n v="80019125"/>
    <d v="2020-10-16T00:00:00"/>
    <x v="11"/>
    <n v="190"/>
  </r>
  <r>
    <n v="80019125"/>
    <d v="2020-10-16T00:00:00"/>
    <x v="3"/>
    <n v="280"/>
  </r>
  <r>
    <n v="80019125"/>
    <d v="2020-10-16T00:00:00"/>
    <x v="4"/>
    <n v="500"/>
  </r>
  <r>
    <n v="80019125"/>
    <d v="2020-10-16T00:00:00"/>
    <x v="12"/>
    <n v="30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m/>
    <m/>
    <x v="0"/>
    <m/>
  </r>
  <r>
    <n v="80017459"/>
    <d v="2020-08-31T00:00:00"/>
    <x v="1"/>
    <n v="1000"/>
  </r>
  <r>
    <n v="80017705"/>
    <d v="2020-09-08T00:00:00"/>
    <x v="2"/>
    <n v="1000"/>
  </r>
  <r>
    <n v="80017705"/>
    <d v="2020-09-08T00:00:00"/>
    <x v="3"/>
    <n v="190"/>
  </r>
  <r>
    <n v="80017705"/>
    <d v="2020-09-08T00:00:00"/>
    <x v="4"/>
    <n v="785"/>
  </r>
  <r>
    <n v="80017705"/>
    <d v="2020-09-08T00:00:00"/>
    <x v="5"/>
    <n v="1030"/>
  </r>
  <r>
    <n v="80017705"/>
    <d v="2020-09-08T00:00:00"/>
    <x v="6"/>
    <n v="375"/>
  </r>
  <r>
    <n v="80017705"/>
    <d v="2020-09-08T00:00:00"/>
    <x v="7"/>
    <n v="200"/>
  </r>
  <r>
    <n v="80017753"/>
    <d v="2020-09-10T00:00:00"/>
    <x v="8"/>
    <n v="190"/>
  </r>
  <r>
    <n v="80017753"/>
    <d v="2020-09-10T00:00:00"/>
    <x v="9"/>
    <n v="300"/>
  </r>
  <r>
    <n v="80017753"/>
    <d v="2020-09-10T00:00:00"/>
    <x v="10"/>
    <n v="600"/>
  </r>
  <r>
    <n v="80017753"/>
    <d v="2020-09-10T00:00:00"/>
    <x v="11"/>
    <n v="140"/>
  </r>
  <r>
    <n v="80017753"/>
    <d v="2020-09-10T00:00:00"/>
    <x v="12"/>
    <n v="310"/>
  </r>
  <r>
    <n v="80017753"/>
    <d v="2020-09-10T00:00:00"/>
    <x v="13"/>
    <n v="170"/>
  </r>
  <r>
    <n v="80017753"/>
    <d v="2020-09-10T00:00:00"/>
    <x v="14"/>
    <n v="200"/>
  </r>
  <r>
    <n v="80017769"/>
    <d v="2020-09-10T00:00:00"/>
    <x v="12"/>
    <n v="400"/>
  </r>
  <r>
    <n v="80017769"/>
    <d v="2020-09-10T00:00:00"/>
    <x v="13"/>
    <n v="200"/>
  </r>
  <r>
    <n v="80017769"/>
    <d v="2020-09-10T00:00:00"/>
    <x v="8"/>
    <n v="250"/>
  </r>
  <r>
    <n v="80017769"/>
    <d v="2020-09-10T00:00:00"/>
    <x v="9"/>
    <n v="300"/>
  </r>
  <r>
    <n v="80017769"/>
    <d v="2020-09-10T00:00:00"/>
    <x v="10"/>
    <n v="200"/>
  </r>
  <r>
    <n v="80017769"/>
    <d v="2020-09-10T00:00:00"/>
    <x v="11"/>
    <n v="200"/>
  </r>
  <r>
    <n v="80017769"/>
    <d v="2020-09-10T00:00:00"/>
    <x v="14"/>
    <n v="200"/>
  </r>
  <r>
    <n v="80018015"/>
    <d v="2020-09-18T00:00:00"/>
    <x v="2"/>
    <n v="1000"/>
  </r>
  <r>
    <n v="80018015"/>
    <d v="2020-09-18T00:00:00"/>
    <x v="4"/>
    <n v="830"/>
  </r>
  <r>
    <n v="80018015"/>
    <d v="2020-09-18T00:00:00"/>
    <x v="5"/>
    <n v="150"/>
  </r>
  <r>
    <n v="80018015"/>
    <d v="2020-09-18T00:00:00"/>
    <x v="6"/>
    <n v="340"/>
  </r>
  <r>
    <n v="80018015"/>
    <d v="2020-09-18T00:00:00"/>
    <x v="7"/>
    <n v="20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17054"/>
    <d v="2020-08-25T00:00:00"/>
    <x v="0"/>
    <n v="1000"/>
  </r>
  <r>
    <n v="80017115"/>
    <d v="2020-08-26T00:00:00"/>
    <x v="1"/>
    <n v="290"/>
  </r>
  <r>
    <n v="80017115"/>
    <d v="2020-08-26T00:00:00"/>
    <x v="2"/>
    <n v="130"/>
  </r>
  <r>
    <n v="80017115"/>
    <d v="2020-08-26T00:00:00"/>
    <x v="3"/>
    <n v="300"/>
  </r>
  <r>
    <n v="80017115"/>
    <d v="2020-08-26T00:00:00"/>
    <x v="4"/>
    <n v="65"/>
  </r>
  <r>
    <n v="80017498"/>
    <d v="2020-08-31T00:00:00"/>
    <x v="5"/>
    <n v="850"/>
  </r>
  <r>
    <n v="80017498"/>
    <d v="2020-08-31T00:00:00"/>
    <x v="6"/>
    <n v="300"/>
  </r>
  <r>
    <n v="80017498"/>
    <d v="2020-08-31T00:00:00"/>
    <x v="7"/>
    <n v="400"/>
  </r>
  <r>
    <n v="80017499"/>
    <d v="2020-08-31T00:00:00"/>
    <x v="5"/>
    <n v="650"/>
  </r>
  <r>
    <n v="80017499"/>
    <d v="2020-08-31T00:00:00"/>
    <x v="7"/>
    <n v="1795"/>
  </r>
  <r>
    <n v="80017496"/>
    <d v="2020-08-31T00:00:00"/>
    <x v="8"/>
    <n v="850"/>
  </r>
  <r>
    <n v="80017496"/>
    <d v="2020-08-31T00:00:00"/>
    <x v="2"/>
    <n v="400"/>
  </r>
  <r>
    <n v="80017496"/>
    <d v="2020-08-31T00:00:00"/>
    <x v="9"/>
    <n v="275"/>
  </r>
  <r>
    <n v="80017704"/>
    <d v="2020-09-08T00:00:00"/>
    <x v="2"/>
    <n v="1450"/>
  </r>
  <r>
    <n v="80017704"/>
    <d v="2020-09-08T00:00:00"/>
    <x v="4"/>
    <n v="600"/>
  </r>
  <r>
    <n v="80017704"/>
    <d v="2020-09-08T00:00:00"/>
    <x v="9"/>
    <n v="275"/>
  </r>
  <r>
    <n v="80017766"/>
    <d v="2020-09-10T00:00:00"/>
    <x v="5"/>
    <n v="165"/>
  </r>
  <r>
    <n v="80017766"/>
    <d v="2020-09-10T00:00:00"/>
    <x v="7"/>
    <n v="165"/>
  </r>
  <r>
    <n v="80017860"/>
    <d v="2020-09-15T00:00:00"/>
    <x v="1"/>
    <n v="290"/>
  </r>
  <r>
    <n v="80017860"/>
    <d v="2020-09-15T00:00:00"/>
    <x v="4"/>
    <n v="100"/>
  </r>
  <r>
    <n v="80017860"/>
    <d v="2020-09-15T00:00:00"/>
    <x v="2"/>
    <n v="100"/>
  </r>
  <r>
    <n v="80017860"/>
    <d v="2020-09-15T00:00:00"/>
    <x v="3"/>
    <n v="300"/>
  </r>
  <r>
    <n v="80017921"/>
    <d v="2020-09-17T00:00:00"/>
    <x v="4"/>
    <n v="600"/>
  </r>
  <r>
    <n v="80018012"/>
    <d v="2020-09-18T00:00:00"/>
    <x v="10"/>
    <n v="300"/>
  </r>
  <r>
    <n v="80018012"/>
    <d v="2020-09-18T00:00:00"/>
    <x v="11"/>
    <n v="180"/>
  </r>
  <r>
    <n v="80018012"/>
    <d v="2020-09-18T00:00:00"/>
    <x v="12"/>
    <n v="300"/>
  </r>
  <r>
    <n v="80018012"/>
    <d v="2020-09-18T00:00:00"/>
    <x v="8"/>
    <n v="300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16375"/>
    <d v="2020-08-03T00:00:00"/>
    <x v="0"/>
    <n v="1000"/>
  </r>
  <r>
    <n v="80016375"/>
    <d v="2020-08-03T00:00:00"/>
    <x v="1"/>
    <n v="1100"/>
  </r>
  <r>
    <n v="80016375"/>
    <d v="2020-08-03T00:00:00"/>
    <x v="2"/>
    <n v="350"/>
  </r>
  <r>
    <n v="80016415"/>
    <d v="2020-08-03T00:00:00"/>
    <x v="3"/>
    <n v="270"/>
  </r>
  <r>
    <n v="80016415"/>
    <d v="2020-08-03T00:00:00"/>
    <x v="4"/>
    <n v="250"/>
  </r>
  <r>
    <n v="80016415"/>
    <d v="2020-08-03T00:00:00"/>
    <x v="5"/>
    <n v="200"/>
  </r>
  <r>
    <n v="80016415"/>
    <d v="2020-08-03T00:00:00"/>
    <x v="6"/>
    <n v="170"/>
  </r>
  <r>
    <n v="80016415"/>
    <d v="2020-08-03T00:00:00"/>
    <x v="7"/>
    <n v="20"/>
  </r>
  <r>
    <n v="80016415"/>
    <d v="2020-08-03T00:00:00"/>
    <x v="8"/>
    <n v="200"/>
  </r>
  <r>
    <n v="80016518"/>
    <d v="2020-08-06T00:00:00"/>
    <x v="9"/>
    <n v="200"/>
  </r>
  <r>
    <n v="80016518"/>
    <d v="2020-08-06T00:00:00"/>
    <x v="10"/>
    <n v="1000"/>
  </r>
  <r>
    <n v="80016600"/>
    <d v="2020-08-10T00:00:00"/>
    <x v="11"/>
    <n v="1000"/>
  </r>
  <r>
    <n v="80016619"/>
    <d v="2020-08-10T00:00:00"/>
    <x v="12"/>
    <n v="300"/>
  </r>
  <r>
    <n v="80016619"/>
    <d v="2020-08-10T00:00:00"/>
    <x v="4"/>
    <n v="550"/>
  </r>
  <r>
    <n v="80016619"/>
    <d v="2020-08-10T00:00:00"/>
    <x v="8"/>
    <n v="150"/>
  </r>
  <r>
    <n v="80016619"/>
    <d v="2020-08-10T00:00:00"/>
    <x v="7"/>
    <n v="100"/>
  </r>
  <r>
    <n v="80016678"/>
    <d v="2020-08-12T00:00:00"/>
    <x v="11"/>
    <n v="1000"/>
  </r>
  <r>
    <n v="80016915"/>
    <d v="2020-08-20T00:00:00"/>
    <x v="4"/>
    <n v="400"/>
  </r>
  <r>
    <n v="80016915"/>
    <d v="2020-08-20T00:00:00"/>
    <x v="6"/>
    <n v="100"/>
  </r>
  <r>
    <n v="80016915"/>
    <d v="2020-08-20T00:00:00"/>
    <x v="3"/>
    <n v="280"/>
  </r>
  <r>
    <n v="80016915"/>
    <d v="2020-08-20T00:00:00"/>
    <x v="5"/>
    <n v="100"/>
  </r>
  <r>
    <n v="800116914"/>
    <d v="2020-08-20T00:00:00"/>
    <x v="1"/>
    <n v="850"/>
  </r>
  <r>
    <n v="800116914"/>
    <d v="2020-08-20T00:00:00"/>
    <x v="13"/>
    <n v="200"/>
  </r>
  <r>
    <n v="800116914"/>
    <d v="2020-08-20T00:00:00"/>
    <x v="2"/>
    <n v="370"/>
  </r>
  <r>
    <n v="800116914"/>
    <d v="2020-08-20T00:00:00"/>
    <x v="0"/>
    <n v="100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80015899"/>
    <d v="2020-07-24T00:00:00"/>
    <x v="0"/>
    <n v="1000"/>
  </r>
  <r>
    <n v="80016002"/>
    <d v="2020-07-27T00:00:00"/>
    <x v="1"/>
    <n v="500"/>
  </r>
  <r>
    <n v="80016002"/>
    <d v="2020-07-27T00:00:00"/>
    <x v="2"/>
    <n v="400"/>
  </r>
  <r>
    <n v="80016002"/>
    <d v="2020-07-27T00:00:00"/>
    <x v="3"/>
    <n v="1350"/>
  </r>
  <r>
    <n v="80016002"/>
    <d v="2020-07-27T00:00:00"/>
    <x v="4"/>
    <n v="130"/>
  </r>
  <r>
    <n v="80016002"/>
    <d v="2020-07-27T00:00:00"/>
    <x v="5"/>
    <n v="300"/>
  </r>
  <r>
    <n v="80016072"/>
    <d v="2020-07-29T00:00:00"/>
    <x v="6"/>
    <n v="290"/>
  </r>
  <r>
    <n v="80016072"/>
    <d v="2020-07-29T00:00:00"/>
    <x v="7"/>
    <n v="280"/>
  </r>
  <r>
    <n v="80016072"/>
    <d v="2020-07-29T00:00:00"/>
    <x v="8"/>
    <n v="110"/>
  </r>
  <r>
    <n v="80016072"/>
    <d v="2020-07-29T00:00:00"/>
    <x v="9"/>
    <n v="65"/>
  </r>
  <r>
    <n v="80016156"/>
    <d v="2020-07-30T00:00:00"/>
    <x v="10"/>
    <n v="900"/>
  </r>
  <r>
    <n v="80016156"/>
    <d v="2020-07-30T00:00:00"/>
    <x v="8"/>
    <n v="900"/>
  </r>
  <r>
    <n v="80016457"/>
    <d v="2020-08-05T00:00:00"/>
    <x v="9"/>
    <n v="500"/>
  </r>
  <r>
    <n v="80016457"/>
    <d v="2020-08-05T00:00:00"/>
    <x v="11"/>
    <n v="20"/>
  </r>
  <r>
    <n v="80016599"/>
    <d v="2020-08-10T00:00:00"/>
    <x v="8"/>
    <n v="300"/>
  </r>
  <r>
    <n v="80016599"/>
    <d v="2020-08-10T00:00:00"/>
    <x v="12"/>
    <n v="275"/>
  </r>
  <r>
    <n v="80016599"/>
    <d v="2020-08-10T00:00:00"/>
    <x v="13"/>
    <n v="500"/>
  </r>
  <r>
    <n v="80016599"/>
    <d v="2020-08-10T00:00:00"/>
    <x v="14"/>
    <n v="300"/>
  </r>
  <r>
    <n v="80016651"/>
    <d v="2020-08-12T00:00:00"/>
    <x v="7"/>
    <n v="300"/>
  </r>
  <r>
    <n v="80016651"/>
    <d v="2020-08-12T00:00:00"/>
    <x v="8"/>
    <n v="130"/>
  </r>
  <r>
    <n v="80016651"/>
    <d v="2020-08-12T00:00:00"/>
    <x v="6"/>
    <n v="300"/>
  </r>
  <r>
    <n v="80016651"/>
    <d v="2020-08-12T00:00:00"/>
    <x v="9"/>
    <n v="65"/>
  </r>
  <r>
    <n v="80016777"/>
    <d v="2020-08-18T00:00:00"/>
    <x v="2"/>
    <n v="800"/>
  </r>
  <r>
    <n v="80016777"/>
    <d v="2020-08-18T00:00:00"/>
    <x v="5"/>
    <n v="170"/>
  </r>
  <r>
    <n v="80016777"/>
    <d v="2020-08-18T00:00:00"/>
    <x v="3"/>
    <n v="1000"/>
  </r>
  <r>
    <n v="80016913"/>
    <d v="2020-08-20T00:00:00"/>
    <x v="12"/>
    <n v="270"/>
  </r>
  <r>
    <n v="80016913"/>
    <d v="2020-08-20T00:00:00"/>
    <x v="8"/>
    <n v="500"/>
  </r>
  <r>
    <n v="80016913"/>
    <d v="2020-08-20T00:00:00"/>
    <x v="10"/>
    <n v="300"/>
  </r>
  <r>
    <n v="80016913"/>
    <d v="2020-08-20T00:00:00"/>
    <x v="9"/>
    <n v="600"/>
  </r>
  <r>
    <n v="80016913"/>
    <d v="2020-08-20T00:00:00"/>
    <x v="11"/>
    <n v="50"/>
  </r>
  <r>
    <n v="80016913"/>
    <d v="2020-08-20T00:00:00"/>
    <x v="4"/>
    <n v="100"/>
  </r>
  <r>
    <n v="80016913"/>
    <d v="2020-08-20T00:00:00"/>
    <x v="15"/>
    <n v="20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14881"/>
    <d v="2020-06-23T00:00:00"/>
    <x v="0"/>
    <n v="200"/>
  </r>
  <r>
    <n v="80015063"/>
    <d v="2020-06-29T00:00:00"/>
    <x v="1"/>
    <n v="100"/>
  </r>
  <r>
    <n v="80015063"/>
    <d v="2020-06-29T00:00:00"/>
    <x v="0"/>
    <n v="200"/>
  </r>
  <r>
    <n v="80015324"/>
    <d v="2020-07-03T00:00:00"/>
    <x v="2"/>
    <n v="950"/>
  </r>
  <r>
    <n v="80015324"/>
    <d v="2020-07-03T00:00:00"/>
    <x v="3"/>
    <n v="100"/>
  </r>
  <r>
    <n v="80015324"/>
    <d v="2020-07-03T00:00:00"/>
    <x v="4"/>
    <n v="1000"/>
  </r>
  <r>
    <n v="80015324"/>
    <d v="2020-07-03T00:00:00"/>
    <x v="5"/>
    <n v="500"/>
  </r>
  <r>
    <n v="80015324"/>
    <d v="2020-07-03T00:00:00"/>
    <x v="6"/>
    <n v="1000"/>
  </r>
  <r>
    <n v="80015371"/>
    <d v="2020-07-06T00:00:00"/>
    <x v="1"/>
    <n v="70"/>
  </r>
  <r>
    <n v="80015371"/>
    <d v="2020-07-06T00:00:00"/>
    <x v="7"/>
    <n v="260"/>
  </r>
  <r>
    <n v="80015371"/>
    <d v="2020-07-06T00:00:00"/>
    <x v="8"/>
    <n v="160"/>
  </r>
  <r>
    <n v="80015371"/>
    <d v="2020-07-06T00:00:00"/>
    <x v="9"/>
    <n v="150"/>
  </r>
  <r>
    <n v="80015371"/>
    <d v="2020-07-06T00:00:00"/>
    <x v="10"/>
    <n v="200"/>
  </r>
  <r>
    <n v="80015592"/>
    <d v="2020-07-17T00:00:00"/>
    <x v="3"/>
    <n v="100"/>
  </r>
  <r>
    <n v="80015592"/>
    <d v="2020-07-17T00:00:00"/>
    <x v="4"/>
    <n v="850"/>
  </r>
  <r>
    <n v="80015592"/>
    <d v="2020-07-17T00:00:00"/>
    <x v="2"/>
    <n v="400"/>
  </r>
  <r>
    <n v="80015592"/>
    <d v="2020-07-17T00:00:00"/>
    <x v="5"/>
    <n v="300"/>
  </r>
  <r>
    <n v="80015592"/>
    <d v="2020-07-17T00:00:00"/>
    <x v="6"/>
    <n v="1000"/>
  </r>
  <r>
    <n v="80015735"/>
    <d v="2020-07-20T00:00:00"/>
    <x v="11"/>
    <n v="190"/>
  </r>
  <r>
    <n v="80015735"/>
    <d v="2020-07-20T00:00:00"/>
    <x v="8"/>
    <n v="870"/>
  </r>
  <r>
    <n v="80015735"/>
    <d v="2020-07-20T00:00:00"/>
    <x v="1"/>
    <n v="170"/>
  </r>
  <r>
    <n v="80015735"/>
    <d v="2020-07-20T00:00:00"/>
    <x v="7"/>
    <n v="350"/>
  </r>
  <r>
    <n v="80015735"/>
    <d v="2020-07-20T00:00:00"/>
    <x v="10"/>
    <n v="20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n v="80014880"/>
    <d v="2020-06-23T00:00:00"/>
    <x v="0"/>
    <n v="400"/>
  </r>
  <r>
    <n v="80014878"/>
    <d v="2020-06-23T00:00:00"/>
    <x v="1"/>
    <n v="1000"/>
  </r>
  <r>
    <n v="80014878"/>
    <d v="2020-06-23T00:00:00"/>
    <x v="2"/>
    <n v="270"/>
  </r>
  <r>
    <n v="80014878"/>
    <d v="2020-06-23T00:00:00"/>
    <x v="3"/>
    <n v="200"/>
  </r>
  <r>
    <n v="80014878"/>
    <d v="2020-06-23T00:00:00"/>
    <x v="4"/>
    <n v="400"/>
  </r>
  <r>
    <n v="80014877"/>
    <d v="2020-06-23T00:00:00"/>
    <x v="5"/>
    <n v="1400"/>
  </r>
  <r>
    <n v="80014877"/>
    <d v="2020-06-23T00:00:00"/>
    <x v="6"/>
    <n v="300"/>
  </r>
  <r>
    <n v="80014877"/>
    <d v="2020-06-23T00:00:00"/>
    <x v="7"/>
    <n v="140"/>
  </r>
  <r>
    <n v="80014877"/>
    <d v="2020-06-23T00:00:00"/>
    <x v="8"/>
    <n v="1000"/>
  </r>
  <r>
    <n v="80014877"/>
    <d v="2020-06-23T00:00:00"/>
    <x v="9"/>
    <n v="300"/>
  </r>
  <r>
    <n v="80014998"/>
    <d v="2020-06-26T00:00:00"/>
    <x v="10"/>
    <n v="200"/>
  </r>
  <r>
    <n v="80014998"/>
    <d v="2020-06-26T00:00:00"/>
    <x v="11"/>
    <n v="1000"/>
  </r>
  <r>
    <n v="80015212"/>
    <d v="2020-06-30T00:00:00"/>
    <x v="12"/>
    <n v="300"/>
  </r>
  <r>
    <n v="80015212"/>
    <d v="2020-06-30T00:00:00"/>
    <x v="1"/>
    <n v="120"/>
  </r>
  <r>
    <n v="80015212"/>
    <d v="2020-06-30T00:00:00"/>
    <x v="13"/>
    <n v="290"/>
  </r>
  <r>
    <n v="80015212"/>
    <d v="2020-06-30T00:00:00"/>
    <x v="14"/>
    <n v="65"/>
  </r>
  <r>
    <n v="80015305"/>
    <d v="2020-07-02T00:00:00"/>
    <x v="14"/>
    <n v="800"/>
  </r>
  <r>
    <n v="80015305"/>
    <d v="2020-07-02T00:00:00"/>
    <x v="15"/>
    <n v="40"/>
  </r>
  <r>
    <n v="80015318"/>
    <d v="2020-07-02T00:00:00"/>
    <x v="4"/>
    <n v="400"/>
  </r>
  <r>
    <n v="80015380"/>
    <d v="2020-07-07T00:00:00"/>
    <x v="5"/>
    <n v="250"/>
  </r>
  <r>
    <n v="80015380"/>
    <d v="2020-07-07T00:00:00"/>
    <x v="8"/>
    <n v="450"/>
  </r>
  <r>
    <n v="80015380"/>
    <d v="2020-07-07T00:00:00"/>
    <x v="6"/>
    <n v="300"/>
  </r>
  <r>
    <n v="80015380"/>
    <d v="2020-07-07T00:00:00"/>
    <x v="9"/>
    <n v="300"/>
  </r>
  <r>
    <n v="80015382"/>
    <d v="2020-07-07T00:00:00"/>
    <x v="7"/>
    <n v="80"/>
  </r>
  <r>
    <n v="80015410"/>
    <d v="2020-07-08T00:00:00"/>
    <x v="16"/>
    <n v="200"/>
  </r>
  <r>
    <n v="80015410"/>
    <d v="2020-07-08T00:00:00"/>
    <x v="2"/>
    <n v="270"/>
  </r>
  <r>
    <n v="80015410"/>
    <d v="2020-07-08T00:00:00"/>
    <x v="1"/>
    <n v="800"/>
  </r>
  <r>
    <n v="80015410"/>
    <d v="2020-07-08T00:00:00"/>
    <x v="3"/>
    <n v="200"/>
  </r>
  <r>
    <n v="80015494"/>
    <d v="2020-07-14T00:00:00"/>
    <x v="1"/>
    <n v="80"/>
  </r>
  <r>
    <n v="80015494"/>
    <d v="2020-07-14T00:00:00"/>
    <x v="12"/>
    <n v="250"/>
  </r>
  <r>
    <n v="80015494"/>
    <d v="2020-07-14T00:00:00"/>
    <x v="13"/>
    <n v="290"/>
  </r>
  <r>
    <n v="80015494"/>
    <d v="2020-07-14T00:00:00"/>
    <x v="14"/>
    <n v="100"/>
  </r>
  <r>
    <n v="80015657"/>
    <d v="2020-07-20T00:00:00"/>
    <x v="5"/>
    <n v="300"/>
  </r>
  <r>
    <n v="80015657"/>
    <d v="2020-07-20T00:00:00"/>
    <x v="8"/>
    <n v="500"/>
  </r>
  <r>
    <n v="80015657"/>
    <d v="2020-07-20T00:00:00"/>
    <x v="6"/>
    <n v="400"/>
  </r>
  <r>
    <n v="80015657"/>
    <d v="2020-07-20T00:00:00"/>
    <x v="4"/>
    <n v="480"/>
  </r>
  <r>
    <n v="80015735"/>
    <d v="2020-07-20T00:00:00"/>
    <x v="14"/>
    <n v="72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80013815"/>
    <d v="2020-05-20T00:00:00"/>
    <x v="0"/>
    <n v="500"/>
  </r>
  <r>
    <n v="80013815"/>
    <d v="2020-05-20T00:00:00"/>
    <x v="1"/>
    <n v="350"/>
  </r>
  <r>
    <n v="80013815"/>
    <d v="2020-05-20T00:00:00"/>
    <x v="2"/>
    <n v="1000"/>
  </r>
  <r>
    <n v="80013789"/>
    <d v="2020-05-20T00:00:00"/>
    <x v="3"/>
    <n v="550"/>
  </r>
  <r>
    <n v="80013789"/>
    <d v="2020-05-20T00:00:00"/>
    <x v="4"/>
    <n v="25"/>
  </r>
  <r>
    <n v="80013865"/>
    <d v="2020-05-22T00:00:00"/>
    <x v="5"/>
    <n v="1000"/>
  </r>
  <r>
    <n v="80013865"/>
    <d v="2020-05-22T00:00:00"/>
    <x v="6"/>
    <n v="1000"/>
  </r>
  <r>
    <n v="80013867"/>
    <d v="2020-05-22T00:00:00"/>
    <x v="7"/>
    <n v="200"/>
  </r>
  <r>
    <n v="80014201"/>
    <d v="2020-05-29T00:00:00"/>
    <x v="2"/>
    <n v="130"/>
  </r>
  <r>
    <n v="80014201"/>
    <d v="2020-05-29T00:00:00"/>
    <x v="8"/>
    <n v="320"/>
  </r>
  <r>
    <n v="80014201"/>
    <d v="2020-05-29T00:00:00"/>
    <x v="9"/>
    <n v="290"/>
  </r>
  <r>
    <n v="80014201"/>
    <d v="2020-05-29T00:00:00"/>
    <x v="3"/>
    <n v="65"/>
  </r>
  <r>
    <n v="80014400"/>
    <d v="2020-06-04T00:00:00"/>
    <x v="2"/>
    <n v="700"/>
  </r>
  <r>
    <n v="80014400"/>
    <d v="2020-06-04T00:00:00"/>
    <x v="1"/>
    <n v="350"/>
  </r>
  <r>
    <n v="80014398"/>
    <d v="2020-06-04T00:00:00"/>
    <x v="10"/>
    <n v="650"/>
  </r>
  <r>
    <n v="80014398"/>
    <d v="2020-06-04T00:00:00"/>
    <x v="11"/>
    <n v="1000"/>
  </r>
  <r>
    <n v="80014398"/>
    <d v="2020-06-04T00:00:00"/>
    <x v="12"/>
    <n v="200"/>
  </r>
  <r>
    <n v="80014398"/>
    <d v="2020-06-04T00:00:00"/>
    <x v="13"/>
    <n v="400"/>
  </r>
  <r>
    <n v="80015338"/>
    <d v="2020-07-03T00:00:00"/>
    <x v="10"/>
    <n v="650"/>
  </r>
  <r>
    <n v="80015338"/>
    <d v="2020-07-03T00:00:00"/>
    <x v="13"/>
    <n v="300"/>
  </r>
  <r>
    <n v="80015338"/>
    <d v="2020-07-03T00:00:00"/>
    <x v="11"/>
    <n v="410"/>
  </r>
  <r>
    <n v="80015338"/>
    <d v="2020-07-03T00:00:00"/>
    <x v="14"/>
    <n v="310"/>
  </r>
  <r>
    <n v="80014516"/>
    <d v="2020-06-10T00:00:00"/>
    <x v="3"/>
    <n v="800"/>
  </r>
  <r>
    <n v="80014516"/>
    <d v="2020-06-10T00:00:00"/>
    <x v="4"/>
    <n v="20"/>
  </r>
  <r>
    <n v="80014557"/>
    <d v="2020-06-11T00:00:00"/>
    <x v="8"/>
    <n v="300"/>
  </r>
  <r>
    <n v="80014557"/>
    <d v="2020-06-11T00:00:00"/>
    <x v="2"/>
    <n v="114"/>
  </r>
  <r>
    <n v="80014557"/>
    <d v="2020-06-11T00:00:00"/>
    <x v="9"/>
    <n v="290"/>
  </r>
  <r>
    <n v="80014557"/>
    <d v="2020-06-11T00:00:00"/>
    <x v="3"/>
    <n v="100"/>
  </r>
  <r>
    <n v="80014637"/>
    <d v="2020-06-16T00:00:00"/>
    <x v="5"/>
    <n v="1000"/>
  </r>
  <r>
    <n v="80014637"/>
    <d v="2020-06-16T00:00:00"/>
    <x v="15"/>
    <n v="20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14198"/>
    <d v="2020-05-29T00:00:00"/>
    <x v="0"/>
    <n v="350"/>
  </r>
  <r>
    <n v="80014198"/>
    <d v="2020-05-29T00:00:00"/>
    <x v="1"/>
    <n v="200"/>
  </r>
  <r>
    <n v="80014198"/>
    <d v="2020-05-29T00:00:00"/>
    <x v="2"/>
    <n v="1000"/>
  </r>
  <r>
    <n v="80014198"/>
    <d v="2020-05-29T00:00:00"/>
    <x v="3"/>
    <n v="350"/>
  </r>
  <r>
    <n v="80014198"/>
    <d v="2020-05-29T00:00:00"/>
    <x v="4"/>
    <n v="1000"/>
  </r>
  <r>
    <n v="80014448"/>
    <d v="2020-06-05T00:00:00"/>
    <x v="5"/>
    <n v="400"/>
  </r>
  <r>
    <n v="80014448"/>
    <d v="2020-06-05T00:00:00"/>
    <x v="6"/>
    <n v="180"/>
  </r>
  <r>
    <n v="80014448"/>
    <d v="2020-06-05T00:00:00"/>
    <x v="7"/>
    <n v="200"/>
  </r>
  <r>
    <n v="80014448"/>
    <d v="2020-06-05T00:00:00"/>
    <x v="8"/>
    <n v="190"/>
  </r>
  <r>
    <n v="80014448"/>
    <d v="2020-06-05T00:00:00"/>
    <x v="9"/>
    <n v="200"/>
  </r>
  <r>
    <n v="80014633"/>
    <d v="2020-06-16T00:00:00"/>
    <x v="0"/>
    <n v="970"/>
  </r>
  <r>
    <n v="80014633"/>
    <d v="2020-06-16T00:00:00"/>
    <x v="1"/>
    <n v="100"/>
  </r>
  <r>
    <n v="80014633"/>
    <d v="2020-06-16T00:00:00"/>
    <x v="2"/>
    <n v="1100"/>
  </r>
  <r>
    <n v="80014633"/>
    <d v="2020-06-16T00:00:00"/>
    <x v="3"/>
    <n v="400"/>
  </r>
  <r>
    <n v="80014633"/>
    <d v="2020-06-16T00:00:00"/>
    <x v="4"/>
    <n v="1000"/>
  </r>
  <r>
    <n v="80014722"/>
    <d v="2020-06-18T00:00:00"/>
    <x v="10"/>
    <n v="400"/>
  </r>
  <r>
    <n v="80014722"/>
    <d v="2020-06-18T00:00:00"/>
    <x v="7"/>
    <n v="730"/>
  </r>
  <r>
    <n v="80014722"/>
    <d v="2020-06-18T00:00:00"/>
    <x v="6"/>
    <n v="140"/>
  </r>
  <r>
    <n v="80014722"/>
    <d v="2020-06-18T00:00:00"/>
    <x v="5"/>
    <n v="330"/>
  </r>
  <r>
    <n v="80014722"/>
    <d v="2020-06-18T00:00:00"/>
    <x v="8"/>
    <n v="200"/>
  </r>
  <r>
    <n v="80014722"/>
    <d v="2020-06-18T00:00:00"/>
    <x v="9"/>
    <n v="200"/>
  </r>
  <r>
    <m/>
    <m/>
    <x v="11"/>
    <m/>
  </r>
  <r>
    <m/>
    <m/>
    <x v="11"/>
    <m/>
  </r>
  <r>
    <m/>
    <m/>
    <x v="11"/>
    <m/>
  </r>
  <r>
    <m/>
    <m/>
    <x v="11"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590043191"/>
    <d v="2019-09-27T00:00:00"/>
    <x v="0"/>
    <n v="550"/>
  </r>
  <r>
    <n v="590043191"/>
    <d v="2019-09-27T00:00:00"/>
    <x v="1"/>
    <n v="100"/>
  </r>
  <r>
    <n v="590043191"/>
    <d v="2019-09-27T00:00:00"/>
    <x v="2"/>
    <n v="300"/>
  </r>
  <r>
    <n v="590043191"/>
    <d v="2019-09-27T00:00:00"/>
    <x v="3"/>
    <n v="300"/>
  </r>
  <r>
    <n v="590043191"/>
    <d v="2019-09-27T00:00:00"/>
    <x v="4"/>
    <n v="300"/>
  </r>
  <r>
    <n v="590043191"/>
    <d v="2019-09-27T00:00:00"/>
    <x v="5"/>
    <n v="150"/>
  </r>
  <r>
    <n v="590043191"/>
    <d v="2019-09-27T00:00:00"/>
    <x v="6"/>
    <n v="650"/>
  </r>
  <r>
    <n v="590043191"/>
    <d v="2019-09-27T00:00:00"/>
    <x v="7"/>
    <n v="550"/>
  </r>
  <r>
    <n v="590043191"/>
    <d v="2019-09-27T00:00:00"/>
    <x v="8"/>
    <n v="400"/>
  </r>
  <r>
    <n v="590043191"/>
    <d v="2019-09-27T00:00:00"/>
    <x v="9"/>
    <n v="1000"/>
  </r>
  <r>
    <n v="590043225"/>
    <d v="2019-10-07T00:00:00"/>
    <x v="7"/>
    <n v="1250"/>
  </r>
  <r>
    <n v="590043225"/>
    <d v="2019-10-07T00:00:00"/>
    <x v="10"/>
    <n v="200"/>
  </r>
  <r>
    <n v="590043225"/>
    <d v="2019-10-07T00:00:00"/>
    <x v="6"/>
    <n v="200"/>
  </r>
  <r>
    <n v="590043225"/>
    <d v="2019-10-07T00:00:00"/>
    <x v="9"/>
    <n v="1000"/>
  </r>
  <r>
    <n v="590043251"/>
    <d v="2019-10-15T00:00:00"/>
    <x v="11"/>
    <n v="800"/>
  </r>
  <r>
    <n v="590043251"/>
    <d v="2019-10-15T00:00:00"/>
    <x v="6"/>
    <n v="900"/>
  </r>
  <r>
    <n v="590043251"/>
    <d v="2019-10-15T00:00:00"/>
    <x v="7"/>
    <n v="600"/>
  </r>
  <r>
    <n v="590043251"/>
    <d v="2019-10-15T00:00:00"/>
    <x v="8"/>
    <n v="350"/>
  </r>
  <r>
    <n v="590043289"/>
    <d v="2019-10-18T00:00:00"/>
    <x v="3"/>
    <n v="50"/>
  </r>
  <r>
    <n v="590043289"/>
    <d v="2019-10-18T00:00:00"/>
    <x v="4"/>
    <n v="300"/>
  </r>
  <r>
    <n v="590043289"/>
    <d v="2019-10-18T00:00:00"/>
    <x v="0"/>
    <n v="500"/>
  </r>
  <r>
    <n v="590043289"/>
    <d v="2019-10-18T00:00:00"/>
    <x v="2"/>
    <n v="400"/>
  </r>
  <r>
    <n v="590043289"/>
    <d v="2019-10-18T00:00:00"/>
    <x v="1"/>
    <n v="200"/>
  </r>
  <r>
    <n v="590043289"/>
    <d v="2019-10-18T00:00:00"/>
    <x v="5"/>
    <n v="200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">
  <r>
    <x v="0"/>
    <n v="560"/>
    <x v="0"/>
  </r>
  <r>
    <x v="0"/>
    <n v="130"/>
    <x v="0"/>
  </r>
  <r>
    <x v="0"/>
    <n v="340"/>
    <x v="0"/>
  </r>
  <r>
    <x v="1"/>
    <n v="400"/>
    <x v="0"/>
  </r>
  <r>
    <x v="2"/>
    <n v="200"/>
    <x v="0"/>
  </r>
  <r>
    <x v="3"/>
    <n v="140"/>
    <x v="0"/>
  </r>
  <r>
    <x v="4"/>
    <n v="400"/>
    <x v="0"/>
  </r>
  <r>
    <x v="5"/>
    <n v="100"/>
    <x v="0"/>
  </r>
  <r>
    <x v="6"/>
    <n v="250"/>
    <x v="0"/>
  </r>
  <r>
    <x v="1"/>
    <n v="150"/>
    <x v="0"/>
  </r>
  <r>
    <x v="2"/>
    <n v="40"/>
    <x v="0"/>
  </r>
  <r>
    <x v="3"/>
    <n v="100"/>
    <x v="0"/>
  </r>
  <r>
    <x v="4"/>
    <n v="200"/>
    <x v="0"/>
  </r>
  <r>
    <x v="7"/>
    <n v="600"/>
    <x v="0"/>
  </r>
  <r>
    <x v="8"/>
    <n v="100"/>
    <x v="0"/>
  </r>
  <r>
    <x v="1"/>
    <n v="900"/>
    <x v="0"/>
  </r>
  <r>
    <x v="2"/>
    <n v="200"/>
    <x v="0"/>
  </r>
  <r>
    <x v="9"/>
    <n v="100"/>
    <x v="0"/>
  </r>
  <r>
    <x v="0"/>
    <n v="250"/>
    <x v="0"/>
  </r>
  <r>
    <x v="0"/>
    <n v="50"/>
    <x v="0"/>
  </r>
  <r>
    <x v="0"/>
    <n v="200"/>
    <x v="0"/>
  </r>
  <r>
    <x v="4"/>
    <n v="400"/>
    <x v="0"/>
  </r>
  <r>
    <x v="4"/>
    <n v="1000"/>
    <x v="0"/>
  </r>
  <r>
    <x v="0"/>
    <n v="550"/>
    <x v="0"/>
  </r>
  <r>
    <x v="0"/>
    <n v="130"/>
    <x v="0"/>
  </r>
  <r>
    <x v="0"/>
    <n v="350"/>
    <x v="0"/>
  </r>
  <r>
    <x v="3"/>
    <n v="100"/>
    <x v="0"/>
  </r>
  <r>
    <x v="7"/>
    <n v="600"/>
    <x v="0"/>
  </r>
  <r>
    <x v="8"/>
    <n v="100"/>
    <x v="0"/>
  </r>
  <r>
    <x v="9"/>
    <n v="200"/>
    <x v="1"/>
  </r>
  <r>
    <x v="5"/>
    <n v="150"/>
    <x v="1"/>
  </r>
  <r>
    <x v="1"/>
    <n v="800"/>
    <x v="1"/>
  </r>
  <r>
    <x v="10"/>
    <n v="100"/>
    <x v="1"/>
  </r>
  <r>
    <x v="6"/>
    <n v="200"/>
    <x v="1"/>
  </r>
  <r>
    <x v="1"/>
    <n v="130"/>
    <x v="1"/>
  </r>
  <r>
    <x v="2"/>
    <n v="20"/>
    <x v="1"/>
  </r>
  <r>
    <x v="7"/>
    <n v="50"/>
    <x v="1"/>
  </r>
  <r>
    <x v="11"/>
    <n v="900"/>
    <x v="1"/>
  </r>
  <r>
    <x v="12"/>
    <n v="200"/>
    <x v="1"/>
  </r>
  <r>
    <x v="3"/>
    <n v="80"/>
    <x v="1"/>
  </r>
  <r>
    <x v="4"/>
    <n v="1800"/>
    <x v="1"/>
  </r>
  <r>
    <x v="7"/>
    <n v="600"/>
    <x v="1"/>
  </r>
  <r>
    <x v="8"/>
    <n v="50"/>
    <x v="1"/>
  </r>
  <r>
    <x v="5"/>
    <n v="180"/>
    <x v="1"/>
  </r>
  <r>
    <x v="6"/>
    <n v="200"/>
    <x v="1"/>
  </r>
  <r>
    <x v="1"/>
    <n v="130"/>
    <x v="1"/>
  </r>
  <r>
    <x v="2"/>
    <n v="20"/>
    <x v="1"/>
  </r>
  <r>
    <x v="7"/>
    <n v="50"/>
    <x v="1"/>
  </r>
  <r>
    <x v="2"/>
    <n v="200"/>
    <x v="1"/>
  </r>
  <r>
    <x v="5"/>
    <n v="150"/>
    <x v="1"/>
  </r>
  <r>
    <x v="11"/>
    <n v="800"/>
    <x v="1"/>
  </r>
  <r>
    <x v="12"/>
    <n v="150"/>
    <x v="1"/>
  </r>
  <r>
    <x v="3"/>
    <n v="150"/>
    <x v="1"/>
  </r>
  <r>
    <x v="7"/>
    <n v="400"/>
    <x v="1"/>
  </r>
  <r>
    <x v="8"/>
    <n v="50"/>
    <x v="1"/>
  </r>
  <r>
    <x v="4"/>
    <n v="1000"/>
    <x v="2"/>
  </r>
  <r>
    <x v="13"/>
    <n v="1000"/>
    <x v="2"/>
  </r>
  <r>
    <x v="14"/>
    <n v="100"/>
    <x v="2"/>
  </r>
  <r>
    <x v="5"/>
    <n v="150"/>
    <x v="2"/>
  </r>
  <r>
    <x v="11"/>
    <n v="200"/>
    <x v="2"/>
  </r>
  <r>
    <x v="7"/>
    <n v="600"/>
    <x v="2"/>
  </r>
  <r>
    <x v="8"/>
    <n v="100"/>
    <x v="2"/>
  </r>
  <r>
    <x v="6"/>
    <n v="245"/>
    <x v="2"/>
  </r>
  <r>
    <x v="2"/>
    <n v="20"/>
    <x v="2"/>
  </r>
  <r>
    <x v="1"/>
    <n v="134"/>
    <x v="2"/>
  </r>
  <r>
    <x v="7"/>
    <n v="100"/>
    <x v="2"/>
  </r>
  <r>
    <x v="2"/>
    <n v="200"/>
    <x v="2"/>
  </r>
  <r>
    <x v="4"/>
    <n v="1000"/>
    <x v="2"/>
  </r>
  <r>
    <x v="11"/>
    <n v="1620"/>
    <x v="2"/>
  </r>
  <r>
    <x v="12"/>
    <n v="140"/>
    <x v="2"/>
  </r>
  <r>
    <x v="3"/>
    <n v="160"/>
    <x v="2"/>
  </r>
  <r>
    <x v="5"/>
    <n v="100"/>
    <x v="2"/>
  </r>
  <r>
    <x v="9"/>
    <n v="100"/>
    <x v="2"/>
  </r>
  <r>
    <x v="7"/>
    <n v="600"/>
    <x v="2"/>
  </r>
  <r>
    <x v="8"/>
    <n v="100"/>
    <x v="2"/>
  </r>
  <r>
    <x v="6"/>
    <n v="245"/>
    <x v="2"/>
  </r>
  <r>
    <x v="2"/>
    <n v="20"/>
    <x v="2"/>
  </r>
  <r>
    <x v="1"/>
    <n v="134"/>
    <x v="2"/>
  </r>
  <r>
    <x v="7"/>
    <n v="100"/>
    <x v="2"/>
  </r>
  <r>
    <x v="2"/>
    <n v="200"/>
    <x v="2"/>
  </r>
  <r>
    <x v="5"/>
    <n v="150"/>
    <x v="2"/>
  </r>
  <r>
    <x v="11"/>
    <n v="1400"/>
    <x v="2"/>
  </r>
  <r>
    <x v="3"/>
    <n v="200"/>
    <x v="2"/>
  </r>
  <r>
    <x v="5"/>
    <n v="100"/>
    <x v="2"/>
  </r>
  <r>
    <x v="9"/>
    <n v="100"/>
    <x v="2"/>
  </r>
  <r>
    <x v="6"/>
    <n v="250"/>
    <x v="3"/>
  </r>
  <r>
    <x v="1"/>
    <n v="114"/>
    <x v="3"/>
  </r>
  <r>
    <x v="2"/>
    <n v="20"/>
    <x v="3"/>
  </r>
  <r>
    <x v="7"/>
    <n v="110"/>
    <x v="3"/>
  </r>
  <r>
    <x v="12"/>
    <n v="110"/>
    <x v="3"/>
  </r>
  <r>
    <x v="0"/>
    <n v="210"/>
    <x v="3"/>
  </r>
  <r>
    <x v="15"/>
    <n v="500"/>
    <x v="3"/>
  </r>
  <r>
    <x v="11"/>
    <n v="860"/>
    <x v="3"/>
  </r>
  <r>
    <x v="3"/>
    <n v="100"/>
    <x v="3"/>
  </r>
  <r>
    <x v="4"/>
    <n v="1800"/>
    <x v="3"/>
  </r>
  <r>
    <x v="5"/>
    <n v="200"/>
    <x v="3"/>
  </r>
  <r>
    <x v="11"/>
    <n v="1560"/>
    <x v="3"/>
  </r>
  <r>
    <x v="0"/>
    <n v="480"/>
    <x v="3"/>
  </r>
  <r>
    <x v="12"/>
    <n v="200"/>
    <x v="3"/>
  </r>
  <r>
    <x v="3"/>
    <n v="100"/>
    <x v="3"/>
  </r>
  <r>
    <x v="7"/>
    <n v="600"/>
    <x v="3"/>
  </r>
  <r>
    <x v="8"/>
    <n v="100"/>
    <x v="3"/>
  </r>
  <r>
    <x v="9"/>
    <n v="200"/>
    <x v="3"/>
  </r>
  <r>
    <x v="1"/>
    <n v="800"/>
    <x v="3"/>
  </r>
  <r>
    <x v="2"/>
    <n v="200"/>
    <x v="3"/>
  </r>
  <r>
    <x v="9"/>
    <n v="800"/>
    <x v="3"/>
  </r>
  <r>
    <x v="15"/>
    <n v="200"/>
    <x v="3"/>
  </r>
  <r>
    <x v="5"/>
    <n v="150"/>
    <x v="3"/>
  </r>
  <r>
    <x v="7"/>
    <n v="600"/>
    <x v="3"/>
  </r>
  <r>
    <x v="8"/>
    <n v="100"/>
    <x v="3"/>
  </r>
  <r>
    <x v="2"/>
    <n v="200"/>
    <x v="3"/>
  </r>
  <r>
    <x v="6"/>
    <n v="250"/>
    <x v="3"/>
  </r>
  <r>
    <x v="2"/>
    <n v="20"/>
    <x v="3"/>
  </r>
  <r>
    <x v="7"/>
    <n v="100"/>
    <x v="3"/>
  </r>
  <r>
    <x v="4"/>
    <n v="750"/>
    <x v="4"/>
  </r>
  <r>
    <x v="11"/>
    <n v="950"/>
    <x v="4"/>
  </r>
  <r>
    <x v="0"/>
    <n v="300"/>
    <x v="4"/>
  </r>
  <r>
    <x v="15"/>
    <n v="1650"/>
    <x v="4"/>
  </r>
  <r>
    <x v="12"/>
    <n v="150"/>
    <x v="4"/>
  </r>
  <r>
    <x v="3"/>
    <n v="200"/>
    <x v="4"/>
  </r>
  <r>
    <x v="1"/>
    <n v="1000"/>
    <x v="4"/>
  </r>
  <r>
    <x v="4"/>
    <n v="1000"/>
    <x v="4"/>
  </r>
  <r>
    <x v="13"/>
    <n v="1100"/>
    <x v="4"/>
  </r>
  <r>
    <x v="14"/>
    <n v="400"/>
    <x v="4"/>
  </r>
  <r>
    <x v="1"/>
    <n v="300"/>
    <x v="4"/>
  </r>
  <r>
    <x v="5"/>
    <n v="200"/>
    <x v="4"/>
  </r>
  <r>
    <x v="6"/>
    <n v="250"/>
    <x v="4"/>
  </r>
  <r>
    <x v="1"/>
    <n v="100"/>
    <x v="4"/>
  </r>
  <r>
    <x v="2"/>
    <n v="20"/>
    <x v="4"/>
  </r>
  <r>
    <x v="7"/>
    <n v="100"/>
    <x v="4"/>
  </r>
  <r>
    <x v="4"/>
    <n v="300"/>
    <x v="4"/>
  </r>
  <r>
    <x v="2"/>
    <n v="250"/>
    <x v="4"/>
  </r>
  <r>
    <x v="1"/>
    <n v="1000"/>
    <x v="4"/>
  </r>
  <r>
    <x v="7"/>
    <n v="600"/>
    <x v="4"/>
  </r>
  <r>
    <x v="8"/>
    <n v="100"/>
    <x v="4"/>
  </r>
  <r>
    <x v="9"/>
    <n v="800"/>
    <x v="4"/>
  </r>
  <r>
    <x v="4"/>
    <n v="350"/>
    <x v="4"/>
  </r>
  <r>
    <x v="6"/>
    <n v="250"/>
    <x v="4"/>
  </r>
  <r>
    <x v="1"/>
    <n v="100"/>
    <x v="4"/>
  </r>
  <r>
    <x v="2"/>
    <n v="20"/>
    <x v="4"/>
  </r>
  <r>
    <x v="7"/>
    <n v="100"/>
    <x v="4"/>
  </r>
  <r>
    <x v="8"/>
    <n v="30"/>
    <x v="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590043004"/>
    <d v="2019-08-30T00:00:00"/>
    <x v="0"/>
    <n v="150"/>
  </r>
  <r>
    <n v="590043004"/>
    <d v="2019-08-30T00:00:00"/>
    <x v="1"/>
    <n v="130"/>
  </r>
  <r>
    <n v="590043004"/>
    <d v="2019-08-30T00:00:00"/>
    <x v="2"/>
    <n v="170"/>
  </r>
  <r>
    <n v="590043004"/>
    <d v="2019-08-30T00:00:00"/>
    <x v="3"/>
    <n v="160"/>
  </r>
  <r>
    <n v="590043004"/>
    <d v="2019-08-30T00:00:00"/>
    <x v="4"/>
    <n v="290"/>
  </r>
  <r>
    <n v="590043004"/>
    <d v="2019-08-30T00:00:00"/>
    <x v="5"/>
    <n v="200"/>
  </r>
  <r>
    <n v="590043007"/>
    <d v="2019-08-30T00:00:00"/>
    <x v="2"/>
    <n v="700"/>
  </r>
  <r>
    <n v="590043007"/>
    <d v="2019-08-30T00:00:00"/>
    <x v="6"/>
    <n v="200"/>
  </r>
  <r>
    <n v="590043007"/>
    <d v="2019-08-30T00:00:00"/>
    <x v="1"/>
    <n v="540"/>
  </r>
  <r>
    <n v="590043007"/>
    <d v="2019-08-30T00:00:00"/>
    <x v="7"/>
    <n v="360"/>
  </r>
  <r>
    <n v="590043007"/>
    <d v="2019-08-30T00:00:00"/>
    <x v="8"/>
    <n v="1120"/>
  </r>
  <r>
    <n v="590043007"/>
    <d v="2019-08-30T00:00:00"/>
    <x v="9"/>
    <n v="300"/>
  </r>
  <r>
    <n v="590043007"/>
    <d v="2019-08-30T00:00:00"/>
    <x v="10"/>
    <n v="110"/>
  </r>
  <r>
    <n v="590043007"/>
    <d v="2019-08-30T00:00:00"/>
    <x v="5"/>
    <n v="100"/>
  </r>
  <r>
    <n v="590043007"/>
    <d v="2019-08-30T00:00:00"/>
    <x v="4"/>
    <n v="50"/>
  </r>
  <r>
    <n v="590043081"/>
    <d v="2019-09-16T00:00:00"/>
    <x v="1"/>
    <n v="300"/>
  </r>
  <r>
    <n v="590043081"/>
    <d v="2019-09-16T00:00:00"/>
    <x v="0"/>
    <n v="400"/>
  </r>
  <r>
    <n v="590043081"/>
    <d v="2019-09-16T00:00:00"/>
    <x v="9"/>
    <n v="300"/>
  </r>
  <r>
    <n v="590043081"/>
    <d v="2019-09-16T00:00:00"/>
    <x v="4"/>
    <n v="650"/>
  </r>
  <r>
    <n v="590043081"/>
    <d v="2019-09-16T00:00:00"/>
    <x v="5"/>
    <n v="400"/>
  </r>
  <r>
    <n v="590043081"/>
    <d v="2019-09-16T00:00:00"/>
    <x v="3"/>
    <n v="300"/>
  </r>
  <r>
    <n v="590043081"/>
    <d v="2019-09-16T00:00:00"/>
    <x v="11"/>
    <n v="100"/>
  </r>
  <r>
    <n v="590043059"/>
    <d v="2019-09-10T00:00:00"/>
    <x v="12"/>
    <n v="800"/>
  </r>
  <r>
    <n v="590043059"/>
    <d v="2019-09-10T00:00:00"/>
    <x v="11"/>
    <n v="200"/>
  </r>
  <r>
    <n v="590043059"/>
    <d v="2019-09-10T00:00:00"/>
    <x v="3"/>
    <n v="200"/>
  </r>
  <r>
    <n v="590043059"/>
    <d v="2019-09-10T00:00:00"/>
    <x v="1"/>
    <n v="370"/>
  </r>
  <r>
    <n v="590043059"/>
    <d v="2019-09-10T00:00:00"/>
    <x v="2"/>
    <n v="300"/>
  </r>
  <r>
    <n v="590043059"/>
    <d v="2019-09-10T00:00:00"/>
    <x v="7"/>
    <n v="90"/>
  </r>
  <r>
    <n v="590043059"/>
    <d v="2019-09-10T00:00:00"/>
    <x v="8"/>
    <n v="600"/>
  </r>
  <r>
    <n v="590043007"/>
    <d v="2019-08-30T00:00:00"/>
    <x v="2"/>
    <n v="20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590043057"/>
    <d v="2019-09-10T00:00:00"/>
    <x v="0"/>
    <n v="250"/>
  </r>
  <r>
    <n v="590043057"/>
    <d v="2019-09-10T00:00:00"/>
    <x v="1"/>
    <n v="114"/>
  </r>
  <r>
    <n v="590043057"/>
    <d v="2019-09-10T00:00:00"/>
    <x v="2"/>
    <n v="20"/>
  </r>
  <r>
    <n v="590043057"/>
    <d v="2019-09-10T00:00:00"/>
    <x v="3"/>
    <n v="110"/>
  </r>
  <r>
    <n v="590043057"/>
    <d v="2019-09-10T00:00:00"/>
    <x v="4"/>
    <n v="110"/>
  </r>
  <r>
    <n v="590043057"/>
    <d v="2019-09-10T00:00:00"/>
    <x v="5"/>
    <n v="210"/>
  </r>
  <r>
    <n v="590043057"/>
    <d v="2019-09-10T00:00:00"/>
    <x v="6"/>
    <n v="500"/>
  </r>
  <r>
    <n v="590043057"/>
    <d v="2019-09-10T00:00:00"/>
    <x v="7"/>
    <n v="860"/>
  </r>
  <r>
    <n v="590043057"/>
    <d v="2019-09-10T00:00:00"/>
    <x v="8"/>
    <n v="100"/>
  </r>
  <r>
    <n v="590042987"/>
    <d v="2019-08-29T00:00:00"/>
    <x v="9"/>
    <n v="1800"/>
  </r>
  <r>
    <n v="590042988"/>
    <d v="2019-08-29T00:00:00"/>
    <x v="10"/>
    <n v="200"/>
  </r>
  <r>
    <n v="590043005"/>
    <d v="2019-08-30T00:00:00"/>
    <x v="7"/>
    <n v="1560"/>
  </r>
  <r>
    <n v="590043005"/>
    <d v="2019-08-30T00:00:00"/>
    <x v="5"/>
    <n v="480"/>
  </r>
  <r>
    <n v="590043005"/>
    <d v="2019-08-30T00:00:00"/>
    <x v="4"/>
    <n v="200"/>
  </r>
  <r>
    <n v="590043005"/>
    <d v="2019-08-30T00:00:00"/>
    <x v="8"/>
    <n v="100"/>
  </r>
  <r>
    <n v="590043006"/>
    <d v="2019-08-30T00:00:00"/>
    <x v="3"/>
    <n v="600"/>
  </r>
  <r>
    <n v="590043006"/>
    <d v="2019-08-30T00:00:00"/>
    <x v="11"/>
    <n v="100"/>
  </r>
  <r>
    <n v="590043006"/>
    <d v="2019-08-30T00:00:00"/>
    <x v="12"/>
    <n v="200"/>
  </r>
  <r>
    <n v="590043006"/>
    <d v="2019-08-30T00:00:00"/>
    <x v="1"/>
    <n v="800"/>
  </r>
  <r>
    <n v="590043006"/>
    <d v="2019-08-30T00:00:00"/>
    <x v="2"/>
    <n v="200"/>
  </r>
  <r>
    <n v="590043065"/>
    <d v="2019-09-10T00:00:00"/>
    <x v="12"/>
    <n v="800"/>
  </r>
  <r>
    <n v="590043084"/>
    <d v="2019-09-16T00:00:00"/>
    <x v="6"/>
    <n v="200"/>
  </r>
  <r>
    <n v="590043084"/>
    <d v="2019-09-16T00:00:00"/>
    <x v="10"/>
    <n v="150"/>
  </r>
  <r>
    <n v="590043104"/>
    <d v="2019-09-18T00:00:00"/>
    <x v="3"/>
    <n v="600"/>
  </r>
  <r>
    <n v="590043104"/>
    <d v="2019-09-18T00:00:00"/>
    <x v="11"/>
    <n v="100"/>
  </r>
  <r>
    <n v="590043104"/>
    <d v="2019-09-18T00:00:00"/>
    <x v="2"/>
    <n v="200"/>
  </r>
  <r>
    <n v="590043104"/>
    <d v="2019-09-18T00:00:00"/>
    <x v="0"/>
    <n v="250"/>
  </r>
  <r>
    <n v="590043104"/>
    <d v="2019-09-18T00:00:00"/>
    <x v="2"/>
    <n v="20"/>
  </r>
  <r>
    <n v="590043104"/>
    <d v="2019-09-18T00:00:00"/>
    <x v="3"/>
    <n v="100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590042707"/>
    <d v="2019-08-01T00:00:00"/>
    <x v="0"/>
    <n v="800"/>
  </r>
  <r>
    <n v="590042707"/>
    <d v="2019-08-01T00:00:00"/>
    <x v="1"/>
    <n v="1000"/>
  </r>
  <r>
    <n v="590042707"/>
    <d v="2019-08-01T00:00:00"/>
    <x v="2"/>
    <n v="350"/>
  </r>
  <r>
    <n v="590042707"/>
    <d v="2019-08-01T00:00:00"/>
    <x v="3"/>
    <n v="150"/>
  </r>
  <r>
    <n v="590042707"/>
    <d v="2019-08-01T00:00:00"/>
    <x v="4"/>
    <n v="200"/>
  </r>
  <r>
    <n v="590042773"/>
    <d v="2019-08-12T00:00:00"/>
    <x v="2"/>
    <n v="380"/>
  </r>
  <r>
    <n v="590042773"/>
    <d v="2019-08-12T00:00:00"/>
    <x v="0"/>
    <n v="400"/>
  </r>
  <r>
    <n v="590042773"/>
    <d v="2019-08-12T00:00:00"/>
    <x v="5"/>
    <n v="400"/>
  </r>
  <r>
    <n v="590042773"/>
    <d v="2019-08-12T00:00:00"/>
    <x v="1"/>
    <n v="400"/>
  </r>
  <r>
    <n v="590042773"/>
    <d v="2019-08-12T00:00:00"/>
    <x v="6"/>
    <n v="360"/>
  </r>
  <r>
    <n v="590042773"/>
    <d v="2019-08-12T00:00:00"/>
    <x v="7"/>
    <n v="200"/>
  </r>
  <r>
    <n v="590042773"/>
    <d v="2019-08-12T00:00:00"/>
    <x v="8"/>
    <n v="200"/>
  </r>
  <r>
    <n v="590042773"/>
    <d v="2019-08-12T00:00:00"/>
    <x v="3"/>
    <n v="100"/>
  </r>
  <r>
    <n v="590042773"/>
    <d v="2019-08-12T00:00:00"/>
    <x v="2"/>
    <n v="130"/>
  </r>
  <r>
    <n v="590042773"/>
    <d v="2019-08-12T00:00:00"/>
    <x v="4"/>
    <n v="290"/>
  </r>
  <r>
    <n v="590042773"/>
    <d v="2019-08-12T00:00:00"/>
    <x v="9"/>
    <n v="300"/>
  </r>
  <r>
    <n v="590042773"/>
    <d v="2019-08-12T00:00:00"/>
    <x v="6"/>
    <n v="600"/>
  </r>
  <r>
    <n v="590042773"/>
    <d v="2019-08-12T00:00:00"/>
    <x v="1"/>
    <n v="940"/>
  </r>
  <r>
    <n v="590042803"/>
    <d v="2019-08-16T00:00:00"/>
    <x v="0"/>
    <n v="350"/>
  </r>
  <r>
    <n v="590042803"/>
    <d v="2019-08-16T00:00:00"/>
    <x v="3"/>
    <n v="150"/>
  </r>
  <r>
    <n v="590042803"/>
    <d v="2019-08-16T00:00:00"/>
    <x v="10"/>
    <n v="800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590042705"/>
    <d v="2019-08-01T00:00:00"/>
    <x v="0"/>
    <n v="1000"/>
  </r>
  <r>
    <n v="590042801"/>
    <d v="2019-08-16T00:00:00"/>
    <x v="1"/>
    <n v="1000"/>
  </r>
  <r>
    <n v="590042801"/>
    <d v="2019-08-16T00:00:00"/>
    <x v="2"/>
    <n v="100"/>
  </r>
  <r>
    <n v="590042802"/>
    <d v="2019-08-16T00:00:00"/>
    <x v="3"/>
    <n v="150"/>
  </r>
  <r>
    <n v="590042802"/>
    <d v="2019-08-16T00:00:00"/>
    <x v="4"/>
    <n v="200"/>
  </r>
  <r>
    <n v="590042802"/>
    <d v="2019-08-16T00:00:00"/>
    <x v="5"/>
    <n v="600"/>
  </r>
  <r>
    <n v="590042802"/>
    <d v="2019-08-16T00:00:00"/>
    <x v="6"/>
    <n v="100"/>
  </r>
  <r>
    <n v="590042802"/>
    <d v="2019-08-16T00:00:00"/>
    <x v="7"/>
    <n v="245"/>
  </r>
  <r>
    <n v="590042802"/>
    <d v="2019-08-16T00:00:00"/>
    <x v="8"/>
    <n v="20"/>
  </r>
  <r>
    <n v="590042802"/>
    <d v="2019-08-16T00:00:00"/>
    <x v="9"/>
    <n v="134"/>
  </r>
  <r>
    <n v="590042802"/>
    <d v="2019-08-16T00:00:00"/>
    <x v="5"/>
    <n v="100"/>
  </r>
  <r>
    <n v="590042802"/>
    <d v="2019-08-16T00:00:00"/>
    <x v="8"/>
    <n v="200"/>
  </r>
  <r>
    <n v="590042772"/>
    <d v="2019-08-12T00:00:00"/>
    <x v="0"/>
    <n v="1000"/>
  </r>
  <r>
    <n v="590042771"/>
    <d v="2019-08-12T00:00:00"/>
    <x v="4"/>
    <n v="1620"/>
  </r>
  <r>
    <n v="590042771"/>
    <d v="2019-08-12T00:00:00"/>
    <x v="10"/>
    <n v="140"/>
  </r>
  <r>
    <n v="590042771"/>
    <d v="2019-08-12T00:00:00"/>
    <x v="11"/>
    <n v="160"/>
  </r>
  <r>
    <n v="590042771"/>
    <d v="2019-08-12T00:00:00"/>
    <x v="3"/>
    <n v="100"/>
  </r>
  <r>
    <n v="590042771"/>
    <d v="2019-08-12T00:00:00"/>
    <x v="12"/>
    <n v="100"/>
  </r>
  <r>
    <n v="590042718"/>
    <d v="2019-08-02T00:00:00"/>
    <x v="5"/>
    <n v="600"/>
  </r>
  <r>
    <n v="590042718"/>
    <d v="2019-08-02T00:00:00"/>
    <x v="6"/>
    <n v="100"/>
  </r>
  <r>
    <n v="590042718"/>
    <d v="2019-08-02T00:00:00"/>
    <x v="7"/>
    <n v="245"/>
  </r>
  <r>
    <n v="590042718"/>
    <d v="2019-08-02T00:00:00"/>
    <x v="8"/>
    <n v="20"/>
  </r>
  <r>
    <n v="590042718"/>
    <d v="2019-08-02T00:00:00"/>
    <x v="9"/>
    <n v="134"/>
  </r>
  <r>
    <n v="590042718"/>
    <d v="2019-08-02T00:00:00"/>
    <x v="5"/>
    <n v="100"/>
  </r>
  <r>
    <n v="590042718"/>
    <d v="2019-08-02T00:00:00"/>
    <x v="8"/>
    <n v="200"/>
  </r>
  <r>
    <n v="590042718"/>
    <d v="2019-08-02T00:00:00"/>
    <x v="3"/>
    <n v="150"/>
  </r>
  <r>
    <n v="590042706"/>
    <d v="2019-08-01T00:00:00"/>
    <x v="4"/>
    <n v="1400"/>
  </r>
  <r>
    <n v="590042706"/>
    <d v="2019-08-01T00:00:00"/>
    <x v="11"/>
    <n v="200"/>
  </r>
  <r>
    <n v="590042706"/>
    <d v="2019-08-01T00:00:00"/>
    <x v="3"/>
    <n v="100"/>
  </r>
  <r>
    <n v="590042706"/>
    <d v="2019-08-01T00:00:00"/>
    <x v="12"/>
    <n v="100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590042517"/>
    <d v="2019-07-11T00:00:00"/>
    <x v="0"/>
    <n v="200"/>
  </r>
  <r>
    <n v="590042517"/>
    <d v="2019-07-11T00:00:00"/>
    <x v="1"/>
    <n v="350"/>
  </r>
  <r>
    <n v="590042517"/>
    <d v="2019-07-11T00:00:00"/>
    <x v="2"/>
    <n v="200"/>
  </r>
  <r>
    <n v="590042517"/>
    <d v="2019-07-11T00:00:00"/>
    <x v="3"/>
    <n v="300"/>
  </r>
  <r>
    <n v="590042517"/>
    <d v="2019-07-11T00:00:00"/>
    <x v="4"/>
    <n v="200"/>
  </r>
  <r>
    <n v="590042518"/>
    <d v="2019-07-11T00:00:00"/>
    <x v="0"/>
    <n v="400"/>
  </r>
  <r>
    <n v="590042518"/>
    <d v="2019-07-11T00:00:00"/>
    <x v="5"/>
    <n v="400"/>
  </r>
  <r>
    <n v="590042518"/>
    <d v="2019-07-11T00:00:00"/>
    <x v="6"/>
    <n v="100"/>
  </r>
  <r>
    <n v="590042518"/>
    <d v="2019-07-11T00:00:00"/>
    <x v="7"/>
    <n v="200"/>
  </r>
  <r>
    <n v="590042518"/>
    <d v="2019-07-11T00:00:00"/>
    <x v="4"/>
    <n v="200"/>
  </r>
  <r>
    <n v="590042473"/>
    <d v="2019-07-03T00:00:00"/>
    <x v="2"/>
    <n v="900"/>
  </r>
  <r>
    <n v="590042408"/>
    <d v="2019-06-26T00:00:00"/>
    <x v="8"/>
    <n v="170"/>
  </r>
  <r>
    <n v="590042408"/>
    <d v="2019-06-26T00:00:00"/>
    <x v="5"/>
    <n v="310"/>
  </r>
  <r>
    <n v="590042408"/>
    <d v="2019-06-26T00:00:00"/>
    <x v="9"/>
    <n v="160"/>
  </r>
  <r>
    <n v="590042408"/>
    <d v="2019-06-26T00:00:00"/>
    <x v="4"/>
    <n v="270"/>
  </r>
  <r>
    <n v="590042409"/>
    <d v="2019-06-26T00:00:00"/>
    <x v="5"/>
    <n v="200"/>
  </r>
  <r>
    <n v="590042409"/>
    <d v="2019-06-26T00:00:00"/>
    <x v="9"/>
    <n v="200"/>
  </r>
  <r>
    <n v="590042409"/>
    <d v="2019-06-26T00:00:00"/>
    <x v="8"/>
    <n v="200"/>
  </r>
  <r>
    <n v="590042409"/>
    <d v="2019-06-26T00:00:00"/>
    <x v="4"/>
    <n v="730"/>
  </r>
  <r>
    <n v="590042558"/>
    <d v="2019-07-18T00:00:00"/>
    <x v="2"/>
    <n v="150"/>
  </r>
  <r>
    <n v="590042558"/>
    <d v="2019-07-18T00:00:00"/>
    <x v="1"/>
    <n v="250"/>
  </r>
  <r>
    <n v="590042558"/>
    <d v="2019-07-18T00:00:00"/>
    <x v="0"/>
    <n v="300"/>
  </r>
  <r>
    <n v="590042558"/>
    <d v="2019-07-18T00:00:00"/>
    <x v="10"/>
    <n v="200"/>
  </r>
  <r>
    <n v="590042558"/>
    <d v="2019-07-18T00:00:00"/>
    <x v="4"/>
    <n v="600"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590042520"/>
    <d v="2019-07-11T00:00:00"/>
    <x v="0"/>
    <n v="200"/>
  </r>
  <r>
    <n v="590042520"/>
    <d v="2019-07-11T00:00:00"/>
    <x v="1"/>
    <n v="150"/>
  </r>
  <r>
    <n v="590042520"/>
    <d v="2019-07-11T00:00:00"/>
    <x v="2"/>
    <n v="800"/>
  </r>
  <r>
    <n v="590042520"/>
    <d v="2019-07-11T00:00:00"/>
    <x v="3"/>
    <n v="100"/>
  </r>
  <r>
    <n v="590042472"/>
    <d v="2019-07-03T00:00:00"/>
    <x v="4"/>
    <n v="200"/>
  </r>
  <r>
    <n v="590042472"/>
    <d v="2019-07-03T00:00:00"/>
    <x v="2"/>
    <n v="130"/>
  </r>
  <r>
    <n v="590042472"/>
    <d v="2019-07-03T00:00:00"/>
    <x v="5"/>
    <n v="20"/>
  </r>
  <r>
    <n v="590042472"/>
    <d v="2019-07-03T00:00:00"/>
    <x v="6"/>
    <n v="50"/>
  </r>
  <r>
    <n v="590042471"/>
    <d v="2019-07-03T00:00:00"/>
    <x v="7"/>
    <n v="900"/>
  </r>
  <r>
    <n v="590042471"/>
    <d v="2019-07-03T00:00:00"/>
    <x v="8"/>
    <n v="200"/>
  </r>
  <r>
    <n v="590042471"/>
    <d v="2019-07-03T00:00:00"/>
    <x v="9"/>
    <n v="80"/>
  </r>
  <r>
    <n v="590042381"/>
    <d v="2019-06-25T00:00:00"/>
    <x v="10"/>
    <n v="1800"/>
  </r>
  <r>
    <n v="590042453"/>
    <d v="2019-06-28T00:00:00"/>
    <x v="6"/>
    <n v="600"/>
  </r>
  <r>
    <n v="590042453"/>
    <d v="2019-06-28T00:00:00"/>
    <x v="11"/>
    <n v="50"/>
  </r>
  <r>
    <n v="590042453"/>
    <d v="2019-06-28T00:00:00"/>
    <x v="1"/>
    <n v="180"/>
  </r>
  <r>
    <n v="590042555"/>
    <d v="2019-07-18T00:00:00"/>
    <x v="4"/>
    <n v="200"/>
  </r>
  <r>
    <n v="590042555"/>
    <d v="2019-07-18T00:00:00"/>
    <x v="2"/>
    <n v="130"/>
  </r>
  <r>
    <n v="590042555"/>
    <d v="2019-07-18T00:00:00"/>
    <x v="5"/>
    <n v="20"/>
  </r>
  <r>
    <n v="590042555"/>
    <d v="2019-07-18T00:00:00"/>
    <x v="6"/>
    <n v="50"/>
  </r>
  <r>
    <n v="590042557"/>
    <d v="2019-07-18T00:00:00"/>
    <x v="5"/>
    <n v="200"/>
  </r>
  <r>
    <n v="590042557"/>
    <d v="2019-07-18T00:00:00"/>
    <x v="1"/>
    <n v="150"/>
  </r>
  <r>
    <n v="590042557"/>
    <d v="2019-07-18T00:00:00"/>
    <x v="7"/>
    <n v="800"/>
  </r>
  <r>
    <n v="590042557"/>
    <d v="2019-07-18T00:00:00"/>
    <x v="8"/>
    <n v="150"/>
  </r>
  <r>
    <n v="590042557"/>
    <d v="2019-07-18T00:00:00"/>
    <x v="9"/>
    <n v="150"/>
  </r>
  <r>
    <n v="590042557"/>
    <d v="2019-07-18T00:00:00"/>
    <x v="6"/>
    <n v="400"/>
  </r>
  <r>
    <n v="590042557"/>
    <d v="2019-07-18T00:00:00"/>
    <x v="11"/>
    <n v="50"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590042323"/>
    <d v="2019-06-21T00:00:00"/>
    <x v="0"/>
    <n v="490"/>
  </r>
  <r>
    <n v="590042321"/>
    <d v="2019-06-21T00:00:00"/>
    <x v="1"/>
    <n v="70"/>
  </r>
  <r>
    <n v="590042321"/>
    <d v="2019-06-21T00:00:00"/>
    <x v="2"/>
    <n v="200"/>
  </r>
  <r>
    <n v="590042321"/>
    <d v="2019-06-21T00:00:00"/>
    <x v="3"/>
    <n v="370"/>
  </r>
  <r>
    <n v="590042321"/>
    <d v="2019-06-21T00:00:00"/>
    <x v="4"/>
    <n v="500"/>
  </r>
  <r>
    <n v="590042321"/>
    <d v="2019-06-21T00:00:00"/>
    <x v="5"/>
    <n v="300"/>
  </r>
  <r>
    <n v="590042304"/>
    <d v="2019-06-19T00:00:00"/>
    <x v="6"/>
    <n v="1000"/>
  </r>
  <r>
    <n v="590042274"/>
    <d v="2019-06-13T00:00:00"/>
    <x v="2"/>
    <n v="600"/>
  </r>
  <r>
    <n v="590042267"/>
    <d v="2019-06-12T00:00:00"/>
    <x v="7"/>
    <n v="900"/>
  </r>
  <r>
    <n v="590042254"/>
    <d v="2019-06-10T00:00:00"/>
    <x v="1"/>
    <n v="120"/>
  </r>
  <r>
    <n v="590042254"/>
    <d v="2019-06-10T00:00:00"/>
    <x v="8"/>
    <n v="190"/>
  </r>
  <r>
    <n v="590042254"/>
    <d v="2019-06-10T00:00:00"/>
    <x v="4"/>
    <n v="350"/>
  </r>
  <r>
    <n v="590042254"/>
    <d v="2019-06-10T00:00:00"/>
    <x v="9"/>
    <n v="170"/>
  </r>
  <r>
    <n v="590042233"/>
    <d v="2019-06-03T00:00:00"/>
    <x v="0"/>
    <n v="250"/>
  </r>
  <r>
    <n v="590042233"/>
    <d v="2019-06-03T00:00:00"/>
    <x v="7"/>
    <n v="650"/>
  </r>
  <r>
    <n v="590042234"/>
    <d v="2019-06-03T00:00:00"/>
    <x v="0"/>
    <n v="450"/>
  </r>
  <r>
    <n v="590042234"/>
    <d v="2019-06-03T00:00:00"/>
    <x v="2"/>
    <n v="200"/>
  </r>
  <r>
    <n v="590042234"/>
    <d v="2019-06-03T00:00:00"/>
    <x v="3"/>
    <n v="300"/>
  </r>
  <r>
    <n v="590042234"/>
    <d v="2019-06-03T00:00:00"/>
    <x v="7"/>
    <n v="350"/>
  </r>
  <r>
    <n v="590042220"/>
    <d v="2019-05-31T00:00:00"/>
    <x v="2"/>
    <n v="300"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">
  <r>
    <n v="590042310"/>
    <d v="2019-06-19T00:00:00"/>
    <x v="0"/>
    <n v="560"/>
  </r>
  <r>
    <n v="590042310"/>
    <d v="2019-06-19T00:00:00"/>
    <x v="0"/>
    <n v="130"/>
  </r>
  <r>
    <n v="590042310"/>
    <d v="2019-06-19T00:00:00"/>
    <x v="0"/>
    <n v="340"/>
  </r>
  <r>
    <n v="590042310"/>
    <d v="2019-06-19T00:00:00"/>
    <x v="1"/>
    <n v="400"/>
  </r>
  <r>
    <n v="590042310"/>
    <d v="2019-06-19T00:00:00"/>
    <x v="2"/>
    <n v="200"/>
  </r>
  <r>
    <n v="590042310"/>
    <d v="2019-06-19T00:00:00"/>
    <x v="3"/>
    <n v="140"/>
  </r>
  <r>
    <n v="590042276"/>
    <d v="2019-06-14T00:00:00"/>
    <x v="4"/>
    <n v="400"/>
  </r>
  <r>
    <n v="590042273"/>
    <d v="2016-06-13T00:00:00"/>
    <x v="5"/>
    <n v="100"/>
  </r>
  <r>
    <n v="590042266"/>
    <d v="2019-06-12T00:00:00"/>
    <x v="6"/>
    <n v="250"/>
  </r>
  <r>
    <n v="590042266"/>
    <d v="2019-06-12T00:00:00"/>
    <x v="1"/>
    <n v="150"/>
  </r>
  <r>
    <n v="590042266"/>
    <d v="2019-06-12T00:00:00"/>
    <x v="2"/>
    <n v="40"/>
  </r>
  <r>
    <n v="590042266"/>
    <d v="2019-06-12T00:00:00"/>
    <x v="3"/>
    <n v="100"/>
  </r>
  <r>
    <n v="590042247"/>
    <d v="2019-06-06T00:00:00"/>
    <x v="4"/>
    <n v="200"/>
  </r>
  <r>
    <n v="590042260"/>
    <d v="2019-06-11T00:00:00"/>
    <x v="7"/>
    <n v="600"/>
  </r>
  <r>
    <n v="590042260"/>
    <d v="2019-06-11T00:00:00"/>
    <x v="8"/>
    <n v="100"/>
  </r>
  <r>
    <n v="590042255"/>
    <d v="2019-06-10T00:00:00"/>
    <x v="1"/>
    <n v="900"/>
  </r>
  <r>
    <n v="590042255"/>
    <d v="2019-06-10T00:00:00"/>
    <x v="2"/>
    <n v="200"/>
  </r>
  <r>
    <n v="590042245"/>
    <d v="2019-06-06T00:00:00"/>
    <x v="9"/>
    <n v="100"/>
  </r>
  <r>
    <n v="590042240"/>
    <d v="2019-06-05T00:00:00"/>
    <x v="0"/>
    <n v="250"/>
  </r>
  <r>
    <n v="590042240"/>
    <d v="2019-06-05T00:00:00"/>
    <x v="0"/>
    <n v="50"/>
  </r>
  <r>
    <n v="590042240"/>
    <d v="2019-06-05T00:00:00"/>
    <x v="0"/>
    <n v="200"/>
  </r>
  <r>
    <n v="590042222"/>
    <d v="2019-05-31T00:00:00"/>
    <x v="4"/>
    <n v="400"/>
  </r>
  <r>
    <n v="590042132"/>
    <d v="2019-05-24T00:00:00"/>
    <x v="4"/>
    <n v="1000"/>
  </r>
  <r>
    <n v="590042198"/>
    <d v="2019-05-28T00:00:00"/>
    <x v="0"/>
    <n v="550"/>
  </r>
  <r>
    <n v="590042198"/>
    <d v="2019-05-28T00:00:00"/>
    <x v="0"/>
    <n v="130"/>
  </r>
  <r>
    <n v="590042198"/>
    <d v="2019-05-28T00:00:00"/>
    <x v="0"/>
    <n v="350"/>
  </r>
  <r>
    <n v="590042198"/>
    <d v="2019-05-28T00:00:00"/>
    <x v="3"/>
    <n v="100"/>
  </r>
  <r>
    <n v="590042194"/>
    <d v="2019-05-28T00:00:00"/>
    <x v="7"/>
    <n v="600"/>
  </r>
  <r>
    <n v="590042194"/>
    <d v="2019-05-28T00:00:00"/>
    <x v="8"/>
    <n v="100"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590042310"/>
    <d v="2019-06-19T00:00:00"/>
    <x v="0"/>
    <n v="560"/>
  </r>
  <r>
    <n v="590042310"/>
    <d v="2019-06-19T00:00:00"/>
    <x v="0"/>
    <n v="130"/>
  </r>
  <r>
    <n v="590042310"/>
    <d v="2019-06-19T00:00:00"/>
    <x v="0"/>
    <n v="340"/>
  </r>
  <r>
    <n v="590042310"/>
    <d v="2019-06-19T00:00:00"/>
    <x v="1"/>
    <n v="400"/>
  </r>
  <r>
    <n v="590042310"/>
    <d v="2019-06-19T00:00:00"/>
    <x v="2"/>
    <n v="200"/>
  </r>
  <r>
    <n v="590042310"/>
    <d v="2019-06-19T00:00:00"/>
    <x v="3"/>
    <n v="140"/>
  </r>
  <r>
    <n v="590042276"/>
    <d v="2019-06-14T00:00:00"/>
    <x v="4"/>
    <n v="400"/>
  </r>
  <r>
    <n v="590042273"/>
    <d v="2016-06-13T00:00:00"/>
    <x v="5"/>
    <n v="100"/>
  </r>
  <r>
    <n v="590042266"/>
    <d v="2019-06-12T00:00:00"/>
    <x v="6"/>
    <n v="250"/>
  </r>
  <r>
    <n v="590042266"/>
    <d v="2019-06-12T00:00:00"/>
    <x v="1"/>
    <n v="150"/>
  </r>
  <r>
    <n v="590042266"/>
    <d v="2019-06-12T00:00:00"/>
    <x v="2"/>
    <n v="40"/>
  </r>
  <r>
    <n v="590042266"/>
    <d v="2019-06-12T00:00:00"/>
    <x v="3"/>
    <n v="100"/>
  </r>
  <r>
    <n v="590042247"/>
    <d v="2019-06-06T00:00:00"/>
    <x v="4"/>
    <n v="200"/>
  </r>
  <r>
    <n v="590042260"/>
    <d v="2019-06-11T00:00:00"/>
    <x v="7"/>
    <n v="600"/>
  </r>
  <r>
    <n v="590042260"/>
    <d v="2019-06-11T00:00:00"/>
    <x v="8"/>
    <n v="100"/>
  </r>
  <r>
    <n v="590042255"/>
    <d v="2019-06-10T00:00:00"/>
    <x v="1"/>
    <n v="900"/>
  </r>
  <r>
    <n v="590042255"/>
    <d v="2019-06-10T00:00:00"/>
    <x v="2"/>
    <n v="200"/>
  </r>
  <r>
    <n v="590042245"/>
    <d v="2019-06-06T00:00:00"/>
    <x v="9"/>
    <n v="100"/>
  </r>
  <r>
    <n v="590042240"/>
    <d v="2019-06-05T00:00:00"/>
    <x v="0"/>
    <n v="250"/>
  </r>
  <r>
    <n v="590042240"/>
    <d v="2019-06-05T00:00:00"/>
    <x v="0"/>
    <n v="50"/>
  </r>
  <r>
    <n v="590042240"/>
    <d v="2019-06-05T00:00:00"/>
    <x v="0"/>
    <n v="200"/>
  </r>
  <r>
    <n v="590042222"/>
    <d v="2019-05-31T00:00:00"/>
    <x v="4"/>
    <n v="400"/>
  </r>
  <r>
    <n v="590042132"/>
    <d v="2019-05-24T00:00:00"/>
    <x v="4"/>
    <n v="1000"/>
  </r>
  <r>
    <n v="590042198"/>
    <d v="2019-05-28T00:00:00"/>
    <x v="0"/>
    <n v="550"/>
  </r>
  <r>
    <n v="590042198"/>
    <d v="2019-05-28T00:00:00"/>
    <x v="0"/>
    <n v="130"/>
  </r>
  <r>
    <n v="590042198"/>
    <d v="2019-05-28T00:00:00"/>
    <x v="0"/>
    <n v="350"/>
  </r>
  <r>
    <n v="590042198"/>
    <d v="2019-05-28T00:00:00"/>
    <x v="3"/>
    <n v="100"/>
  </r>
  <r>
    <n v="590042194"/>
    <d v="2019-05-28T00:00:00"/>
    <x v="7"/>
    <n v="600"/>
  </r>
  <r>
    <n v="590042194"/>
    <d v="2019-05-28T00:00:00"/>
    <x v="8"/>
    <n v="100"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n v="590042323"/>
    <d v="2019-06-21T00:00:00"/>
    <x v="0"/>
    <n v="490"/>
  </r>
  <r>
    <n v="590042321"/>
    <d v="2019-06-21T00:00:00"/>
    <x v="1"/>
    <n v="70"/>
  </r>
  <r>
    <n v="590042321"/>
    <d v="2019-06-21T00:00:00"/>
    <x v="2"/>
    <n v="200"/>
  </r>
  <r>
    <n v="590042321"/>
    <d v="2019-06-21T00:00:00"/>
    <x v="3"/>
    <n v="370"/>
  </r>
  <r>
    <n v="590042321"/>
    <d v="2019-06-21T00:00:00"/>
    <x v="4"/>
    <n v="500"/>
  </r>
  <r>
    <n v="590042321"/>
    <d v="2019-06-21T00:00:00"/>
    <x v="5"/>
    <n v="300"/>
  </r>
  <r>
    <n v="590042304"/>
    <d v="2019-06-19T00:00:00"/>
    <x v="6"/>
    <n v="1000"/>
  </r>
  <r>
    <n v="590042274"/>
    <d v="2019-06-13T00:00:00"/>
    <x v="2"/>
    <n v="600"/>
  </r>
  <r>
    <n v="590042267"/>
    <d v="2019-06-12T00:00:00"/>
    <x v="7"/>
    <n v="900"/>
  </r>
  <r>
    <n v="590042254"/>
    <d v="2019-06-10T00:00:00"/>
    <x v="1"/>
    <n v="120"/>
  </r>
  <r>
    <n v="590042254"/>
    <d v="2019-06-10T00:00:00"/>
    <x v="8"/>
    <n v="190"/>
  </r>
  <r>
    <n v="590042254"/>
    <d v="2019-06-10T00:00:00"/>
    <x v="4"/>
    <n v="350"/>
  </r>
  <r>
    <n v="590042254"/>
    <d v="2019-06-10T00:00:00"/>
    <x v="9"/>
    <n v="170"/>
  </r>
  <r>
    <n v="590042233"/>
    <d v="2019-06-03T00:00:00"/>
    <x v="0"/>
    <n v="250"/>
  </r>
  <r>
    <n v="590042233"/>
    <d v="2019-06-03T00:00:00"/>
    <x v="7"/>
    <n v="650"/>
  </r>
  <r>
    <n v="590042234"/>
    <d v="2019-06-03T00:00:00"/>
    <x v="0"/>
    <n v="450"/>
  </r>
  <r>
    <n v="590042234"/>
    <d v="2019-06-03T00:00:00"/>
    <x v="2"/>
    <n v="200"/>
  </r>
  <r>
    <n v="590042234"/>
    <d v="2019-06-03T00:00:00"/>
    <x v="3"/>
    <n v="300"/>
  </r>
  <r>
    <n v="590042234"/>
    <d v="2019-06-03T00:00:00"/>
    <x v="7"/>
    <n v="350"/>
  </r>
  <r>
    <n v="590042220"/>
    <d v="2019-05-31T00:00:00"/>
    <x v="2"/>
    <n v="300"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">
  <r>
    <x v="0"/>
    <n v="490"/>
    <x v="0"/>
  </r>
  <r>
    <x v="1"/>
    <n v="70"/>
    <x v="0"/>
  </r>
  <r>
    <x v="2"/>
    <n v="200"/>
    <x v="0"/>
  </r>
  <r>
    <x v="3"/>
    <n v="370"/>
    <x v="0"/>
  </r>
  <r>
    <x v="4"/>
    <n v="500"/>
    <x v="0"/>
  </r>
  <r>
    <x v="5"/>
    <n v="300"/>
    <x v="0"/>
  </r>
  <r>
    <x v="6"/>
    <n v="1000"/>
    <x v="0"/>
  </r>
  <r>
    <x v="2"/>
    <n v="600"/>
    <x v="0"/>
  </r>
  <r>
    <x v="7"/>
    <n v="900"/>
    <x v="0"/>
  </r>
  <r>
    <x v="1"/>
    <n v="120"/>
    <x v="0"/>
  </r>
  <r>
    <x v="8"/>
    <n v="190"/>
    <x v="0"/>
  </r>
  <r>
    <x v="4"/>
    <n v="350"/>
    <x v="0"/>
  </r>
  <r>
    <x v="9"/>
    <n v="170"/>
    <x v="0"/>
  </r>
  <r>
    <x v="0"/>
    <n v="250"/>
    <x v="0"/>
  </r>
  <r>
    <x v="7"/>
    <n v="650"/>
    <x v="0"/>
  </r>
  <r>
    <x v="0"/>
    <n v="450"/>
    <x v="0"/>
  </r>
  <r>
    <x v="2"/>
    <n v="200"/>
    <x v="0"/>
  </r>
  <r>
    <x v="3"/>
    <n v="300"/>
    <x v="0"/>
  </r>
  <r>
    <x v="7"/>
    <n v="350"/>
    <x v="0"/>
  </r>
  <r>
    <x v="2"/>
    <n v="300"/>
    <x v="0"/>
  </r>
  <r>
    <x v="0"/>
    <n v="200"/>
    <x v="1"/>
  </r>
  <r>
    <x v="3"/>
    <n v="350"/>
    <x v="1"/>
  </r>
  <r>
    <x v="2"/>
    <n v="200"/>
    <x v="1"/>
  </r>
  <r>
    <x v="10"/>
    <n v="300"/>
    <x v="1"/>
  </r>
  <r>
    <x v="7"/>
    <n v="200"/>
    <x v="1"/>
  </r>
  <r>
    <x v="0"/>
    <n v="400"/>
    <x v="1"/>
  </r>
  <r>
    <x v="4"/>
    <n v="400"/>
    <x v="1"/>
  </r>
  <r>
    <x v="11"/>
    <n v="100"/>
    <x v="1"/>
  </r>
  <r>
    <x v="1"/>
    <n v="200"/>
    <x v="1"/>
  </r>
  <r>
    <x v="7"/>
    <n v="200"/>
    <x v="1"/>
  </r>
  <r>
    <x v="2"/>
    <n v="900"/>
    <x v="1"/>
  </r>
  <r>
    <x v="8"/>
    <n v="170"/>
    <x v="1"/>
  </r>
  <r>
    <x v="4"/>
    <n v="310"/>
    <x v="1"/>
  </r>
  <r>
    <x v="9"/>
    <n v="160"/>
    <x v="1"/>
  </r>
  <r>
    <x v="7"/>
    <n v="270"/>
    <x v="1"/>
  </r>
  <r>
    <x v="4"/>
    <n v="200"/>
    <x v="1"/>
  </r>
  <r>
    <x v="9"/>
    <n v="200"/>
    <x v="1"/>
  </r>
  <r>
    <x v="8"/>
    <n v="200"/>
    <x v="1"/>
  </r>
  <r>
    <x v="7"/>
    <n v="730"/>
    <x v="1"/>
  </r>
  <r>
    <x v="2"/>
    <n v="150"/>
    <x v="1"/>
  </r>
  <r>
    <x v="3"/>
    <n v="250"/>
    <x v="1"/>
  </r>
  <r>
    <x v="0"/>
    <n v="300"/>
    <x v="1"/>
  </r>
  <r>
    <x v="5"/>
    <n v="200"/>
    <x v="1"/>
  </r>
  <r>
    <x v="7"/>
    <n v="600"/>
    <x v="1"/>
  </r>
  <r>
    <x v="2"/>
    <n v="800"/>
    <x v="2"/>
  </r>
  <r>
    <x v="7"/>
    <n v="1000"/>
    <x v="2"/>
  </r>
  <r>
    <x v="0"/>
    <n v="350"/>
    <x v="2"/>
  </r>
  <r>
    <x v="10"/>
    <n v="150"/>
    <x v="2"/>
  </r>
  <r>
    <x v="1"/>
    <n v="200"/>
    <x v="2"/>
  </r>
  <r>
    <x v="0"/>
    <n v="380"/>
    <x v="2"/>
  </r>
  <r>
    <x v="2"/>
    <n v="400"/>
    <x v="2"/>
  </r>
  <r>
    <x v="3"/>
    <n v="400"/>
    <x v="2"/>
  </r>
  <r>
    <x v="7"/>
    <n v="400"/>
    <x v="2"/>
  </r>
  <r>
    <x v="4"/>
    <n v="360"/>
    <x v="2"/>
  </r>
  <r>
    <x v="8"/>
    <n v="200"/>
    <x v="2"/>
  </r>
  <r>
    <x v="9"/>
    <n v="200"/>
    <x v="2"/>
  </r>
  <r>
    <x v="10"/>
    <n v="100"/>
    <x v="2"/>
  </r>
  <r>
    <x v="0"/>
    <n v="130"/>
    <x v="2"/>
  </r>
  <r>
    <x v="1"/>
    <n v="290"/>
    <x v="2"/>
  </r>
  <r>
    <x v="5"/>
    <n v="300"/>
    <x v="2"/>
  </r>
  <r>
    <x v="4"/>
    <n v="600"/>
    <x v="2"/>
  </r>
  <r>
    <x v="7"/>
    <n v="940"/>
    <x v="2"/>
  </r>
  <r>
    <x v="2"/>
    <n v="350"/>
    <x v="2"/>
  </r>
  <r>
    <x v="10"/>
    <n v="150"/>
    <x v="2"/>
  </r>
  <r>
    <x v="6"/>
    <n v="800"/>
    <x v="2"/>
  </r>
  <r>
    <x v="1"/>
    <n v="150"/>
    <x v="3"/>
  </r>
  <r>
    <x v="0"/>
    <n v="130"/>
    <x v="3"/>
  </r>
  <r>
    <x v="2"/>
    <n v="170"/>
    <x v="3"/>
  </r>
  <r>
    <x v="8"/>
    <n v="160"/>
    <x v="3"/>
  </r>
  <r>
    <x v="4"/>
    <n v="290"/>
    <x v="3"/>
  </r>
  <r>
    <x v="9"/>
    <n v="200"/>
    <x v="3"/>
  </r>
  <r>
    <x v="2"/>
    <n v="700"/>
    <x v="3"/>
  </r>
  <r>
    <x v="12"/>
    <n v="200"/>
    <x v="3"/>
  </r>
  <r>
    <x v="0"/>
    <n v="540"/>
    <x v="3"/>
  </r>
  <r>
    <x v="3"/>
    <n v="360"/>
    <x v="3"/>
  </r>
  <r>
    <x v="7"/>
    <n v="1120"/>
    <x v="3"/>
  </r>
  <r>
    <x v="5"/>
    <n v="300"/>
    <x v="3"/>
  </r>
  <r>
    <x v="10"/>
    <n v="110"/>
    <x v="3"/>
  </r>
  <r>
    <x v="9"/>
    <n v="100"/>
    <x v="3"/>
  </r>
  <r>
    <x v="4"/>
    <n v="50"/>
    <x v="3"/>
  </r>
  <r>
    <x v="0"/>
    <n v="300"/>
    <x v="3"/>
  </r>
  <r>
    <x v="1"/>
    <n v="400"/>
    <x v="3"/>
  </r>
  <r>
    <x v="5"/>
    <n v="300"/>
    <x v="3"/>
  </r>
  <r>
    <x v="4"/>
    <n v="650"/>
    <x v="3"/>
  </r>
  <r>
    <x v="9"/>
    <n v="400"/>
    <x v="3"/>
  </r>
  <r>
    <x v="8"/>
    <n v="300"/>
    <x v="3"/>
  </r>
  <r>
    <x v="13"/>
    <n v="100"/>
    <x v="3"/>
  </r>
  <r>
    <x v="6"/>
    <n v="800"/>
    <x v="3"/>
  </r>
  <r>
    <x v="13"/>
    <n v="200"/>
    <x v="3"/>
  </r>
  <r>
    <x v="8"/>
    <n v="200"/>
    <x v="3"/>
  </r>
  <r>
    <x v="0"/>
    <n v="370"/>
    <x v="3"/>
  </r>
  <r>
    <x v="2"/>
    <n v="300"/>
    <x v="3"/>
  </r>
  <r>
    <x v="3"/>
    <n v="90"/>
    <x v="3"/>
  </r>
  <r>
    <x v="7"/>
    <n v="600"/>
    <x v="3"/>
  </r>
  <r>
    <x v="2"/>
    <n v="200"/>
    <x v="3"/>
  </r>
  <r>
    <x v="4"/>
    <n v="550"/>
    <x v="4"/>
  </r>
  <r>
    <x v="13"/>
    <n v="100"/>
    <x v="4"/>
  </r>
  <r>
    <x v="8"/>
    <n v="300"/>
    <x v="4"/>
  </r>
  <r>
    <x v="1"/>
    <n v="300"/>
    <x v="4"/>
  </r>
  <r>
    <x v="5"/>
    <n v="300"/>
    <x v="4"/>
  </r>
  <r>
    <x v="9"/>
    <n v="150"/>
    <x v="4"/>
  </r>
  <r>
    <x v="0"/>
    <n v="650"/>
    <x v="4"/>
  </r>
  <r>
    <x v="2"/>
    <n v="550"/>
    <x v="4"/>
  </r>
  <r>
    <x v="3"/>
    <n v="400"/>
    <x v="4"/>
  </r>
  <r>
    <x v="7"/>
    <n v="1000"/>
    <x v="4"/>
  </r>
  <r>
    <x v="2"/>
    <n v="1250"/>
    <x v="4"/>
  </r>
  <r>
    <x v="12"/>
    <n v="200"/>
    <x v="4"/>
  </r>
  <r>
    <x v="0"/>
    <n v="200"/>
    <x v="4"/>
  </r>
  <r>
    <x v="7"/>
    <n v="1000"/>
    <x v="4"/>
  </r>
  <r>
    <x v="6"/>
    <n v="800"/>
    <x v="4"/>
  </r>
  <r>
    <x v="0"/>
    <n v="900"/>
    <x v="4"/>
  </r>
  <r>
    <x v="2"/>
    <n v="600"/>
    <x v="4"/>
  </r>
  <r>
    <x v="3"/>
    <n v="350"/>
    <x v="4"/>
  </r>
  <r>
    <x v="1"/>
    <n v="50"/>
    <x v="4"/>
  </r>
  <r>
    <x v="5"/>
    <n v="300"/>
    <x v="4"/>
  </r>
  <r>
    <x v="4"/>
    <n v="500"/>
    <x v="4"/>
  </r>
  <r>
    <x v="8"/>
    <n v="400"/>
    <x v="4"/>
  </r>
  <r>
    <x v="13"/>
    <n v="200"/>
    <x v="4"/>
  </r>
  <r>
    <x v="9"/>
    <n v="200"/>
    <x v="4"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590043058"/>
    <d v="2019-09-10T00:00:00"/>
    <x v="0"/>
    <n v="750"/>
  </r>
  <r>
    <n v="590043197"/>
    <d v="2019-09-27T00:00:00"/>
    <x v="1"/>
    <n v="950"/>
  </r>
  <r>
    <n v="590043197"/>
    <d v="2019-09-27T00:00:00"/>
    <x v="2"/>
    <n v="300"/>
  </r>
  <r>
    <n v="590043197"/>
    <d v="2019-09-27T00:00:00"/>
    <x v="3"/>
    <n v="1650"/>
  </r>
  <r>
    <n v="590043197"/>
    <d v="2019-09-27T00:00:00"/>
    <x v="4"/>
    <n v="150"/>
  </r>
  <r>
    <n v="590043197"/>
    <d v="2019-09-27T00:00:00"/>
    <x v="5"/>
    <n v="200"/>
  </r>
  <r>
    <n v="590043197"/>
    <d v="2019-09-27T00:00:00"/>
    <x v="6"/>
    <n v="1000"/>
  </r>
  <r>
    <n v="590043194"/>
    <d v="2019-09-27T00:00:00"/>
    <x v="0"/>
    <n v="1000"/>
  </r>
  <r>
    <n v="590043192"/>
    <d v="2019-09-27T00:00:00"/>
    <x v="7"/>
    <n v="1100"/>
  </r>
  <r>
    <n v="590043192"/>
    <d v="2019-09-27T00:00:00"/>
    <x v="8"/>
    <n v="400"/>
  </r>
  <r>
    <n v="590043226"/>
    <d v="2019-10-07T00:00:00"/>
    <x v="6"/>
    <n v="300"/>
  </r>
  <r>
    <n v="590043226"/>
    <d v="2019-10-07T00:00:00"/>
    <x v="9"/>
    <n v="200"/>
  </r>
  <r>
    <n v="590043226"/>
    <d v="2019-10-07T00:00:00"/>
    <x v="10"/>
    <n v="250"/>
  </r>
  <r>
    <n v="590043226"/>
    <d v="2019-10-07T00:00:00"/>
    <x v="6"/>
    <n v="100"/>
  </r>
  <r>
    <n v="590043226"/>
    <d v="2019-10-07T00:00:00"/>
    <x v="11"/>
    <n v="20"/>
  </r>
  <r>
    <n v="590043226"/>
    <d v="2019-10-07T00:00:00"/>
    <x v="12"/>
    <n v="100"/>
  </r>
  <r>
    <n v="590043227"/>
    <d v="2019-10-07T00:00:00"/>
    <x v="0"/>
    <n v="300"/>
  </r>
  <r>
    <n v="590043250"/>
    <d v="2019-10-15T00:00:00"/>
    <x v="11"/>
    <n v="250"/>
  </r>
  <r>
    <n v="590043250"/>
    <d v="2019-10-15T00:00:00"/>
    <x v="6"/>
    <n v="1000"/>
  </r>
  <r>
    <n v="590043250"/>
    <d v="2019-10-15T00:00:00"/>
    <x v="12"/>
    <n v="600"/>
  </r>
  <r>
    <n v="590043250"/>
    <d v="2019-10-15T00:00:00"/>
    <x v="13"/>
    <n v="100"/>
  </r>
  <r>
    <n v="590043233"/>
    <d v="2019-10-10T00:00:00"/>
    <x v="14"/>
    <n v="800"/>
  </r>
  <r>
    <n v="590043274"/>
    <d v="2019-10-16T00:00:00"/>
    <x v="0"/>
    <n v="350"/>
  </r>
  <r>
    <n v="590043290"/>
    <d v="2019-10-18T00:00:00"/>
    <x v="10"/>
    <n v="250"/>
  </r>
  <r>
    <n v="590043290"/>
    <d v="2019-10-18T00:00:00"/>
    <x v="6"/>
    <n v="100"/>
  </r>
  <r>
    <n v="590043290"/>
    <d v="2019-10-18T00:00:00"/>
    <x v="11"/>
    <n v="20"/>
  </r>
  <r>
    <n v="590043290"/>
    <d v="2019-10-18T00:00:00"/>
    <x v="12"/>
    <n v="100"/>
  </r>
  <r>
    <n v="590043290"/>
    <d v="2019-10-18T00:00:00"/>
    <x v="13"/>
    <n v="30"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590043737"/>
    <d v="2019-12-03T00:00:00"/>
    <x v="0"/>
    <n v="400"/>
  </r>
  <r>
    <n v="590043737"/>
    <d v="2019-12-03T00:00:00"/>
    <x v="1"/>
    <n v="150"/>
  </r>
  <r>
    <n v="590043547"/>
    <d v="2019-11-22T00:00:00"/>
    <x v="2"/>
    <n v="250"/>
  </r>
  <r>
    <n v="590043547"/>
    <d v="2019-11-22T00:00:00"/>
    <x v="3"/>
    <n v="200"/>
  </r>
  <r>
    <n v="590043547"/>
    <d v="2019-11-22T00:00:00"/>
    <x v="4"/>
    <n v="400"/>
  </r>
  <r>
    <n v="590043547"/>
    <d v="2019-11-22T00:00:00"/>
    <x v="5"/>
    <n v="200"/>
  </r>
  <r>
    <n v="590043547"/>
    <d v="2019-11-22T00:00:00"/>
    <x v="6"/>
    <n v="1"/>
  </r>
  <r>
    <n v="590043536"/>
    <d v="2019-11-22T00:00:00"/>
    <x v="7"/>
    <n v="550"/>
  </r>
  <r>
    <n v="590043536"/>
    <d v="2019-11-22T00:00:00"/>
    <x v="0"/>
    <n v="450"/>
  </r>
  <r>
    <n v="590043536"/>
    <d v="2019-11-22T00:00:00"/>
    <x v="8"/>
    <n v="300"/>
  </r>
  <r>
    <n v="590043536"/>
    <d v="2019-11-22T00:00:00"/>
    <x v="9"/>
    <n v="500"/>
  </r>
  <r>
    <n v="590043489"/>
    <d v="2019-11-19T00:00:00"/>
    <x v="0"/>
    <n v="200"/>
  </r>
  <r>
    <n v="590043817"/>
    <d v="2019-12-17T00:00:00"/>
    <x v="7"/>
    <n v="100"/>
  </r>
  <r>
    <n v="590043817"/>
    <d v="2019-12-17T00:00:00"/>
    <x v="0"/>
    <n v="250"/>
  </r>
  <r>
    <n v="590043817"/>
    <d v="2019-12-17T00:00:00"/>
    <x v="9"/>
    <n v="190"/>
  </r>
  <r>
    <n v="590043808"/>
    <d v="2019-12-17T00:00:00"/>
    <x v="0"/>
    <n v="600"/>
  </r>
  <r>
    <n v="590043808"/>
    <d v="2019-12-17T00:00:00"/>
    <x v="1"/>
    <n v="100"/>
  </r>
  <r>
    <n v="590043748"/>
    <d v="2019-12-09T00:00:00"/>
    <x v="7"/>
    <n v="300"/>
  </r>
  <r>
    <n v="590043748"/>
    <d v="2019-12-09T00:00:00"/>
    <x v="0"/>
    <n v="350"/>
  </r>
  <r>
    <n v="590043748"/>
    <d v="2019-12-09T00:00:00"/>
    <x v="8"/>
    <n v="200"/>
  </r>
  <r>
    <n v="590043748"/>
    <d v="2019-12-09T00:00:00"/>
    <x v="9"/>
    <n v="1500"/>
  </r>
  <r>
    <n v="590043906"/>
    <d v="2019-12-23T00:00:00"/>
    <x v="8"/>
    <n v="130"/>
  </r>
  <r>
    <n v="590043906"/>
    <d v="2019-12-23T00:00:00"/>
    <x v="7"/>
    <n v="300"/>
  </r>
  <r>
    <n v="590043908"/>
    <d v="2019-12-23T00:00:00"/>
    <x v="3"/>
    <n v="400"/>
  </r>
  <r>
    <n v="590043908"/>
    <d v="2019-12-23T00:00:00"/>
    <x v="1"/>
    <n v="200"/>
  </r>
  <r>
    <n v="590043908"/>
    <d v="2019-12-23T00:00:00"/>
    <x v="2"/>
    <n v="200"/>
  </r>
  <r>
    <n v="590043912"/>
    <d v="2019-12-23T00:00:00"/>
    <x v="10"/>
    <n v="1000"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">
  <r>
    <n v="590043737"/>
    <d v="2019-12-03T00:00:00"/>
    <x v="0"/>
    <n v="400"/>
  </r>
  <r>
    <n v="590043737"/>
    <d v="2019-12-03T00:00:00"/>
    <x v="1"/>
    <n v="150"/>
  </r>
  <r>
    <n v="590043547"/>
    <d v="2019-11-22T00:00:00"/>
    <x v="2"/>
    <n v="250"/>
  </r>
  <r>
    <n v="590043547"/>
    <d v="2019-11-22T00:00:00"/>
    <x v="3"/>
    <n v="200"/>
  </r>
  <r>
    <n v="590043547"/>
    <d v="2019-11-22T00:00:00"/>
    <x v="4"/>
    <n v="400"/>
  </r>
  <r>
    <n v="590043547"/>
    <d v="2019-11-22T00:00:00"/>
    <x v="5"/>
    <n v="200"/>
  </r>
  <r>
    <n v="590043547"/>
    <d v="2019-11-22T00:00:00"/>
    <x v="6"/>
    <n v="1"/>
  </r>
  <r>
    <n v="590043536"/>
    <d v="2019-11-22T00:00:00"/>
    <x v="7"/>
    <n v="550"/>
  </r>
  <r>
    <n v="590043536"/>
    <d v="2019-11-22T00:00:00"/>
    <x v="0"/>
    <n v="450"/>
  </r>
  <r>
    <n v="590043536"/>
    <d v="2019-11-22T00:00:00"/>
    <x v="8"/>
    <n v="300"/>
  </r>
  <r>
    <n v="590043536"/>
    <d v="2019-11-22T00:00:00"/>
    <x v="9"/>
    <n v="500"/>
  </r>
  <r>
    <n v="590043489"/>
    <d v="2019-11-19T00:00:00"/>
    <x v="0"/>
    <n v="200"/>
  </r>
  <r>
    <n v="590043817"/>
    <d v="2019-12-17T00:00:00"/>
    <x v="7"/>
    <n v="100"/>
  </r>
  <r>
    <n v="590043817"/>
    <d v="2019-12-17T00:00:00"/>
    <x v="0"/>
    <n v="250"/>
  </r>
  <r>
    <n v="590043817"/>
    <d v="2019-12-17T00:00:00"/>
    <x v="9"/>
    <n v="190"/>
  </r>
  <r>
    <n v="590043808"/>
    <d v="2019-12-17T00:00:00"/>
    <x v="0"/>
    <n v="600"/>
  </r>
  <r>
    <n v="590043808"/>
    <d v="2019-12-17T00:00:00"/>
    <x v="1"/>
    <n v="100"/>
  </r>
  <r>
    <n v="590043748"/>
    <d v="2019-12-09T00:00:00"/>
    <x v="7"/>
    <n v="300"/>
  </r>
  <r>
    <n v="590043748"/>
    <d v="2019-12-09T00:00:00"/>
    <x v="0"/>
    <n v="350"/>
  </r>
  <r>
    <n v="590043748"/>
    <d v="2019-12-09T00:00:00"/>
    <x v="8"/>
    <n v="200"/>
  </r>
  <r>
    <n v="590043748"/>
    <d v="2019-12-09T00:00:00"/>
    <x v="9"/>
    <n v="1500"/>
  </r>
  <r>
    <n v="590043906"/>
    <d v="2019-12-23T00:00:00"/>
    <x v="8"/>
    <n v="130"/>
  </r>
  <r>
    <n v="590043906"/>
    <d v="2019-12-23T00:00:00"/>
    <x v="7"/>
    <n v="300"/>
  </r>
  <r>
    <n v="590043908"/>
    <d v="2019-12-23T00:00:00"/>
    <x v="3"/>
    <n v="400"/>
  </r>
  <r>
    <n v="590043908"/>
    <d v="2019-12-23T00:00:00"/>
    <x v="1"/>
    <n v="200"/>
  </r>
  <r>
    <n v="590043908"/>
    <d v="2019-12-23T00:00:00"/>
    <x v="2"/>
    <n v="200"/>
  </r>
  <r>
    <n v="590043912"/>
    <d v="2019-12-23T00:00:00"/>
    <x v="10"/>
    <n v="1000"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">
  <r>
    <n v="590043814"/>
    <d v="2019-12-17T00:00:00"/>
    <x v="0"/>
    <n v="900"/>
  </r>
  <r>
    <n v="590043814"/>
    <d v="2019-12-17T00:00:00"/>
    <x v="1"/>
    <n v="100"/>
  </r>
  <r>
    <n v="590043814"/>
    <d v="2019-12-17T00:00:00"/>
    <x v="2"/>
    <n v="1.5"/>
  </r>
  <r>
    <n v="590043819"/>
    <d v="2019-12-17T00:00:00"/>
    <x v="3"/>
    <n v="400"/>
  </r>
  <r>
    <n v="590043821"/>
    <d v="2019-12-17T00:00:00"/>
    <x v="4"/>
    <n v="100"/>
  </r>
  <r>
    <n v="590043821"/>
    <d v="2019-12-17T00:00:00"/>
    <x v="5"/>
    <n v="320"/>
  </r>
  <r>
    <n v="590043821"/>
    <d v="2019-12-17T00:00:00"/>
    <x v="0"/>
    <n v="130"/>
  </r>
  <r>
    <n v="590043821"/>
    <d v="2019-12-17T00:00:00"/>
    <x v="6"/>
    <n v="300"/>
  </r>
  <r>
    <n v="590043491"/>
    <d v="2019-11-19T00:00:00"/>
    <x v="7"/>
    <n v="1440"/>
  </r>
  <r>
    <n v="590043491"/>
    <d v="2019-11-19T00:00:00"/>
    <x v="8"/>
    <n v="200"/>
  </r>
  <r>
    <n v="590043491"/>
    <d v="2019-11-19T00:00:00"/>
    <x v="9"/>
    <n v="900"/>
  </r>
  <r>
    <n v="590043491"/>
    <d v="2019-11-19T00:00:00"/>
    <x v="10"/>
    <n v="180"/>
  </r>
  <r>
    <n v="590043491"/>
    <d v="2019-11-19T00:00:00"/>
    <x v="11"/>
    <n v="200"/>
  </r>
  <r>
    <n v="590043458"/>
    <d v="2019-11-14T00:00:00"/>
    <x v="3"/>
    <n v="1000"/>
  </r>
  <r>
    <n v="590043612"/>
    <d v="2019-11-27T00:00:00"/>
    <x v="0"/>
    <n v="600"/>
  </r>
  <r>
    <n v="590043612"/>
    <d v="2019-11-27T00:00:00"/>
    <x v="1"/>
    <n v="100"/>
  </r>
  <r>
    <n v="590043612"/>
    <d v="2019-11-27T00:00:00"/>
    <x v="4"/>
    <n v="1000"/>
  </r>
  <r>
    <n v="590043606"/>
    <d v="2019-11-27T00:00:00"/>
    <x v="5"/>
    <n v="300"/>
  </r>
  <r>
    <n v="590043606"/>
    <d v="2019-11-27T00:00:00"/>
    <x v="4"/>
    <n v="100"/>
  </r>
  <r>
    <n v="590043606"/>
    <d v="2019-11-27T00:00:00"/>
    <x v="0"/>
    <n v="100"/>
  </r>
  <r>
    <n v="590043606"/>
    <d v="2019-11-27T00:00:00"/>
    <x v="12"/>
    <n v="250"/>
  </r>
  <r>
    <n v="590043732"/>
    <d v="2019-12-03T00:00:00"/>
    <x v="13"/>
    <n v="2"/>
  </r>
  <r>
    <n v="590043734"/>
    <d v="2019-12-03T00:00:00"/>
    <x v="3"/>
    <m/>
  </r>
  <r>
    <n v="590043734"/>
    <d v="2019-12-03T00:00:00"/>
    <x v="14"/>
    <m/>
  </r>
  <r>
    <n v="590043750"/>
    <d v="2019-12-09T00:00:00"/>
    <x v="7"/>
    <n v="0"/>
  </r>
  <r>
    <n v="590043750"/>
    <d v="2019-12-09T00:00:00"/>
    <x v="9"/>
    <n v="800"/>
  </r>
  <r>
    <n v="590043750"/>
    <d v="2019-12-09T00:00:00"/>
    <x v="10"/>
    <n v="100"/>
  </r>
  <r>
    <n v="590043750"/>
    <d v="2019-12-09T00:00:00"/>
    <x v="8"/>
    <n v="450"/>
  </r>
  <r>
    <n v="590043750"/>
    <d v="2019-12-09T00:00:00"/>
    <x v="15"/>
    <n v="500"/>
  </r>
  <r>
    <n v="590043910"/>
    <d v="2019-12-23T00:00:00"/>
    <x v="4"/>
    <n v="900"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n v="590043814"/>
    <d v="2019-12-17T00:00:00"/>
    <x v="0"/>
    <n v="900"/>
  </r>
  <r>
    <n v="590043814"/>
    <d v="2019-12-17T00:00:00"/>
    <x v="1"/>
    <n v="100"/>
  </r>
  <r>
    <n v="590043814"/>
    <d v="2019-12-17T00:00:00"/>
    <x v="2"/>
    <n v="1.5"/>
  </r>
  <r>
    <n v="590043819"/>
    <d v="2019-12-17T00:00:00"/>
    <x v="3"/>
    <n v="400"/>
  </r>
  <r>
    <n v="590043821"/>
    <d v="2019-12-17T00:00:00"/>
    <x v="4"/>
    <n v="100"/>
  </r>
  <r>
    <n v="590043821"/>
    <d v="2019-12-17T00:00:00"/>
    <x v="5"/>
    <n v="320"/>
  </r>
  <r>
    <n v="590043821"/>
    <d v="2019-12-17T00:00:00"/>
    <x v="0"/>
    <n v="130"/>
  </r>
  <r>
    <n v="590043821"/>
    <d v="2019-12-17T00:00:00"/>
    <x v="6"/>
    <n v="300"/>
  </r>
  <r>
    <n v="590043491"/>
    <d v="2019-11-19T00:00:00"/>
    <x v="7"/>
    <n v="1440"/>
  </r>
  <r>
    <n v="590043491"/>
    <d v="2019-11-19T00:00:00"/>
    <x v="8"/>
    <n v="200"/>
  </r>
  <r>
    <n v="590043491"/>
    <d v="2019-11-19T00:00:00"/>
    <x v="9"/>
    <n v="900"/>
  </r>
  <r>
    <n v="590043491"/>
    <d v="2019-11-19T00:00:00"/>
    <x v="10"/>
    <n v="180"/>
  </r>
  <r>
    <n v="590043491"/>
    <d v="2019-11-19T00:00:00"/>
    <x v="11"/>
    <n v="200"/>
  </r>
  <r>
    <n v="590043458"/>
    <d v="2019-11-14T00:00:00"/>
    <x v="3"/>
    <n v="1000"/>
  </r>
  <r>
    <n v="590043612"/>
    <d v="2019-11-27T00:00:00"/>
    <x v="0"/>
    <n v="600"/>
  </r>
  <r>
    <n v="590043612"/>
    <d v="2019-11-27T00:00:00"/>
    <x v="1"/>
    <n v="100"/>
  </r>
  <r>
    <n v="590043612"/>
    <d v="2019-11-27T00:00:00"/>
    <x v="4"/>
    <n v="1000"/>
  </r>
  <r>
    <n v="590043606"/>
    <d v="2019-11-27T00:00:00"/>
    <x v="5"/>
    <n v="300"/>
  </r>
  <r>
    <n v="590043606"/>
    <d v="2019-11-27T00:00:00"/>
    <x v="4"/>
    <n v="100"/>
  </r>
  <r>
    <n v="590043606"/>
    <d v="2019-11-27T00:00:00"/>
    <x v="0"/>
    <n v="100"/>
  </r>
  <r>
    <n v="590043606"/>
    <d v="2019-11-27T00:00:00"/>
    <x v="12"/>
    <n v="250"/>
  </r>
  <r>
    <n v="590043732"/>
    <d v="2019-12-03T00:00:00"/>
    <x v="13"/>
    <n v="2"/>
  </r>
  <r>
    <n v="590043734"/>
    <d v="2019-12-03T00:00:00"/>
    <x v="3"/>
    <m/>
  </r>
  <r>
    <n v="590043734"/>
    <d v="2019-12-03T00:00:00"/>
    <x v="14"/>
    <m/>
  </r>
  <r>
    <n v="590043750"/>
    <d v="2019-12-09T00:00:00"/>
    <x v="7"/>
    <n v="0"/>
  </r>
  <r>
    <n v="590043750"/>
    <d v="2019-12-09T00:00:00"/>
    <x v="9"/>
    <n v="800"/>
  </r>
  <r>
    <n v="590043750"/>
    <d v="2019-12-09T00:00:00"/>
    <x v="10"/>
    <n v="100"/>
  </r>
  <r>
    <n v="590043750"/>
    <d v="2019-12-09T00:00:00"/>
    <x v="8"/>
    <n v="450"/>
  </r>
  <r>
    <n v="590043750"/>
    <d v="2019-12-09T00:00:00"/>
    <x v="15"/>
    <n v="500"/>
  </r>
  <r>
    <n v="590043910"/>
    <d v="2019-12-23T00:00:00"/>
    <x v="4"/>
    <n v="900"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590043734"/>
    <d v="2019-12-03T00:00:00"/>
    <x v="0"/>
    <n v="600"/>
  </r>
  <r>
    <n v="590043734"/>
    <d v="2019-12-03T00:00:00"/>
    <x v="1"/>
    <n v="1000"/>
  </r>
  <r>
    <n v="590043750"/>
    <d v="2019-12-09T00:00:00"/>
    <x v="2"/>
    <n v="1350"/>
  </r>
  <r>
    <n v="590043914"/>
    <d v="2019-12-23T00:00:00"/>
    <x v="3"/>
    <n v="200"/>
  </r>
  <r>
    <n v="590043914"/>
    <d v="2019-12-23T00:00:00"/>
    <x v="4"/>
    <n v="1000"/>
  </r>
  <r>
    <n v="590043914"/>
    <d v="2019-12-23T00:00:00"/>
    <x v="5"/>
    <n v="200"/>
  </r>
  <r>
    <n v="590043914"/>
    <d v="2019-12-23T00:00:00"/>
    <x v="6"/>
    <n v="200"/>
  </r>
  <r>
    <n v="590043914"/>
    <d v="2019-12-23T00:00:00"/>
    <x v="2"/>
    <n v="700"/>
  </r>
  <r>
    <n v="590043995"/>
    <d v="2020-01-02T00:00:00"/>
    <x v="6"/>
    <n v="400"/>
  </r>
  <r>
    <n v="590043997"/>
    <d v="2020-01-02T00:00:00"/>
    <x v="7"/>
    <n v="700"/>
  </r>
  <r>
    <n v="590043997"/>
    <d v="2020-01-02T00:00:00"/>
    <x v="8"/>
    <n v="100"/>
  </r>
  <r>
    <n v="590044004"/>
    <d v="2020-01-02T00:00:00"/>
    <x v="1"/>
    <n v="450"/>
  </r>
  <r>
    <n v="590044004"/>
    <d v="2020-01-02T00:00:00"/>
    <x v="9"/>
    <n v="500"/>
  </r>
  <r>
    <n v="590011018"/>
    <d v="2020-01-06T00:00:00"/>
    <x v="10"/>
    <n v="320"/>
  </r>
  <r>
    <n v="590011018"/>
    <d v="2020-01-06T00:00:00"/>
    <x v="11"/>
    <n v="110"/>
  </r>
  <r>
    <n v="590011018"/>
    <d v="2020-01-06T00:00:00"/>
    <x v="12"/>
    <n v="300"/>
  </r>
  <r>
    <n v="590011018"/>
    <d v="2020-01-06T00:00:00"/>
    <x v="7"/>
    <n v="130"/>
  </r>
  <r>
    <n v="590044041"/>
    <d v="2020-01-08T00:00:00"/>
    <x v="11"/>
    <n v="1000"/>
  </r>
  <r>
    <n v="590044041"/>
    <d v="2020-01-08T00:00:00"/>
    <x v="12"/>
    <n v="260"/>
  </r>
  <r>
    <n v="590044041"/>
    <d v="2020-01-08T00:00:00"/>
    <x v="1"/>
    <n v="350"/>
  </r>
  <r>
    <n v="590044102"/>
    <d v="2020-01-14T00:00:00"/>
    <x v="4"/>
    <n v="100"/>
  </r>
  <r>
    <n v="590044102"/>
    <d v="2020-01-14T00:00:00"/>
    <x v="6"/>
    <n v="400"/>
  </r>
  <r>
    <n v="590044104"/>
    <d v="2020-01-15T00:00:00"/>
    <x v="11"/>
    <n v="100"/>
  </r>
  <r>
    <n v="590044104"/>
    <d v="2020-01-15T00:00:00"/>
    <x v="10"/>
    <n v="300"/>
  </r>
  <r>
    <n v="590044104"/>
    <d v="2020-01-15T00:00:00"/>
    <x v="12"/>
    <n v="290"/>
  </r>
  <r>
    <n v="590044104"/>
    <d v="2020-01-15T00:00:00"/>
    <x v="7"/>
    <n v="150"/>
  </r>
  <r>
    <n v="590044125"/>
    <d v="2020-01-20T00:00:00"/>
    <x v="9"/>
    <n v="400"/>
  </r>
  <r>
    <n v="590044125"/>
    <d v="2020-01-20T00:00:00"/>
    <x v="9"/>
    <n v="200"/>
  </r>
  <r>
    <n v="590044125"/>
    <d v="2020-01-20T00:00:00"/>
    <x v="4"/>
    <n v="100"/>
  </r>
  <r>
    <n v="590044136"/>
    <d v="2020-01-21T00:00:00"/>
    <x v="7"/>
    <n v="800"/>
  </r>
  <r>
    <n v="590044136"/>
    <d v="2020-01-21T00:00:00"/>
    <x v="8"/>
    <n v="100"/>
  </r>
  <r>
    <m/>
    <m/>
    <x v="13"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590043916"/>
    <d v="2019-12-23T00:00:00"/>
    <x v="0"/>
    <n v="900"/>
  </r>
  <r>
    <n v="590043991"/>
    <d v="2020-01-02T00:00:00"/>
    <x v="1"/>
    <n v="300"/>
  </r>
  <r>
    <n v="590043991"/>
    <d v="2020-01-02T00:00:00"/>
    <x v="2"/>
    <n v="1000"/>
  </r>
  <r>
    <n v="590043991"/>
    <d v="2020-01-02T00:00:00"/>
    <x v="3"/>
    <n v="400"/>
  </r>
  <r>
    <n v="590043991"/>
    <d v="2020-01-02T00:00:00"/>
    <x v="4"/>
    <n v="200"/>
  </r>
  <r>
    <n v="590043991"/>
    <d v="2020-01-02T00:00:00"/>
    <x v="5"/>
    <n v="200"/>
  </r>
  <r>
    <n v="590044024"/>
    <d v="2020-01-07T00:00:00"/>
    <x v="6"/>
    <n v="200"/>
  </r>
  <r>
    <n v="590044024"/>
    <d v="2020-01-07T00:00:00"/>
    <x v="0"/>
    <n v="400"/>
  </r>
  <r>
    <n v="590044024"/>
    <d v="2020-01-07T00:00:00"/>
    <x v="7"/>
    <n v="500"/>
  </r>
  <r>
    <n v="590044024"/>
    <d v="2020-01-07T00:00:00"/>
    <x v="8"/>
    <n v="200"/>
  </r>
  <r>
    <n v="590044100"/>
    <d v="2020-01-14T00:00:00"/>
    <x v="8"/>
    <n v="150"/>
  </r>
  <r>
    <n v="590044112"/>
    <d v="2020-01-17T00:00:00"/>
    <x v="1"/>
    <n v="300"/>
  </r>
  <r>
    <n v="590044112"/>
    <d v="2020-01-17T00:00:00"/>
    <x v="9"/>
    <n v="250"/>
  </r>
  <r>
    <n v="590044112"/>
    <d v="2020-01-17T00:00:00"/>
    <x v="2"/>
    <n v="150"/>
  </r>
  <r>
    <n v="590044112"/>
    <d v="2020-01-17T00:00:00"/>
    <x v="4"/>
    <n v="150"/>
  </r>
  <r>
    <n v="590044112"/>
    <d v="2020-01-17T00:00:00"/>
    <x v="5"/>
    <n v="100"/>
  </r>
  <r>
    <n v="590044112"/>
    <d v="2020-01-17T00:00:00"/>
    <x v="3"/>
    <n v="200"/>
  </r>
  <r>
    <n v="590044132"/>
    <d v="2020-01-21T00:00:00"/>
    <x v="0"/>
    <n v="500"/>
  </r>
  <r>
    <n v="590044132"/>
    <d v="2020-01-21T00:00:00"/>
    <x v="8"/>
    <n v="350"/>
  </r>
  <r>
    <n v="590044132"/>
    <d v="2020-01-21T00:00:00"/>
    <x v="10"/>
    <n v="100"/>
  </r>
  <r>
    <n v="590044132"/>
    <d v="2020-01-21T00:00:00"/>
    <x v="7"/>
    <n v="1000"/>
  </r>
  <r>
    <n v="590044132"/>
    <d v="2020-01-21T00:00:00"/>
    <x v="6"/>
    <n v="250"/>
  </r>
  <r>
    <n v="590044176"/>
    <d v="2020-01-24T00:00:00"/>
    <x v="8"/>
    <n v="700"/>
  </r>
  <r>
    <n v="590044176"/>
    <d v="2020-01-24T00:00:00"/>
    <x v="10"/>
    <n v="300"/>
  </r>
  <r>
    <n v="590044176"/>
    <d v="2020-01-24T00:00:00"/>
    <x v="7"/>
    <n v="500"/>
  </r>
  <r>
    <m/>
    <m/>
    <x v="11"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590043916"/>
    <d v="2019-12-23T00:00:00"/>
    <x v="0"/>
    <n v="900"/>
  </r>
  <r>
    <n v="590043991"/>
    <d v="2020-01-02T00:00:00"/>
    <x v="1"/>
    <n v="300"/>
  </r>
  <r>
    <n v="590043991"/>
    <d v="2020-01-02T00:00:00"/>
    <x v="2"/>
    <n v="1000"/>
  </r>
  <r>
    <n v="590043991"/>
    <d v="2020-01-02T00:00:00"/>
    <x v="3"/>
    <n v="400"/>
  </r>
  <r>
    <n v="590043991"/>
    <d v="2020-01-02T00:00:00"/>
    <x v="4"/>
    <n v="200"/>
  </r>
  <r>
    <n v="590043991"/>
    <d v="2020-01-02T00:00:00"/>
    <x v="5"/>
    <n v="200"/>
  </r>
  <r>
    <n v="590044024"/>
    <d v="2020-01-07T00:00:00"/>
    <x v="6"/>
    <n v="200"/>
  </r>
  <r>
    <n v="590044024"/>
    <d v="2020-01-07T00:00:00"/>
    <x v="0"/>
    <n v="400"/>
  </r>
  <r>
    <n v="590044024"/>
    <d v="2020-01-07T00:00:00"/>
    <x v="7"/>
    <n v="500"/>
  </r>
  <r>
    <n v="590044024"/>
    <d v="2020-01-07T00:00:00"/>
    <x v="8"/>
    <n v="200"/>
  </r>
  <r>
    <n v="590044100"/>
    <d v="2020-01-14T00:00:00"/>
    <x v="8"/>
    <n v="150"/>
  </r>
  <r>
    <n v="590044112"/>
    <d v="2020-01-17T00:00:00"/>
    <x v="1"/>
    <n v="300"/>
  </r>
  <r>
    <n v="590044112"/>
    <d v="2020-01-17T00:00:00"/>
    <x v="9"/>
    <n v="250"/>
  </r>
  <r>
    <n v="590044112"/>
    <d v="2020-01-17T00:00:00"/>
    <x v="2"/>
    <n v="150"/>
  </r>
  <r>
    <n v="590044112"/>
    <d v="2020-01-17T00:00:00"/>
    <x v="4"/>
    <n v="150"/>
  </r>
  <r>
    <n v="590044112"/>
    <d v="2020-01-17T00:00:00"/>
    <x v="5"/>
    <n v="100"/>
  </r>
  <r>
    <n v="590044112"/>
    <d v="2020-01-17T00:00:00"/>
    <x v="3"/>
    <n v="200"/>
  </r>
  <r>
    <n v="590044132"/>
    <d v="2020-01-21T00:00:00"/>
    <x v="0"/>
    <n v="500"/>
  </r>
  <r>
    <n v="590044132"/>
    <d v="2020-01-21T00:00:00"/>
    <x v="8"/>
    <n v="350"/>
  </r>
  <r>
    <n v="590044132"/>
    <d v="2020-01-21T00:00:00"/>
    <x v="10"/>
    <n v="100"/>
  </r>
  <r>
    <n v="590044132"/>
    <d v="2020-01-21T00:00:00"/>
    <x v="7"/>
    <n v="1000"/>
  </r>
  <r>
    <n v="590044132"/>
    <d v="2020-01-21T00:00:00"/>
    <x v="6"/>
    <n v="250"/>
  </r>
  <r>
    <n v="590044176"/>
    <d v="2020-01-24T00:00:00"/>
    <x v="8"/>
    <n v="700"/>
  </r>
  <r>
    <n v="590044176"/>
    <d v="2020-01-24T00:00:00"/>
    <x v="10"/>
    <n v="300"/>
  </r>
  <r>
    <n v="590044176"/>
    <d v="2020-01-24T00:00:00"/>
    <x v="7"/>
    <n v="500"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590044374"/>
    <d v="2020-01-31T00:00:00"/>
    <x v="0"/>
    <n v="100"/>
  </r>
  <r>
    <n v="590044374"/>
    <d v="2020-01-31T00:00:00"/>
    <x v="1"/>
    <n v="100"/>
  </r>
  <r>
    <n v="590044379"/>
    <d v="2020-01-31T00:00:00"/>
    <x v="2"/>
    <n v="400"/>
  </r>
  <r>
    <n v="590044420"/>
    <d v="2020-02-07T00:00:00"/>
    <x v="2"/>
    <n v="270"/>
  </r>
  <r>
    <n v="590044420"/>
    <d v="2020-02-07T00:00:00"/>
    <x v="3"/>
    <n v="1000"/>
  </r>
  <r>
    <n v="590044420"/>
    <d v="2020-02-07T00:00:00"/>
    <x v="4"/>
    <n v="820"/>
  </r>
  <r>
    <n v="590044420"/>
    <d v="2020-02-07T00:00:00"/>
    <x v="5"/>
    <n v="100"/>
  </r>
  <r>
    <n v="590044439"/>
    <d v="2020-02-11T00:00:00"/>
    <x v="6"/>
    <n v="290"/>
  </r>
  <r>
    <n v="590044439"/>
    <d v="2020-02-11T00:00:00"/>
    <x v="0"/>
    <n v="280"/>
  </r>
  <r>
    <n v="590044439"/>
    <d v="2020-02-11T00:00:00"/>
    <x v="7"/>
    <n v="550"/>
  </r>
  <r>
    <n v="590044439"/>
    <d v="2020-02-11T00:00:00"/>
    <x v="8"/>
    <n v="200"/>
  </r>
  <r>
    <n v="590044439"/>
    <d v="2020-02-11T00:00:00"/>
    <x v="1"/>
    <n v="100"/>
  </r>
  <r>
    <n v="590044570"/>
    <d v="2020-02-20T00:00:00"/>
    <x v="6"/>
    <n v="300"/>
  </r>
  <r>
    <n v="590044570"/>
    <d v="2020-02-20T00:00:00"/>
    <x v="7"/>
    <n v="500"/>
  </r>
  <r>
    <n v="590044570"/>
    <d v="2020-02-20T00:00:00"/>
    <x v="3"/>
    <n v="1000"/>
  </r>
  <r>
    <n v="590044570"/>
    <d v="2020-02-20T00:00:00"/>
    <x v="5"/>
    <n v="200"/>
  </r>
  <r>
    <n v="590044570"/>
    <d v="2020-02-20T00:00:00"/>
    <x v="4"/>
    <n v="700"/>
  </r>
  <r>
    <n v="590044570"/>
    <d v="2020-02-20T00:00:00"/>
    <x v="8"/>
    <n v="100"/>
  </r>
  <r>
    <n v="590044572"/>
    <d v="2020-02-20T00:00:00"/>
    <x v="1"/>
    <n v="200"/>
  </r>
  <r>
    <n v="590044572"/>
    <d v="2020-02-20T00:00:00"/>
    <x v="0"/>
    <n v="200"/>
  </r>
  <r>
    <n v="590044572"/>
    <d v="2020-02-20T00:00:00"/>
    <x v="9"/>
    <n v="300"/>
  </r>
  <r>
    <n v="590044572"/>
    <d v="2020-02-20T00:00:00"/>
    <x v="10"/>
    <n v="2350"/>
  </r>
  <r>
    <m/>
    <m/>
    <x v="11"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590044371"/>
    <d v="2020-01-31T00:00:00"/>
    <x v="0"/>
    <n v="100"/>
  </r>
  <r>
    <n v="590044385"/>
    <d v="2020-01-31T00:00:00"/>
    <x v="1"/>
    <n v="250"/>
  </r>
  <r>
    <n v="590044401"/>
    <d v="2020-02-06T00:00:00"/>
    <x v="2"/>
    <n v="200"/>
  </r>
  <r>
    <n v="590044418"/>
    <d v="2020-02-07T00:00:00"/>
    <x v="0"/>
    <n v="400"/>
  </r>
  <r>
    <n v="590044418"/>
    <d v="2020-02-07T00:00:00"/>
    <x v="3"/>
    <n v="100"/>
  </r>
  <r>
    <n v="590044414"/>
    <d v="2020-02-07T00:00:00"/>
    <x v="4"/>
    <n v="1000"/>
  </r>
  <r>
    <n v="590044414"/>
    <d v="2020-02-07T00:00:00"/>
    <x v="5"/>
    <n v="800"/>
  </r>
  <r>
    <n v="590044414"/>
    <d v="2020-02-07T00:00:00"/>
    <x v="0"/>
    <n v="200"/>
  </r>
  <r>
    <n v="590044449"/>
    <d v="2020-02-13T00:00:00"/>
    <x v="6"/>
    <n v="350"/>
  </r>
  <r>
    <n v="590044449"/>
    <d v="2020-02-13T00:00:00"/>
    <x v="7"/>
    <n v="150"/>
  </r>
  <r>
    <n v="590044449"/>
    <d v="2020-02-13T00:00:00"/>
    <x v="8"/>
    <n v="300"/>
  </r>
  <r>
    <n v="590044449"/>
    <d v="2020-02-13T00:00:00"/>
    <x v="0"/>
    <n v="120"/>
  </r>
  <r>
    <n v="590044451"/>
    <d v="2020-02-13T00:00:00"/>
    <x v="7"/>
    <n v="800"/>
  </r>
  <r>
    <n v="590044453"/>
    <d v="2020-02-13T00:00:00"/>
    <x v="9"/>
    <n v="1150"/>
  </r>
  <r>
    <n v="590044453"/>
    <d v="2020-02-13T00:00:00"/>
    <x v="10"/>
    <n v="700"/>
  </r>
  <r>
    <n v="590044453"/>
    <d v="2020-02-13T00:00:00"/>
    <x v="11"/>
    <n v="1800"/>
  </r>
  <r>
    <n v="590044566"/>
    <d v="2020-02-20T00:00:00"/>
    <x v="9"/>
    <n v="700"/>
  </r>
  <r>
    <n v="590044566"/>
    <d v="2020-02-20T00:00:00"/>
    <x v="10"/>
    <n v="100"/>
  </r>
  <r>
    <n v="590044566"/>
    <d v="2020-02-20T00:00:00"/>
    <x v="7"/>
    <n v="700"/>
  </r>
  <r>
    <n v="590044566"/>
    <d v="2020-02-20T00:00:00"/>
    <x v="6"/>
    <n v="300"/>
  </r>
  <r>
    <n v="590044564"/>
    <d v="2020-02-20T00:00:00"/>
    <x v="12"/>
    <n v="300"/>
  </r>
  <r>
    <n v="590044564"/>
    <d v="2020-02-20T00:00:00"/>
    <x v="1"/>
    <n v="250"/>
  </r>
  <r>
    <n v="590044564"/>
    <d v="2020-02-20T00:00:00"/>
    <x v="8"/>
    <n v="300"/>
  </r>
  <r>
    <n v="590044564"/>
    <d v="2020-02-20T00:00:00"/>
    <x v="13"/>
    <n v="300"/>
  </r>
  <r>
    <n v="590044564"/>
    <d v="2020-02-20T00:00:00"/>
    <x v="0"/>
    <n v="1000"/>
  </r>
  <r>
    <n v="590044564"/>
    <d v="2020-02-20T00:00:00"/>
    <x v="14"/>
    <n v="200"/>
  </r>
  <r>
    <n v="590044564"/>
    <d v="2020-02-20T00:00:00"/>
    <x v="15"/>
    <n v="650"/>
  </r>
  <r>
    <m/>
    <m/>
    <x v="16"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590044371"/>
    <d v="2020-01-31T00:00:00"/>
    <x v="0"/>
    <n v="100"/>
  </r>
  <r>
    <n v="590044385"/>
    <d v="2020-01-31T00:00:00"/>
    <x v="1"/>
    <n v="250"/>
  </r>
  <r>
    <n v="590044401"/>
    <d v="2020-02-06T00:00:00"/>
    <x v="2"/>
    <n v="200"/>
  </r>
  <r>
    <n v="590044418"/>
    <d v="2020-02-07T00:00:00"/>
    <x v="0"/>
    <n v="400"/>
  </r>
  <r>
    <n v="590044418"/>
    <d v="2020-02-07T00:00:00"/>
    <x v="3"/>
    <n v="100"/>
  </r>
  <r>
    <n v="590044414"/>
    <d v="2020-02-07T00:00:00"/>
    <x v="4"/>
    <n v="1000"/>
  </r>
  <r>
    <n v="590044414"/>
    <d v="2020-02-07T00:00:00"/>
    <x v="5"/>
    <n v="800"/>
  </r>
  <r>
    <n v="590044414"/>
    <d v="2020-02-07T00:00:00"/>
    <x v="0"/>
    <n v="200"/>
  </r>
  <r>
    <n v="590044449"/>
    <d v="2020-02-13T00:00:00"/>
    <x v="6"/>
    <n v="350"/>
  </r>
  <r>
    <n v="590044449"/>
    <d v="2020-02-13T00:00:00"/>
    <x v="7"/>
    <n v="150"/>
  </r>
  <r>
    <n v="590044449"/>
    <d v="2020-02-13T00:00:00"/>
    <x v="8"/>
    <n v="300"/>
  </r>
  <r>
    <n v="590044449"/>
    <d v="2020-02-13T00:00:00"/>
    <x v="0"/>
    <n v="120"/>
  </r>
  <r>
    <n v="590044451"/>
    <d v="2020-02-13T00:00:00"/>
    <x v="7"/>
    <n v="800"/>
  </r>
  <r>
    <n v="590044453"/>
    <d v="2020-02-13T00:00:00"/>
    <x v="9"/>
    <n v="1150"/>
  </r>
  <r>
    <n v="590044453"/>
    <d v="2020-02-13T00:00:00"/>
    <x v="10"/>
    <n v="700"/>
  </r>
  <r>
    <n v="590044453"/>
    <d v="2020-02-13T00:00:00"/>
    <x v="11"/>
    <n v="1800"/>
  </r>
  <r>
    <n v="590044566"/>
    <d v="2020-02-20T00:00:00"/>
    <x v="9"/>
    <n v="700"/>
  </r>
  <r>
    <n v="590044566"/>
    <d v="2020-02-20T00:00:00"/>
    <x v="10"/>
    <n v="100"/>
  </r>
  <r>
    <n v="590044566"/>
    <d v="2020-02-20T00:00:00"/>
    <x v="7"/>
    <n v="700"/>
  </r>
  <r>
    <n v="590044566"/>
    <d v="2020-02-20T00:00:00"/>
    <x v="6"/>
    <n v="300"/>
  </r>
  <r>
    <n v="590044564"/>
    <d v="2020-02-20T00:00:00"/>
    <x v="12"/>
    <n v="300"/>
  </r>
  <r>
    <n v="590044564"/>
    <d v="2020-02-20T00:00:00"/>
    <x v="1"/>
    <n v="250"/>
  </r>
  <r>
    <n v="590044564"/>
    <d v="2020-02-20T00:00:00"/>
    <x v="8"/>
    <n v="300"/>
  </r>
  <r>
    <n v="590044564"/>
    <d v="2020-02-20T00:00:00"/>
    <x v="13"/>
    <n v="300"/>
  </r>
  <r>
    <n v="590044564"/>
    <d v="2020-02-20T00:00:00"/>
    <x v="0"/>
    <n v="1000"/>
  </r>
  <r>
    <n v="590044564"/>
    <d v="2020-02-20T00:00:00"/>
    <x v="14"/>
    <n v="200"/>
  </r>
  <r>
    <n v="590044564"/>
    <d v="2020-02-20T00:00:00"/>
    <x v="15"/>
    <n v="650"/>
  </r>
  <r>
    <m/>
    <m/>
    <x v="16"/>
    <m/>
  </r>
  <r>
    <m/>
    <m/>
    <x v="16"/>
    <m/>
  </r>
  <r>
    <m/>
    <m/>
    <x v="16"/>
    <m/>
  </r>
  <r>
    <m/>
    <m/>
    <x v="16"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590044374"/>
    <d v="2020-01-31T00:00:00"/>
    <x v="0"/>
    <n v="100"/>
  </r>
  <r>
    <n v="590044374"/>
    <d v="2020-01-31T00:00:00"/>
    <x v="1"/>
    <n v="100"/>
  </r>
  <r>
    <n v="590044379"/>
    <d v="2020-01-31T00:00:00"/>
    <x v="2"/>
    <n v="400"/>
  </r>
  <r>
    <n v="590044420"/>
    <d v="2020-02-07T00:00:00"/>
    <x v="2"/>
    <n v="270"/>
  </r>
  <r>
    <n v="590044420"/>
    <d v="2020-02-07T00:00:00"/>
    <x v="3"/>
    <n v="1000"/>
  </r>
  <r>
    <n v="590044420"/>
    <d v="2020-02-07T00:00:00"/>
    <x v="4"/>
    <n v="820"/>
  </r>
  <r>
    <n v="590044420"/>
    <d v="2020-02-07T00:00:00"/>
    <x v="5"/>
    <n v="100"/>
  </r>
  <r>
    <n v="590044439"/>
    <d v="2020-02-11T00:00:00"/>
    <x v="6"/>
    <n v="290"/>
  </r>
  <r>
    <n v="590044439"/>
    <d v="2020-02-11T00:00:00"/>
    <x v="0"/>
    <n v="280"/>
  </r>
  <r>
    <n v="590044439"/>
    <d v="2020-02-11T00:00:00"/>
    <x v="7"/>
    <n v="550"/>
  </r>
  <r>
    <n v="590044439"/>
    <d v="2020-02-11T00:00:00"/>
    <x v="8"/>
    <n v="200"/>
  </r>
  <r>
    <n v="590044439"/>
    <d v="2020-02-11T00:00:00"/>
    <x v="1"/>
    <n v="100"/>
  </r>
  <r>
    <n v="590044570"/>
    <d v="2020-02-20T00:00:00"/>
    <x v="6"/>
    <n v="300"/>
  </r>
  <r>
    <n v="590044570"/>
    <d v="2020-02-20T00:00:00"/>
    <x v="7"/>
    <n v="500"/>
  </r>
  <r>
    <n v="590044570"/>
    <d v="2020-02-20T00:00:00"/>
    <x v="3"/>
    <n v="1000"/>
  </r>
  <r>
    <n v="590044570"/>
    <d v="2020-02-20T00:00:00"/>
    <x v="5"/>
    <n v="200"/>
  </r>
  <r>
    <n v="590044570"/>
    <d v="2020-02-20T00:00:00"/>
    <x v="4"/>
    <n v="700"/>
  </r>
  <r>
    <n v="590044570"/>
    <d v="2020-02-20T00:00:00"/>
    <x v="8"/>
    <n v="100"/>
  </r>
  <r>
    <n v="590044572"/>
    <d v="2020-02-20T00:00:00"/>
    <x v="1"/>
    <n v="200"/>
  </r>
  <r>
    <n v="590044572"/>
    <d v="2020-02-20T00:00:00"/>
    <x v="0"/>
    <n v="200"/>
  </r>
  <r>
    <n v="590044572"/>
    <d v="2020-02-20T00:00:00"/>
    <x v="9"/>
    <n v="300"/>
  </r>
  <r>
    <n v="590044572"/>
    <d v="2020-02-20T00:00:00"/>
    <x v="10"/>
    <n v="2350"/>
  </r>
  <r>
    <m/>
    <m/>
    <x v="11"/>
    <m/>
  </r>
  <r>
    <m/>
    <m/>
    <x v="11"/>
    <m/>
  </r>
  <r>
    <m/>
    <m/>
    <x v="11"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590044673"/>
    <d v="2020-02-26T00:00:00"/>
    <x v="0"/>
    <n v="80"/>
  </r>
  <r>
    <n v="590044673"/>
    <d v="2020-02-26T00:00:00"/>
    <x v="1"/>
    <n v="100"/>
  </r>
  <r>
    <n v="590044673"/>
    <d v="2020-02-26T00:00:00"/>
    <x v="2"/>
    <n v="300"/>
  </r>
  <r>
    <n v="590044673"/>
    <d v="2020-02-26T00:00:00"/>
    <x v="3"/>
    <n v="300"/>
  </r>
  <r>
    <n v="590044673"/>
    <d v="2020-02-26T00:00:00"/>
    <x v="4"/>
    <n v="650"/>
  </r>
  <r>
    <n v="590044673"/>
    <d v="2020-02-26T00:00:00"/>
    <x v="5"/>
    <n v="150"/>
  </r>
  <r>
    <n v="590044745"/>
    <d v="2020-02-28T00:00:00"/>
    <x v="6"/>
    <n v="1000"/>
  </r>
  <r>
    <n v="590044745"/>
    <d v="2020-02-28T00:00:00"/>
    <x v="7"/>
    <n v="100"/>
  </r>
  <r>
    <n v="590044798"/>
    <d v="2020-03-09T00:00:00"/>
    <x v="7"/>
    <n v="200"/>
  </r>
  <r>
    <n v="590044798"/>
    <d v="2020-03-09T00:00:00"/>
    <x v="8"/>
    <n v="200"/>
  </r>
  <r>
    <n v="590044798"/>
    <d v="2020-03-09T00:00:00"/>
    <x v="9"/>
    <n v="400"/>
  </r>
  <r>
    <n v="590044798"/>
    <d v="2020-03-09T00:00:00"/>
    <x v="5"/>
    <n v="450"/>
  </r>
  <r>
    <n v="590044798"/>
    <d v="2020-03-09T00:00:00"/>
    <x v="10"/>
    <n v="150"/>
  </r>
  <r>
    <n v="590044850"/>
    <d v="2020-03-16T00:00:00"/>
    <x v="11"/>
    <n v="170"/>
  </r>
  <r>
    <n v="590044850"/>
    <d v="2020-03-16T00:00:00"/>
    <x v="3"/>
    <n v="300"/>
  </r>
  <r>
    <n v="590044850"/>
    <d v="2020-03-16T00:00:00"/>
    <x v="0"/>
    <n v="100"/>
  </r>
  <r>
    <n v="590044850"/>
    <d v="2020-03-16T00:00:00"/>
    <x v="2"/>
    <n v="270"/>
  </r>
  <r>
    <n v="590044850"/>
    <d v="2020-03-16T00:00:00"/>
    <x v="4"/>
    <n v="800"/>
  </r>
  <r>
    <n v="590044850"/>
    <d v="2020-03-16T00:00:00"/>
    <x v="1"/>
    <n v="100"/>
  </r>
  <r>
    <n v="590044871"/>
    <d v="2020-03-19T00:00:00"/>
    <x v="9"/>
    <n v="550"/>
  </r>
  <r>
    <n v="590044871"/>
    <d v="2020-03-19T00:00:00"/>
    <x v="8"/>
    <n v="350"/>
  </r>
  <r>
    <n v="590044871"/>
    <d v="2020-03-19T00:00:00"/>
    <x v="7"/>
    <n v="650"/>
  </r>
  <r>
    <n v="590044871"/>
    <d v="2020-03-19T00:00:00"/>
    <x v="5"/>
    <n v="1000"/>
  </r>
  <r>
    <n v="590044890"/>
    <d v="2020-03-20T00:00:00"/>
    <x v="5"/>
    <n v="400"/>
  </r>
  <r>
    <n v="590044890"/>
    <d v="2020-03-20T00:00:00"/>
    <x v="7"/>
    <n v="500"/>
  </r>
  <r>
    <n v="590044890"/>
    <d v="2020-03-20T00:00:00"/>
    <x v="11"/>
    <n v="100"/>
  </r>
  <r>
    <n v="590044890"/>
    <d v="2020-03-20T00:00:00"/>
    <x v="9"/>
    <n v="1000"/>
  </r>
  <r>
    <n v="590044890"/>
    <d v="2020-03-20T00:00:00"/>
    <x v="10"/>
    <n v="100"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590044709"/>
    <d v="2020-02-27T00:00:00"/>
    <x v="0"/>
    <n v="350"/>
  </r>
  <r>
    <n v="590044709"/>
    <d v="2020-02-27T00:00:00"/>
    <x v="1"/>
    <n v="150"/>
  </r>
  <r>
    <n v="590044709"/>
    <d v="2020-02-27T00:00:00"/>
    <x v="2"/>
    <n v="100"/>
  </r>
  <r>
    <n v="590044709"/>
    <d v="2020-02-27T00:00:00"/>
    <x v="3"/>
    <n v="350"/>
  </r>
  <r>
    <n v="590044755"/>
    <d v="2020-03-04T00:00:00"/>
    <x v="4"/>
    <n v="1200"/>
  </r>
  <r>
    <n v="590044755"/>
    <d v="2020-03-04T00:00:00"/>
    <x v="5"/>
    <n v="110"/>
  </r>
  <r>
    <n v="590044755"/>
    <d v="2020-03-04T00:00:00"/>
    <x v="6"/>
    <n v="500"/>
  </r>
  <r>
    <n v="590044815"/>
    <d v="2020-03-09T00:00:00"/>
    <x v="1"/>
    <n v="150"/>
  </r>
  <r>
    <n v="590044815"/>
    <d v="2020-03-09T00:00:00"/>
    <x v="2"/>
    <n v="70"/>
  </r>
  <r>
    <n v="590044815"/>
    <d v="2020-03-09T00:00:00"/>
    <x v="0"/>
    <n v="250"/>
  </r>
  <r>
    <n v="590044815"/>
    <d v="2020-03-09T00:00:00"/>
    <x v="3"/>
    <n v="300"/>
  </r>
  <r>
    <n v="590044823"/>
    <d v="2020-03-10T00:00:00"/>
    <x v="7"/>
    <n v="500"/>
  </r>
  <r>
    <n v="590044823"/>
    <d v="2020-03-10T00:00:00"/>
    <x v="8"/>
    <n v="800"/>
  </r>
  <r>
    <n v="590044823"/>
    <d v="2020-03-10T00:00:00"/>
    <x v="9"/>
    <n v="800"/>
  </r>
  <r>
    <n v="590044823"/>
    <d v="2020-03-10T00:00:00"/>
    <x v="1"/>
    <n v="800"/>
  </r>
  <r>
    <n v="590044833"/>
    <d v="2020-03-13T00:00:00"/>
    <x v="2"/>
    <n v="900"/>
  </r>
  <r>
    <n v="590044833"/>
    <d v="2020-03-13T00:00:00"/>
    <x v="10"/>
    <n v="50"/>
  </r>
  <r>
    <n v="590044878"/>
    <d v="2020-03-20T00:00:00"/>
    <x v="4"/>
    <n v="1200"/>
  </r>
  <r>
    <n v="590044878"/>
    <d v="2020-03-20T00:00:00"/>
    <x v="6"/>
    <n v="600"/>
  </r>
  <r>
    <n v="590044878"/>
    <d v="2020-03-20T00:00:00"/>
    <x v="5"/>
    <n v="150"/>
  </r>
  <r>
    <n v="590044878"/>
    <d v="2020-03-20T00:00:00"/>
    <x v="11"/>
    <n v="200"/>
  </r>
  <r>
    <n v="590044878"/>
    <d v="2020-03-20T00:00:00"/>
    <x v="12"/>
    <n v="1000"/>
  </r>
  <r>
    <n v="590044878"/>
    <d v="2020-03-20T00:00:00"/>
    <x v="2"/>
    <n v="500"/>
  </r>
  <r>
    <n v="590044878"/>
    <d v="2020-03-20T00:00:00"/>
    <x v="13"/>
    <n v="300"/>
  </r>
  <r>
    <n v="590044878"/>
    <d v="2020-03-20T00:00:00"/>
    <x v="14"/>
    <n v="300"/>
  </r>
  <r>
    <n v="590044878"/>
    <d v="2020-03-20T00:00:00"/>
    <x v="10"/>
    <n v="100"/>
  </r>
  <r>
    <n v="590044883"/>
    <d v="2020-03-20T00:00:00"/>
    <x v="7"/>
    <n v="720"/>
  </r>
  <r>
    <n v="590044883"/>
    <d v="2020-03-20T00:00:00"/>
    <x v="15"/>
    <n v="150"/>
  </r>
  <r>
    <n v="590044883"/>
    <d v="2020-03-20T00:00:00"/>
    <x v="12"/>
    <n v="50"/>
  </r>
</pivotCacheRecords>
</file>

<file path=xl/pivotCache/pivotCacheRecords10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s v="REMITO"/>
    <s v="FECHA"/>
    <x v="0"/>
    <s v="LITROS"/>
  </r>
  <r>
    <n v="590045061"/>
    <d v="2020-03-30T00:00:00"/>
    <x v="1"/>
    <n v="200"/>
  </r>
  <r>
    <n v="590045061"/>
    <d v="2020-03-30T00:00:00"/>
    <x v="2"/>
    <n v="300"/>
  </r>
  <r>
    <n v="590045061"/>
    <d v="2020-03-30T00:00:00"/>
    <x v="3"/>
    <n v="200"/>
  </r>
  <r>
    <n v="590045061"/>
    <d v="2020-03-30T00:00:00"/>
    <x v="4"/>
    <n v="300"/>
  </r>
  <r>
    <n v="590045087"/>
    <d v="2020-04-08T00:00:00"/>
    <x v="5"/>
    <n v="1000"/>
  </r>
  <r>
    <n v="590045091"/>
    <d v="2020-04-09T00:00:00"/>
    <x v="6"/>
    <n v="100"/>
  </r>
  <r>
    <n v="590045091"/>
    <d v="2020-04-09T00:00:00"/>
    <x v="7"/>
    <n v="100"/>
  </r>
  <r>
    <n v="590045095"/>
    <d v="2020-04-09T00:00:00"/>
    <x v="1"/>
    <n v="200"/>
  </r>
  <r>
    <n v="590045095"/>
    <d v="2020-04-09T00:00:00"/>
    <x v="8"/>
    <n v="100"/>
  </r>
  <r>
    <n v="590045095"/>
    <d v="2020-04-09T00:00:00"/>
    <x v="3"/>
    <n v="150"/>
  </r>
  <r>
    <n v="590045124"/>
    <d v="2020-04-15T00:00:00"/>
    <x v="7"/>
    <n v="200"/>
  </r>
  <r>
    <n v="590045133"/>
    <d v="2020-04-17T00:00:00"/>
    <x v="6"/>
    <n v="250"/>
  </r>
  <r>
    <n v="590045133"/>
    <d v="2020-04-17T00:00:00"/>
    <x v="9"/>
    <n v="150"/>
  </r>
  <r>
    <n v="590045133"/>
    <d v="2020-04-17T00:00:00"/>
    <x v="7"/>
    <n v="1000"/>
  </r>
  <r>
    <n v="590045133"/>
    <d v="2020-04-17T00:00:00"/>
    <x v="10"/>
    <n v="1000"/>
  </r>
  <r>
    <n v="590045141"/>
    <d v="2020-04-20T00:00:00"/>
    <x v="11"/>
    <n v="200"/>
  </r>
  <r>
    <n v="590045176"/>
    <d v="2020-04-21T00:00:00"/>
    <x v="12"/>
    <n v="150"/>
  </r>
  <r>
    <n v="590045210"/>
    <d v="2020-04-23T00:00:00"/>
    <x v="4"/>
    <n v="400"/>
  </r>
  <r>
    <n v="590045210"/>
    <d v="2020-04-23T00:00:00"/>
    <x v="10"/>
    <n v="1000"/>
  </r>
  <r>
    <n v="590045210"/>
    <d v="2020-04-23T00:00:00"/>
    <x v="12"/>
    <n v="100"/>
  </r>
  <r>
    <n v="590045210"/>
    <d v="2020-04-23T00:00:00"/>
    <x v="13"/>
    <n v="100"/>
  </r>
  <r>
    <n v="590045210"/>
    <d v="2020-04-23T00:00:00"/>
    <x v="1"/>
    <n v="100"/>
  </r>
  <r>
    <n v="590045210"/>
    <d v="2020-04-23T00:00:00"/>
    <x v="9"/>
    <n v="1500"/>
  </r>
  <r>
    <n v="590045210"/>
    <d v="2020-04-23T00:00:00"/>
    <x v="6"/>
    <n v="500"/>
  </r>
  <r>
    <n v="590045210"/>
    <d v="2020-04-23T00:00:00"/>
    <x v="8"/>
    <n v="200"/>
  </r>
</pivotCacheRecords>
</file>

<file path=xl/pivotCache/pivotCacheRecords10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5049"/>
    <d v="2020-03-27T00:00:00"/>
    <x v="0"/>
    <n v="600"/>
  </r>
  <r>
    <n v="590045055"/>
    <d v="2020-03-27T00:00:00"/>
    <x v="1"/>
    <n v="1400"/>
  </r>
  <r>
    <n v="590045055"/>
    <d v="2020-03-27T00:00:00"/>
    <x v="2"/>
    <n v="1000"/>
  </r>
  <r>
    <n v="590045076"/>
    <d v="2020-04-03T00:00:00"/>
    <x v="3"/>
    <n v="270"/>
  </r>
  <r>
    <n v="5900456080"/>
    <d v="2020-04-07T00:00:00"/>
    <x v="4"/>
    <n v="750"/>
  </r>
  <r>
    <n v="5900456080"/>
    <d v="2020-04-07T00:00:00"/>
    <x v="5"/>
    <n v="100"/>
  </r>
  <r>
    <n v="5900456080"/>
    <d v="2020-04-07T00:00:00"/>
    <x v="6"/>
    <n v="250"/>
  </r>
  <r>
    <n v="5900456080"/>
    <d v="2020-04-07T00:00:00"/>
    <x v="7"/>
    <n v="470"/>
  </r>
  <r>
    <n v="5900456080"/>
    <d v="2020-04-07T00:00:00"/>
    <x v="8"/>
    <n v="650"/>
  </r>
  <r>
    <n v="590045085"/>
    <d v="2020-04-08T00:00:00"/>
    <x v="9"/>
    <n v="200"/>
  </r>
  <r>
    <n v="590045085"/>
    <d v="2020-04-08T00:00:00"/>
    <x v="10"/>
    <n v="100"/>
  </r>
  <r>
    <n v="590045085"/>
    <d v="2020-04-08T00:00:00"/>
    <x v="0"/>
    <n v="130"/>
  </r>
  <r>
    <n v="590045085"/>
    <d v="2020-04-08T00:00:00"/>
    <x v="11"/>
    <n v="300"/>
  </r>
  <r>
    <n v="590045097"/>
    <d v="2020-04-09T00:00:00"/>
    <x v="10"/>
    <n v="1000"/>
  </r>
  <r>
    <n v="590045109"/>
    <d v="2020-04-13T00:00:00"/>
    <x v="0"/>
    <n v="900"/>
  </r>
  <r>
    <n v="590045120"/>
    <d v="2020-04-15T00:00:00"/>
    <x v="9"/>
    <n v="100"/>
  </r>
  <r>
    <n v="590045120"/>
    <d v="2020-04-15T00:00:00"/>
    <x v="0"/>
    <n v="100"/>
  </r>
  <r>
    <n v="590045120"/>
    <d v="2020-04-15T00:00:00"/>
    <x v="3"/>
    <n v="300"/>
  </r>
  <r>
    <n v="590045120"/>
    <d v="2020-04-15T00:00:00"/>
    <x v="9"/>
    <n v="300"/>
  </r>
  <r>
    <n v="590045122"/>
    <d v="2020-04-15T00:00:00"/>
    <x v="12"/>
    <n v="160"/>
  </r>
  <r>
    <n v="590045122"/>
    <d v="2020-04-15T00:00:00"/>
    <x v="8"/>
    <n v="40"/>
  </r>
  <r>
    <n v="590045122"/>
    <d v="2020-04-15T00:00:00"/>
    <x v="4"/>
    <n v="370"/>
  </r>
  <r>
    <n v="590045122"/>
    <d v="2020-04-15T00:00:00"/>
    <x v="6"/>
    <n v="50"/>
  </r>
  <r>
    <n v="590045122"/>
    <d v="2020-04-15T00:00:00"/>
    <x v="8"/>
    <n v="350"/>
  </r>
  <r>
    <n v="590045122"/>
    <d v="2020-04-15T00:00:00"/>
    <x v="5"/>
    <n v="50"/>
  </r>
  <r>
    <n v="590045122"/>
    <d v="2020-04-15T00:00:00"/>
    <x v="7"/>
    <n v="170"/>
  </r>
  <r>
    <n v="590045208"/>
    <d v="2020-04-23T00:00:00"/>
    <x v="13"/>
    <n v="300"/>
  </r>
  <r>
    <n v="590045208"/>
    <d v="2020-04-23T00:00:00"/>
    <x v="10"/>
    <n v="800"/>
  </r>
  <r>
    <n v="590045208"/>
    <d v="2020-04-23T00:00:00"/>
    <x v="14"/>
    <n v="150"/>
  </r>
  <r>
    <n v="590045208"/>
    <d v="2020-04-23T00:00:00"/>
    <x v="4"/>
    <n v="180"/>
  </r>
  <r>
    <n v="590045085"/>
    <d v="2020-04-08T00:00:00"/>
    <x v="13"/>
    <n v="250"/>
  </r>
  <r>
    <n v="590045078"/>
    <d v="2020-04-03T00:00:00"/>
    <x v="8"/>
    <n v="680"/>
  </r>
  <r>
    <n v="590045078"/>
    <d v="2020-04-03T00:00:00"/>
    <x v="6"/>
    <n v="150"/>
  </r>
</pivotCacheRecords>
</file>

<file path=xl/pivotCache/pivotCacheRecords10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590045372"/>
    <d v="2020-05-20T00:00:00"/>
    <x v="0"/>
    <n v="500"/>
  </r>
  <r>
    <n v="590045372"/>
    <d v="2020-05-20T00:00:00"/>
    <x v="1"/>
    <n v="350"/>
  </r>
  <r>
    <n v="590045372"/>
    <d v="2020-05-20T00:00:00"/>
    <x v="2"/>
    <n v="1000"/>
  </r>
  <r>
    <n v="590045368"/>
    <d v="2020-05-20T00:00:00"/>
    <x v="3"/>
    <n v="550"/>
  </r>
  <r>
    <n v="590045368"/>
    <d v="2020-05-20T00:00:00"/>
    <x v="4"/>
    <n v="25"/>
  </r>
  <r>
    <n v="590045364"/>
    <d v="2020-05-19T00:00:00"/>
    <x v="5"/>
    <n v="400"/>
  </r>
  <r>
    <n v="590045349"/>
    <d v="2020-05-15T00:00:00"/>
    <x v="6"/>
    <n v="1100"/>
  </r>
  <r>
    <n v="590045349"/>
    <d v="2020-05-15T00:00:00"/>
    <x v="7"/>
    <n v="520"/>
  </r>
  <r>
    <n v="590045349"/>
    <d v="2020-05-15T00:00:00"/>
    <x v="8"/>
    <n v="200"/>
  </r>
  <r>
    <n v="590045349"/>
    <d v="2020-05-15T00:00:00"/>
    <x v="9"/>
    <n v="900"/>
  </r>
  <r>
    <n v="590045349"/>
    <d v="2020-05-15T00:00:00"/>
    <x v="10"/>
    <n v="100"/>
  </r>
  <r>
    <n v="590045337"/>
    <d v="2020-05-13T00:00:00"/>
    <x v="11"/>
    <n v="320"/>
  </r>
  <r>
    <n v="590045337"/>
    <d v="2020-05-13T00:00:00"/>
    <x v="2"/>
    <n v="115"/>
  </r>
  <r>
    <n v="590045337"/>
    <d v="2020-05-13T00:00:00"/>
    <x v="12"/>
    <n v="290"/>
  </r>
  <r>
    <n v="590045337"/>
    <d v="2020-05-13T00:00:00"/>
    <x v="3"/>
    <n v="100"/>
  </r>
  <r>
    <n v="590045325"/>
    <d v="2020-05-08T00:00:00"/>
    <x v="3"/>
    <n v="680"/>
  </r>
  <r>
    <n v="590045325"/>
    <d v="2020-05-08T00:00:00"/>
    <x v="4"/>
    <n v="50"/>
  </r>
  <r>
    <n v="590045323"/>
    <d v="2020-05-07T00:00:00"/>
    <x v="1"/>
    <n v="270"/>
  </r>
  <r>
    <n v="590045297"/>
    <d v="2020-05-04T00:00:00"/>
    <x v="6"/>
    <n v="1200"/>
  </r>
  <r>
    <n v="590045297"/>
    <d v="2020-05-04T00:00:00"/>
    <x v="7"/>
    <n v="530"/>
  </r>
  <r>
    <n v="590045297"/>
    <d v="2020-05-04T00:00:00"/>
    <x v="8"/>
    <n v="320"/>
  </r>
  <r>
    <n v="590045297"/>
    <d v="2020-05-04T00:00:00"/>
    <x v="9"/>
    <n v="1000"/>
  </r>
  <r>
    <n v="590045297"/>
    <d v="2020-05-04T00:00:00"/>
    <x v="10"/>
    <n v="80"/>
  </r>
  <r>
    <n v="590045301"/>
    <d v="2020-05-04T00:00:00"/>
    <x v="3"/>
    <n v="900"/>
  </r>
  <r>
    <n v="590045301"/>
    <d v="2020-05-04T00:00:00"/>
    <x v="4"/>
    <n v="100"/>
  </r>
  <r>
    <n v="590045290"/>
    <d v="2020-04-29T00:00:00"/>
    <x v="2"/>
    <n v="700"/>
  </r>
  <r>
    <n v="590045290"/>
    <d v="2020-04-29T00:00:00"/>
    <x v="3"/>
    <n v="100"/>
  </r>
  <r>
    <n v="590045290"/>
    <d v="2020-04-29T00:00:00"/>
    <x v="11"/>
    <n v="250"/>
  </r>
  <r>
    <n v="590045290"/>
    <d v="2020-04-29T00:00:00"/>
    <x v="12"/>
    <n v="250"/>
  </r>
  <r>
    <n v="590045290"/>
    <d v="2020-04-29T00:00:00"/>
    <x v="13"/>
    <n v="1000"/>
  </r>
  <r>
    <n v="590045290"/>
    <d v="2020-04-29T00:00:00"/>
    <x v="14"/>
    <n v="1000"/>
  </r>
</pivotCacheRecords>
</file>

<file path=xl/pivotCache/pivotCacheRecords10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590045374"/>
    <d v="2020-05-21T00:00:00"/>
    <x v="0"/>
    <n v="100"/>
  </r>
  <r>
    <n v="590045374"/>
    <d v="2020-05-21T00:00:00"/>
    <x v="1"/>
    <n v="300"/>
  </r>
  <r>
    <n v="590045353"/>
    <d v="2020-05-15T00:00:00"/>
    <x v="2"/>
    <n v="100"/>
  </r>
  <r>
    <n v="590045353"/>
    <d v="2020-05-15T00:00:00"/>
    <x v="3"/>
    <n v="100"/>
  </r>
  <r>
    <n v="590045353"/>
    <d v="2020-05-15T00:00:00"/>
    <x v="4"/>
    <n v="100"/>
  </r>
  <r>
    <n v="590045353"/>
    <d v="2020-05-15T00:00:00"/>
    <x v="5"/>
    <n v="300"/>
  </r>
  <r>
    <n v="590045353"/>
    <d v="2020-05-15T00:00:00"/>
    <x v="6"/>
    <n v="100"/>
  </r>
  <r>
    <n v="590045345"/>
    <d v="2020-05-15T00:00:00"/>
    <x v="7"/>
    <n v="700"/>
  </r>
  <r>
    <n v="590045345"/>
    <d v="2020-05-15T00:00:00"/>
    <x v="8"/>
    <n v="260"/>
  </r>
  <r>
    <n v="590045345"/>
    <d v="2020-05-15T00:00:00"/>
    <x v="9"/>
    <n v="330"/>
  </r>
  <r>
    <n v="590045345"/>
    <d v="2020-05-15T00:00:00"/>
    <x v="10"/>
    <n v="1000"/>
  </r>
  <r>
    <n v="590045321"/>
    <d v="2020-05-07T00:00:00"/>
    <x v="0"/>
    <n v="100"/>
  </r>
  <r>
    <n v="590045321"/>
    <d v="2020-05-07T00:00:00"/>
    <x v="1"/>
    <n v="300"/>
  </r>
  <r>
    <n v="590045321"/>
    <d v="2020-05-07T00:00:00"/>
    <x v="2"/>
    <n v="650"/>
  </r>
  <r>
    <n v="590045319"/>
    <d v="2020-05-06T00:00:00"/>
    <x v="7"/>
    <n v="400"/>
  </r>
  <r>
    <n v="590045303"/>
    <d v="2020-05-05T00:00:00"/>
    <x v="10"/>
    <n v="1000"/>
  </r>
  <r>
    <n v="590045303"/>
    <d v="2020-05-05T00:00:00"/>
    <x v="11"/>
    <n v="150"/>
  </r>
  <r>
    <n v="590045303"/>
    <d v="2020-05-05T00:00:00"/>
    <x v="7"/>
    <n v="700"/>
  </r>
  <r>
    <n v="590045303"/>
    <d v="2020-05-05T00:00:00"/>
    <x v="9"/>
    <n v="800"/>
  </r>
  <r>
    <n v="590045303"/>
    <d v="2020-05-05T00:00:00"/>
    <x v="8"/>
    <n v="390"/>
  </r>
  <r>
    <n v="590045295"/>
    <d v="2020-04-30T00:00:00"/>
    <x v="5"/>
    <n v="380"/>
  </r>
  <r>
    <n v="590045295"/>
    <d v="2020-04-30T00:00:00"/>
    <x v="3"/>
    <n v="180"/>
  </r>
  <r>
    <n v="590045295"/>
    <d v="2020-04-30T00:00:00"/>
    <x v="4"/>
    <n v="200"/>
  </r>
  <r>
    <n v="590045295"/>
    <d v="2020-04-30T00:00:00"/>
    <x v="2"/>
    <n v="180"/>
  </r>
  <r>
    <n v="590045295"/>
    <d v="2020-04-30T00:00:00"/>
    <x v="6"/>
    <n v="200"/>
  </r>
  <r>
    <n v="590045245"/>
    <d v="2020-04-27T00:00:00"/>
    <x v="12"/>
    <n v="800"/>
  </r>
</pivotCacheRecords>
</file>

<file path=xl/pivotCache/pivotCacheRecords10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31304"/>
    <d v="2021-05-06T00:00:00"/>
    <x v="0"/>
    <n v="150"/>
  </r>
  <r>
    <n v="80031304"/>
    <d v="2021-05-06T00:00:00"/>
    <x v="1"/>
    <n v="215"/>
  </r>
  <r>
    <n v="80031304"/>
    <d v="2021-05-06T00:00:00"/>
    <x v="2"/>
    <n v="1000"/>
  </r>
  <r>
    <n v="80031304"/>
    <d v="2021-05-06T00:00:00"/>
    <x v="3"/>
    <n v="1000"/>
  </r>
  <r>
    <n v="80031304"/>
    <d v="2021-05-06T00:00:00"/>
    <x v="4"/>
    <n v="1440"/>
  </r>
  <r>
    <n v="80031304"/>
    <d v="2021-05-06T00:00:00"/>
    <x v="5"/>
    <n v="300"/>
  </r>
  <r>
    <n v="80031405"/>
    <d v="2021-05-10T00:00:00"/>
    <x v="6"/>
    <n v="245"/>
  </r>
  <r>
    <n v="80031405"/>
    <d v="2021-05-10T00:00:00"/>
    <x v="7"/>
    <n v="200"/>
  </r>
  <r>
    <n v="80031405"/>
    <d v="2021-05-10T00:00:00"/>
    <x v="2"/>
    <n v="160"/>
  </r>
  <r>
    <n v="80031405"/>
    <d v="2021-05-10T00:00:00"/>
    <x v="8"/>
    <n v="40"/>
  </r>
  <r>
    <n v="80031405"/>
    <d v="2021-05-10T00:00:00"/>
    <x v="9"/>
    <n v="320"/>
  </r>
  <r>
    <n v="80031405"/>
    <d v="2021-05-10T00:00:00"/>
    <x v="10"/>
    <n v="100"/>
  </r>
  <r>
    <n v="80031933"/>
    <d v="2021-05-19T00:00:00"/>
    <x v="8"/>
    <n v="810"/>
  </r>
  <r>
    <n v="80031933"/>
    <d v="2021-05-19T00:00:00"/>
    <x v="11"/>
    <n v="20"/>
  </r>
  <r>
    <n v="80031933"/>
    <d v="2021-05-19T00:00:00"/>
    <x v="12"/>
    <n v="400"/>
  </r>
  <r>
    <n v="80031933"/>
    <d v="2021-05-19T00:00:00"/>
    <x v="9"/>
    <n v="200"/>
  </r>
  <r>
    <n v="80031933"/>
    <d v="2021-05-19T00:00:00"/>
    <x v="1"/>
    <n v="215"/>
  </r>
  <r>
    <n v="80031933"/>
    <d v="2021-05-19T00:00:00"/>
    <x v="0"/>
    <n v="150"/>
  </r>
  <r>
    <n v="80032175"/>
    <d v="2021-05-21T00:00:00"/>
    <x v="2"/>
    <n v="250"/>
  </r>
  <r>
    <n v="80032175"/>
    <d v="2021-05-21T00:00:00"/>
    <x v="9"/>
    <n v="180"/>
  </r>
  <r>
    <n v="80032175"/>
    <d v="2021-05-21T00:00:00"/>
    <x v="10"/>
    <n v="100"/>
  </r>
  <r>
    <n v="80032175"/>
    <d v="2021-05-21T00:00:00"/>
    <x v="13"/>
    <n v="200"/>
  </r>
  <r>
    <n v="409"/>
    <d v="2021-05-21T00:00:00"/>
    <x v="14"/>
    <n v="2110"/>
  </r>
  <r>
    <n v="410"/>
    <d v="2021-04-20T00:00:00"/>
    <x v="15"/>
    <n v="1570"/>
  </r>
</pivotCacheRecords>
</file>

<file path=xl/pivotCache/pivotCacheRecords10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32933"/>
    <d v="2021-06-01T00:00:00"/>
    <x v="0"/>
    <n v="200"/>
  </r>
  <r>
    <n v="80032933"/>
    <d v="2021-06-01T00:00:00"/>
    <x v="1"/>
    <n v="100"/>
  </r>
  <r>
    <n v="80032933"/>
    <d v="2021-06-01T00:00:00"/>
    <x v="2"/>
    <n v="200"/>
  </r>
  <r>
    <n v="80032933"/>
    <d v="2021-06-01T00:00:00"/>
    <x v="3"/>
    <n v="100"/>
  </r>
  <r>
    <n v="80033177"/>
    <d v="2021-06-07T00:00:00"/>
    <x v="4"/>
    <n v="760"/>
  </r>
  <r>
    <n v="80033177"/>
    <d v="2021-06-07T00:00:00"/>
    <x v="0"/>
    <n v="930"/>
  </r>
  <r>
    <n v="80033177"/>
    <d v="2021-06-07T00:00:00"/>
    <x v="5"/>
    <n v="180"/>
  </r>
  <r>
    <n v="80033177"/>
    <d v="2021-06-07T00:00:00"/>
    <x v="6"/>
    <n v="190"/>
  </r>
  <r>
    <n v="80033177"/>
    <d v="2021-06-07T00:00:00"/>
    <x v="7"/>
    <n v="40"/>
  </r>
  <r>
    <n v="80033177"/>
    <d v="2021-06-07T00:00:00"/>
    <x v="1"/>
    <n v="340"/>
  </r>
  <r>
    <n v="80033177"/>
    <d v="2021-06-07T00:00:00"/>
    <x v="2"/>
    <n v="500"/>
  </r>
  <r>
    <n v="80033177"/>
    <d v="2021-06-07T00:00:00"/>
    <x v="8"/>
    <n v="450"/>
  </r>
  <r>
    <n v="80033177"/>
    <d v="2021-06-07T00:00:00"/>
    <x v="9"/>
    <n v="200"/>
  </r>
  <r>
    <n v="80033177"/>
    <d v="2021-06-07T00:00:00"/>
    <x v="10"/>
    <n v="350"/>
  </r>
  <r>
    <n v="80033177"/>
    <d v="2021-06-07T00:00:00"/>
    <x v="11"/>
    <n v="350"/>
  </r>
  <r>
    <n v="80033839"/>
    <d v="2021-06-18T00:00:00"/>
    <x v="0"/>
    <n v="400"/>
  </r>
  <r>
    <n v="80033839"/>
    <d v="2021-06-18T00:00:00"/>
    <x v="12"/>
    <n v="1000"/>
  </r>
  <r>
    <n v="80033839"/>
    <d v="2021-06-18T00:00:00"/>
    <x v="4"/>
    <n v="230"/>
  </r>
  <r>
    <n v="80033839"/>
    <d v="2021-06-18T00:00:00"/>
    <x v="5"/>
    <n v="110"/>
  </r>
  <r>
    <n v="80033839"/>
    <d v="2021-06-18T00:00:00"/>
    <x v="6"/>
    <n v="120"/>
  </r>
  <r>
    <n v="80033839"/>
    <d v="2021-06-18T00:00:00"/>
    <x v="1"/>
    <n v="230"/>
  </r>
  <r>
    <n v="80033839"/>
    <d v="2021-06-18T00:00:00"/>
    <x v="9"/>
    <n v="130"/>
  </r>
  <r>
    <n v="80033839"/>
    <d v="2021-06-18T00:00:00"/>
    <x v="11"/>
    <n v="230"/>
  </r>
  <r>
    <n v="80033903"/>
    <d v="2021-06-22T00:00:00"/>
    <x v="3"/>
    <n v="200"/>
  </r>
  <r>
    <n v="415"/>
    <d v="2021-06-18T00:00:00"/>
    <x v="13"/>
    <n v="1230"/>
  </r>
  <r>
    <n v="416"/>
    <d v="2021-06-18T00:00:00"/>
    <x v="14"/>
    <n v="90"/>
  </r>
</pivotCacheRecords>
</file>

<file path=xl/pivotCache/pivotCacheRecords10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32930"/>
    <d v="2021-06-01T00:00:00"/>
    <x v="0"/>
    <n v="300"/>
  </r>
  <r>
    <n v="80032930"/>
    <d v="2021-06-01T00:00:00"/>
    <x v="1"/>
    <n v="215"/>
  </r>
  <r>
    <n v="80032930"/>
    <d v="2021-06-01T00:00:00"/>
    <x v="2"/>
    <n v="1490"/>
  </r>
  <r>
    <n v="80032930"/>
    <d v="2021-06-01T00:00:00"/>
    <x v="3"/>
    <n v="300"/>
  </r>
  <r>
    <n v="80032930"/>
    <d v="2021-06-01T00:00:00"/>
    <x v="4"/>
    <n v="300"/>
  </r>
  <r>
    <n v="80032930"/>
    <d v="2021-06-01T00:00:00"/>
    <x v="5"/>
    <n v="790"/>
  </r>
  <r>
    <n v="80032930"/>
    <d v="2021-06-01T00:00:00"/>
    <x v="6"/>
    <n v="400"/>
  </r>
  <r>
    <n v="80033171"/>
    <d v="2021-06-07T00:00:00"/>
    <x v="7"/>
    <n v="235"/>
  </r>
  <r>
    <n v="80033171"/>
    <d v="2021-06-07T00:00:00"/>
    <x v="8"/>
    <n v="300"/>
  </r>
  <r>
    <n v="80033171"/>
    <d v="2021-06-07T00:00:00"/>
    <x v="2"/>
    <n v="140"/>
  </r>
  <r>
    <n v="80033171"/>
    <d v="2021-06-07T00:00:00"/>
    <x v="4"/>
    <n v="720"/>
  </r>
  <r>
    <n v="80033171"/>
    <d v="2021-06-07T00:00:00"/>
    <x v="3"/>
    <n v="1000"/>
  </r>
  <r>
    <n v="80033171"/>
    <d v="2021-06-07T00:00:00"/>
    <x v="9"/>
    <n v="210"/>
  </r>
  <r>
    <n v="80033171"/>
    <d v="2021-06-07T00:00:00"/>
    <x v="10"/>
    <n v="230"/>
  </r>
  <r>
    <n v="80033171"/>
    <d v="2021-06-07T00:00:00"/>
    <x v="11"/>
    <n v="100"/>
  </r>
  <r>
    <n v="80033525"/>
    <d v="2021-06-14T00:00:00"/>
    <x v="1"/>
    <n v="215"/>
  </r>
  <r>
    <n v="80033525"/>
    <d v="2021-06-14T00:00:00"/>
    <x v="2"/>
    <n v="1300"/>
  </r>
  <r>
    <n v="80033525"/>
    <d v="2021-06-14T00:00:00"/>
    <x v="5"/>
    <n v="550"/>
  </r>
  <r>
    <n v="80033525"/>
    <d v="2021-06-14T00:00:00"/>
    <x v="12"/>
    <n v="20"/>
  </r>
  <r>
    <n v="80033525"/>
    <d v="2021-06-14T00:00:00"/>
    <x v="13"/>
    <n v="100"/>
  </r>
  <r>
    <n v="80033525"/>
    <d v="2021-06-14T00:00:00"/>
    <x v="14"/>
    <n v="200"/>
  </r>
  <r>
    <n v="80033838"/>
    <d v="2021-06-18T00:00:00"/>
    <x v="3"/>
    <n v="600"/>
  </r>
  <r>
    <n v="80033838"/>
    <d v="2021-06-18T00:00:00"/>
    <x v="14"/>
    <n v="400"/>
  </r>
  <r>
    <n v="80033838"/>
    <d v="2021-06-18T00:00:00"/>
    <x v="7"/>
    <n v="235"/>
  </r>
  <r>
    <n v="80033838"/>
    <d v="2021-06-18T00:00:00"/>
    <x v="8"/>
    <n v="300"/>
  </r>
  <r>
    <n v="80033838"/>
    <d v="2021-06-18T00:00:00"/>
    <x v="2"/>
    <n v="130"/>
  </r>
  <r>
    <n v="413"/>
    <d v="2021-06-18T00:00:00"/>
    <x v="15"/>
    <n v="1100"/>
  </r>
  <r>
    <n v="417"/>
    <d v="2021-06-18T00:00:00"/>
    <x v="16"/>
    <n v="600"/>
  </r>
  <r>
    <m/>
    <m/>
    <x v="17"/>
    <m/>
  </r>
</pivotCacheRecords>
</file>

<file path=xl/pivotCache/pivotCacheRecords10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34760"/>
    <d v="2021-06-30T00:00:00"/>
    <x v="0"/>
    <n v="270"/>
  </r>
  <r>
    <n v="80034760"/>
    <d v="2021-06-30T00:00:00"/>
    <x v="1"/>
    <n v="800"/>
  </r>
  <r>
    <n v="80034760"/>
    <d v="2021-06-30T00:00:00"/>
    <x v="2"/>
    <n v="40"/>
  </r>
  <r>
    <n v="80034760"/>
    <d v="2021-06-30T00:00:00"/>
    <x v="3"/>
    <n v="200"/>
  </r>
  <r>
    <n v="80034760"/>
    <d v="2021-06-30T00:00:00"/>
    <x v="4"/>
    <n v="230"/>
  </r>
  <r>
    <n v="80034760"/>
    <d v="2021-06-30T00:00:00"/>
    <x v="5"/>
    <n v="260"/>
  </r>
  <r>
    <n v="80034760"/>
    <d v="2021-06-30T00:00:00"/>
    <x v="6"/>
    <n v="100"/>
  </r>
  <r>
    <n v="80035099"/>
    <d v="2021-07-07T00:00:00"/>
    <x v="7"/>
    <n v="320"/>
  </r>
  <r>
    <n v="80035099"/>
    <d v="2021-07-07T00:00:00"/>
    <x v="8"/>
    <n v="255"/>
  </r>
  <r>
    <n v="80035099"/>
    <d v="2021-07-07T00:00:00"/>
    <x v="9"/>
    <n v="380"/>
  </r>
  <r>
    <n v="80035099"/>
    <d v="2021-07-07T00:00:00"/>
    <x v="10"/>
    <n v="920"/>
  </r>
  <r>
    <n v="80035099"/>
    <d v="2021-07-07T00:00:00"/>
    <x v="11"/>
    <n v="1000"/>
  </r>
  <r>
    <n v="80035099"/>
    <d v="2021-07-07T00:00:00"/>
    <x v="12"/>
    <n v="200"/>
  </r>
  <r>
    <n v="80035099"/>
    <d v="2021-07-07T00:00:00"/>
    <x v="13"/>
    <n v="200"/>
  </r>
  <r>
    <n v="80035238"/>
    <d v="2021-07-12T00:00:00"/>
    <x v="0"/>
    <n v="270"/>
  </r>
  <r>
    <n v="80035238"/>
    <d v="2021-07-12T00:00:00"/>
    <x v="9"/>
    <n v="1200"/>
  </r>
  <r>
    <n v="80035238"/>
    <d v="2021-07-12T00:00:00"/>
    <x v="1"/>
    <n v="640"/>
  </r>
  <r>
    <n v="80035238"/>
    <d v="2021-07-12T00:00:00"/>
    <x v="2"/>
    <n v="30"/>
  </r>
  <r>
    <n v="80035238"/>
    <d v="2021-07-12T00:00:00"/>
    <x v="12"/>
    <n v="200"/>
  </r>
  <r>
    <n v="80035779"/>
    <d v="2021-07-21T00:00:00"/>
    <x v="14"/>
    <n v="300"/>
  </r>
  <r>
    <n v="80035779"/>
    <d v="2021-07-21T00:00:00"/>
    <x v="7"/>
    <n v="270"/>
  </r>
  <r>
    <n v="80035779"/>
    <d v="2021-07-21T00:00:00"/>
    <x v="8"/>
    <n v="260"/>
  </r>
  <r>
    <n v="80035779"/>
    <d v="2021-07-21T00:00:00"/>
    <x v="9"/>
    <n v="520"/>
  </r>
  <r>
    <n v="80035779"/>
    <d v="2021-07-21T00:00:00"/>
    <x v="1"/>
    <n v="650"/>
  </r>
  <r>
    <n v="80035779"/>
    <d v="2021-07-21T00:00:00"/>
    <x v="2"/>
    <n v="30"/>
  </r>
  <r>
    <n v="80035779"/>
    <d v="2021-07-21T00:00:00"/>
    <x v="3"/>
    <n v="250"/>
  </r>
  <r>
    <n v="80035779"/>
    <d v="2021-07-21T00:00:00"/>
    <x v="5"/>
    <n v="400"/>
  </r>
  <r>
    <n v="80035779"/>
    <d v="2021-07-21T00:00:00"/>
    <x v="13"/>
    <n v="200"/>
  </r>
  <r>
    <n v="80035779"/>
    <d v="2021-07-21T00:00:00"/>
    <x v="6"/>
    <n v="100"/>
  </r>
  <r>
    <n v="418"/>
    <s v="020/07/2021"/>
    <x v="15"/>
    <n v="2400"/>
  </r>
  <r>
    <n v="419"/>
    <d v="2021-07-20T00:00:00"/>
    <x v="16"/>
    <n v="1970"/>
  </r>
</pivotCacheRecords>
</file>

<file path=xl/pivotCache/pivotCacheRecords10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34764"/>
    <d v="2021-06-30T00:00:00"/>
    <x v="0"/>
    <n v="400"/>
  </r>
  <r>
    <n v="80034764"/>
    <d v="2021-06-30T00:00:00"/>
    <x v="1"/>
    <n v="1000"/>
  </r>
  <r>
    <n v="80034764"/>
    <d v="2021-06-30T00:00:00"/>
    <x v="2"/>
    <n v="140"/>
  </r>
  <r>
    <n v="80034764"/>
    <d v="2021-06-30T00:00:00"/>
    <x v="3"/>
    <n v="40"/>
  </r>
  <r>
    <n v="80034764"/>
    <d v="2021-06-30T00:00:00"/>
    <x v="4"/>
    <n v="500"/>
  </r>
  <r>
    <n v="80034764"/>
    <d v="2021-06-30T00:00:00"/>
    <x v="5"/>
    <n v="440"/>
  </r>
  <r>
    <n v="80034764"/>
    <d v="2021-06-30T00:00:00"/>
    <x v="6"/>
    <n v="350"/>
  </r>
  <r>
    <n v="80034766"/>
    <d v="2021-06-30T00:00:00"/>
    <x v="7"/>
    <n v="200"/>
  </r>
  <r>
    <n v="80035101"/>
    <d v="2021-07-07T00:00:00"/>
    <x v="0"/>
    <n v="260"/>
  </r>
  <r>
    <n v="80035101"/>
    <d v="2021-07-07T00:00:00"/>
    <x v="8"/>
    <n v="200"/>
  </r>
  <r>
    <n v="80035101"/>
    <d v="2021-07-07T00:00:00"/>
    <x v="9"/>
    <n v="140"/>
  </r>
  <r>
    <n v="80035101"/>
    <d v="2021-07-07T00:00:00"/>
    <x v="10"/>
    <n v="270"/>
  </r>
  <r>
    <n v="80035101"/>
    <d v="2021-07-07T00:00:00"/>
    <x v="11"/>
    <n v="130"/>
  </r>
  <r>
    <n v="80035101"/>
    <d v="2021-07-07T00:00:00"/>
    <x v="12"/>
    <n v="250"/>
  </r>
  <r>
    <n v="80035240"/>
    <d v="2021-07-19T00:00:00"/>
    <x v="13"/>
    <n v="400"/>
  </r>
  <r>
    <n v="80035784"/>
    <d v="2021-07-21T00:00:00"/>
    <x v="0"/>
    <n v="750"/>
  </r>
  <r>
    <n v="80035784"/>
    <d v="2021-07-21T00:00:00"/>
    <x v="1"/>
    <n v="600"/>
  </r>
  <r>
    <n v="80035784"/>
    <d v="2021-07-21T00:00:00"/>
    <x v="9"/>
    <n v="170"/>
  </r>
  <r>
    <n v="80035784"/>
    <d v="2021-07-21T00:00:00"/>
    <x v="3"/>
    <n v="20"/>
  </r>
  <r>
    <n v="80035784"/>
    <d v="2021-07-21T00:00:00"/>
    <x v="10"/>
    <n v="370"/>
  </r>
  <r>
    <n v="80035784"/>
    <d v="2021-07-21T00:00:00"/>
    <x v="4"/>
    <n v="200"/>
  </r>
  <r>
    <n v="80035784"/>
    <d v="2021-07-21T00:00:00"/>
    <x v="5"/>
    <n v="380"/>
  </r>
  <r>
    <n v="80035784"/>
    <d v="2021-07-21T00:00:00"/>
    <x v="11"/>
    <n v="180"/>
  </r>
  <r>
    <n v="80035784"/>
    <d v="2021-07-21T00:00:00"/>
    <x v="12"/>
    <n v="360"/>
  </r>
  <r>
    <n v="80035814"/>
    <d v="2021-07-21T00:00:00"/>
    <x v="7"/>
    <n v="200"/>
  </r>
  <r>
    <n v="80035816"/>
    <d v="2021-07-21T00:00:00"/>
    <x v="7"/>
    <n v="200"/>
  </r>
  <r>
    <m/>
    <m/>
    <x v="14"/>
    <n v="2090"/>
  </r>
  <r>
    <m/>
    <m/>
    <x v="15"/>
    <n v="270"/>
  </r>
</pivotCacheRecords>
</file>

<file path=xl/pivotCache/pivotCacheRecords10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37127"/>
    <d v="2021-08-09T00:00:00"/>
    <x v="0"/>
    <n v="290"/>
  </r>
  <r>
    <n v="80037127"/>
    <d v="2021-08-09T00:00:00"/>
    <x v="1"/>
    <n v="200"/>
  </r>
  <r>
    <n v="80037127"/>
    <d v="2021-08-09T00:00:00"/>
    <x v="2"/>
    <n v="100"/>
  </r>
  <r>
    <n v="80037127"/>
    <d v="2021-08-09T00:00:00"/>
    <x v="3"/>
    <n v="1000"/>
  </r>
  <r>
    <n v="80037127"/>
    <d v="2021-08-09T00:00:00"/>
    <x v="4"/>
    <n v="1060"/>
  </r>
  <r>
    <n v="80037501"/>
    <d v="2021-08-17T00:00:00"/>
    <x v="5"/>
    <n v="270"/>
  </r>
  <r>
    <n v="80037501"/>
    <d v="2021-08-17T00:00:00"/>
    <x v="2"/>
    <n v="1000"/>
  </r>
  <r>
    <n v="80037131"/>
    <d v="2021-08-09T00:00:00"/>
    <x v="6"/>
    <n v="150"/>
  </r>
  <r>
    <n v="80037131"/>
    <d v="2021-08-09T00:00:00"/>
    <x v="2"/>
    <n v="270"/>
  </r>
  <r>
    <n v="80037131"/>
    <d v="2021-08-09T00:00:00"/>
    <x v="7"/>
    <n v="220"/>
  </r>
  <r>
    <n v="80037131"/>
    <d v="2021-08-09T00:00:00"/>
    <x v="8"/>
    <n v="400"/>
  </r>
  <r>
    <n v="80037131"/>
    <d v="2021-08-09T00:00:00"/>
    <x v="9"/>
    <n v="280"/>
  </r>
  <r>
    <n v="80037131"/>
    <d v="2021-08-09T00:00:00"/>
    <x v="10"/>
    <n v="150"/>
  </r>
  <r>
    <n v="80037131"/>
    <d v="2021-08-09T00:00:00"/>
    <x v="11"/>
    <n v="100"/>
  </r>
  <r>
    <n v="80037489"/>
    <d v="2021-08-17T00:00:00"/>
    <x v="0"/>
    <n v="290"/>
  </r>
  <r>
    <n v="80037489"/>
    <d v="2021-08-17T00:00:00"/>
    <x v="1"/>
    <n v="260"/>
  </r>
  <r>
    <n v="80037489"/>
    <d v="2021-08-17T00:00:00"/>
    <x v="2"/>
    <n v="170"/>
  </r>
  <r>
    <n v="80037489"/>
    <d v="2021-08-17T00:00:00"/>
    <x v="12"/>
    <n v="970"/>
  </r>
  <r>
    <n v="80037489"/>
    <d v="2021-08-17T00:00:00"/>
    <x v="13"/>
    <n v="40"/>
  </r>
  <r>
    <n v="80037710"/>
    <d v="2021-08-20T00:00:00"/>
    <x v="6"/>
    <n v="150"/>
  </r>
  <r>
    <n v="80037710"/>
    <d v="2021-08-20T00:00:00"/>
    <x v="5"/>
    <n v="270"/>
  </r>
  <r>
    <n v="80037710"/>
    <d v="2021-08-20T00:00:00"/>
    <x v="2"/>
    <n v="1000"/>
  </r>
  <r>
    <n v="80037710"/>
    <d v="2021-08-20T00:00:00"/>
    <x v="7"/>
    <n v="180"/>
  </r>
  <r>
    <n v="80037710"/>
    <d v="2021-08-20T00:00:00"/>
    <x v="8"/>
    <m/>
  </r>
  <r>
    <n v="80037710"/>
    <d v="2021-08-20T00:00:00"/>
    <x v="9"/>
    <n v="380"/>
  </r>
  <r>
    <n v="80037710"/>
    <d v="2021-08-20T00:00:00"/>
    <x v="11"/>
    <n v="100"/>
  </r>
  <r>
    <n v="80037710"/>
    <d v="2021-08-20T00:00:00"/>
    <x v="10"/>
    <n v="200"/>
  </r>
  <r>
    <n v="420"/>
    <s v="020/07/2021"/>
    <x v="14"/>
    <n v="1870"/>
  </r>
  <r>
    <n v="423"/>
    <d v="2021-07-20T00:00:00"/>
    <x v="15"/>
    <n v="1450"/>
  </r>
</pivotCacheRecords>
</file>

<file path=xl/pivotCache/pivotCacheRecords1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37129"/>
    <d v="2021-08-09T00:00:00"/>
    <x v="0"/>
    <n v="1000"/>
  </r>
  <r>
    <n v="80037129"/>
    <d v="2021-08-09T00:00:00"/>
    <x v="1"/>
    <n v="160"/>
  </r>
  <r>
    <n v="80037129"/>
    <d v="2021-08-09T00:00:00"/>
    <x v="2"/>
    <n v="800"/>
  </r>
  <r>
    <n v="80037129"/>
    <d v="2021-08-09T00:00:00"/>
    <x v="3"/>
    <n v="275"/>
  </r>
  <r>
    <n v="80037129"/>
    <d v="2021-08-09T00:00:00"/>
    <x v="4"/>
    <n v="350"/>
  </r>
  <r>
    <n v="80037524"/>
    <d v="2021-08-17T00:00:00"/>
    <x v="5"/>
    <n v="400"/>
  </r>
  <r>
    <n v="80037524"/>
    <d v="2021-08-17T00:00:00"/>
    <x v="6"/>
    <n v="200"/>
  </r>
  <r>
    <n v="80037524"/>
    <d v="2021-08-17T00:00:00"/>
    <x v="7"/>
    <n v="320"/>
  </r>
  <r>
    <n v="80037524"/>
    <d v="2021-08-17T00:00:00"/>
    <x v="8"/>
    <n v="190"/>
  </r>
  <r>
    <n v="80037524"/>
    <d v="2021-08-17T00:00:00"/>
    <x v="9"/>
    <n v="400"/>
  </r>
  <r>
    <n v="80037492"/>
    <d v="2021-08-17T00:00:00"/>
    <x v="0"/>
    <n v="600"/>
  </r>
  <r>
    <n v="80037492"/>
    <d v="2021-08-17T00:00:00"/>
    <x v="3"/>
    <n v="250"/>
  </r>
  <r>
    <n v="80037137"/>
    <d v="2021-08-09T00:00:00"/>
    <x v="10"/>
    <n v="200"/>
  </r>
  <r>
    <n v="80037496"/>
    <d v="2021-08-17T00:00:00"/>
    <x v="10"/>
    <n v="200"/>
  </r>
  <r>
    <n v="80037687"/>
    <d v="2021-08-20T00:00:00"/>
    <x v="5"/>
    <n v="310"/>
  </r>
  <r>
    <n v="80037687"/>
    <d v="2021-08-20T00:00:00"/>
    <x v="6"/>
    <n v="170"/>
  </r>
  <r>
    <n v="80037687"/>
    <d v="2021-08-20T00:00:00"/>
    <x v="11"/>
    <n v="40"/>
  </r>
  <r>
    <n v="80037687"/>
    <d v="2021-08-20T00:00:00"/>
    <x v="7"/>
    <n v="300"/>
  </r>
  <r>
    <n v="80037687"/>
    <d v="2021-08-20T00:00:00"/>
    <x v="8"/>
    <n v="140"/>
  </r>
  <r>
    <n v="80037687"/>
    <d v="2021-08-20T00:00:00"/>
    <x v="9"/>
    <n v="300"/>
  </r>
  <r>
    <n v="351"/>
    <m/>
    <x v="12"/>
    <n v="1600"/>
  </r>
  <r>
    <n v="352"/>
    <m/>
    <x v="13"/>
    <n v="0"/>
  </r>
  <r>
    <n v="80036823"/>
    <d v="2021-08-02T00:00:00"/>
    <x v="14"/>
    <n v="0.33333333333333331"/>
  </r>
</pivotCacheRecords>
</file>

<file path=xl/pivotCache/pivotCacheRecords1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40850"/>
    <d v="2021-10-05T00:00:00"/>
    <x v="0"/>
    <n v="150"/>
  </r>
  <r>
    <n v="80040850"/>
    <d v="2021-10-05T00:00:00"/>
    <x v="1"/>
    <n v="290"/>
  </r>
  <r>
    <n v="80040850"/>
    <d v="2021-10-05T00:00:00"/>
    <x v="2"/>
    <n v="270"/>
  </r>
  <r>
    <n v="80040850"/>
    <d v="2021-10-05T00:00:00"/>
    <x v="3"/>
    <n v="380"/>
  </r>
  <r>
    <n v="80040850"/>
    <d v="2021-10-05T00:00:00"/>
    <x v="4"/>
    <n v="260"/>
  </r>
  <r>
    <n v="80040850"/>
    <d v="2021-10-05T00:00:00"/>
    <x v="5"/>
    <n v="1000"/>
  </r>
  <r>
    <n v="80040850"/>
    <d v="2021-10-05T00:00:00"/>
    <x v="6"/>
    <n v="1020"/>
  </r>
  <r>
    <n v="80040850"/>
    <d v="2021-10-05T00:00:00"/>
    <x v="7"/>
    <n v="940"/>
  </r>
  <r>
    <n v="80040850"/>
    <d v="2021-10-05T00:00:00"/>
    <x v="8"/>
    <n v="40"/>
  </r>
  <r>
    <n v="80040850"/>
    <d v="2021-10-05T00:00:00"/>
    <x v="9"/>
    <n v="370"/>
  </r>
  <r>
    <n v="80040850"/>
    <d v="2021-10-05T00:00:00"/>
    <x v="10"/>
    <n v="300"/>
  </r>
  <r>
    <n v="80040855"/>
    <d v="2021-10-05T00:00:00"/>
    <x v="11"/>
    <n v="390"/>
  </r>
  <r>
    <n v="80040855"/>
    <d v="2021-10-05T00:00:00"/>
    <x v="12"/>
    <n v="100"/>
  </r>
  <r>
    <n v="80041616"/>
    <d v="2021-10-20T00:00:00"/>
    <x v="2"/>
    <n v="270"/>
  </r>
  <r>
    <n v="80041616"/>
    <d v="2021-10-20T00:00:00"/>
    <x v="4"/>
    <n v="1800"/>
  </r>
  <r>
    <n v="80041616"/>
    <d v="2021-10-20T00:00:00"/>
    <x v="7"/>
    <n v="750"/>
  </r>
  <r>
    <n v="80041616"/>
    <d v="2021-10-20T00:00:00"/>
    <x v="8"/>
    <n v="40"/>
  </r>
  <r>
    <n v="80041616"/>
    <d v="2021-10-20T00:00:00"/>
    <x v="1"/>
    <n v="290"/>
  </r>
  <r>
    <n v="80041616"/>
    <d v="2021-10-20T00:00:00"/>
    <x v="3"/>
    <n v="370"/>
  </r>
  <r>
    <n v="80041616"/>
    <d v="2021-10-20T00:00:00"/>
    <x v="6"/>
    <n v="200"/>
  </r>
  <r>
    <n v="80041616"/>
    <d v="2021-10-20T00:00:00"/>
    <x v="0"/>
    <n v="120"/>
  </r>
  <r>
    <n v="80041616"/>
    <d v="2021-10-20T00:00:00"/>
    <x v="12"/>
    <n v="100"/>
  </r>
  <r>
    <n v="357"/>
    <d v="2021-10-20T00:00:00"/>
    <x v="13"/>
    <n v="1290"/>
  </r>
  <r>
    <n v="358"/>
    <d v="2021-10-20T00:00:00"/>
    <x v="14"/>
    <n v="1420"/>
  </r>
</pivotCacheRecords>
</file>

<file path=xl/pivotCache/pivotCacheRecords1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59659"/>
    <d v="2022-07-20T00:00:00"/>
    <x v="0"/>
    <n v="290"/>
    <x v="0"/>
  </r>
  <r>
    <n v="80059659"/>
    <d v="2022-07-20T00:00:00"/>
    <x v="1"/>
    <n v="540"/>
    <x v="0"/>
  </r>
  <r>
    <n v="80059659"/>
    <d v="2022-07-20T00:00:00"/>
    <x v="2"/>
    <n v="590"/>
    <x v="0"/>
  </r>
  <r>
    <n v="80059659"/>
    <d v="2022-07-20T00:00:00"/>
    <x v="3"/>
    <n v="2200"/>
    <x v="0"/>
  </r>
  <r>
    <n v="80059659"/>
    <d v="2022-07-20T00:00:00"/>
    <x v="4"/>
    <n v="1100"/>
    <x v="0"/>
  </r>
  <r>
    <n v="80059659"/>
    <d v="2022-07-20T00:00:00"/>
    <x v="5"/>
    <n v="1350"/>
    <x v="0"/>
  </r>
  <r>
    <n v="80059659"/>
    <d v="2022-07-20T00:00:00"/>
    <x v="6"/>
    <n v="300"/>
    <x v="0"/>
  </r>
  <r>
    <n v="80059658"/>
    <d v="2022-07-20T00:00:00"/>
    <x v="7"/>
    <n v="60"/>
    <x v="1"/>
  </r>
  <r>
    <n v="80059658"/>
    <d v="2022-07-20T00:00:00"/>
    <x v="8"/>
    <n v="860"/>
    <x v="1"/>
  </r>
  <r>
    <n v="80059658"/>
    <d v="2022-07-20T00:00:00"/>
    <x v="3"/>
    <n v="300"/>
    <x v="1"/>
  </r>
  <r>
    <n v="80059658"/>
    <d v="2022-07-20T00:00:00"/>
    <x v="9"/>
    <n v="1350"/>
    <x v="1"/>
  </r>
  <r>
    <n v="80059658"/>
    <d v="2022-07-20T00:00:00"/>
    <x v="10"/>
    <n v="80"/>
    <x v="1"/>
  </r>
  <r>
    <n v="80059658"/>
    <d v="2022-07-20T00:00:00"/>
    <x v="11"/>
    <n v="480"/>
    <x v="1"/>
  </r>
  <r>
    <n v="80059658"/>
    <d v="2022-07-20T00:00:00"/>
    <x v="12"/>
    <n v="200"/>
    <x v="1"/>
  </r>
  <r>
    <n v="80059658"/>
    <d v="2022-07-20T00:00:00"/>
    <x v="13"/>
    <n v="800"/>
    <x v="1"/>
  </r>
  <r>
    <n v="80059658"/>
    <d v="2022-07-20T00:00:00"/>
    <x v="14"/>
    <n v="200"/>
    <x v="1"/>
  </r>
  <r>
    <n v="80059658"/>
    <d v="2022-07-20T00:00:00"/>
    <x v="15"/>
    <n v="400"/>
    <x v="1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n v="1662"/>
    <m/>
    <x v="17"/>
    <n v="1800"/>
    <x v="1"/>
  </r>
  <r>
    <n v="1660"/>
    <m/>
    <x v="18"/>
    <n v="2325"/>
    <x v="1"/>
  </r>
</pivotCacheRecords>
</file>

<file path=xl/pivotCache/pivotCacheRecords1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693515"/>
    <d v="2022-09-12T00:00:00"/>
    <x v="0"/>
    <n v="400"/>
    <x v="0"/>
  </r>
  <r>
    <n v="800693515"/>
    <d v="2022-09-12T00:00:00"/>
    <x v="1"/>
    <n v="1150"/>
    <x v="0"/>
  </r>
  <r>
    <n v="800693515"/>
    <d v="2022-09-12T00:00:00"/>
    <x v="2"/>
    <n v="160"/>
    <x v="1"/>
  </r>
  <r>
    <n v="800693515"/>
    <d v="2022-09-12T00:00:00"/>
    <x v="3"/>
    <n v="200"/>
    <x v="0"/>
  </r>
  <r>
    <n v="800693515"/>
    <d v="2022-09-12T00:00:00"/>
    <x v="4"/>
    <n v="70"/>
    <x v="2"/>
  </r>
  <r>
    <n v="800693515"/>
    <d v="2022-09-12T00:00:00"/>
    <x v="5"/>
    <n v="320"/>
    <x v="0"/>
  </r>
  <r>
    <n v="800693515"/>
    <d v="2022-09-12T00:00:00"/>
    <x v="6"/>
    <n v="320"/>
    <x v="3"/>
  </r>
  <r>
    <n v="800693515"/>
    <d v="2022-09-12T00:00:00"/>
    <x v="7"/>
    <n v="650"/>
    <x v="1"/>
  </r>
  <r>
    <n v="800693515"/>
    <d v="2022-09-12T00:00:00"/>
    <x v="8"/>
    <n v="70"/>
    <x v="3"/>
  </r>
  <r>
    <n v="800693515"/>
    <d v="2022-09-12T00:00:00"/>
    <x v="9"/>
    <n v="300"/>
    <x v="0"/>
  </r>
  <r>
    <n v="80063523"/>
    <d v="2022-09-12T00:00:00"/>
    <x v="10"/>
    <n v="140"/>
    <x v="0"/>
  </r>
  <r>
    <n v="80064092"/>
    <d v="2022-09-20T00:00:00"/>
    <x v="0"/>
    <n v="660"/>
    <x v="0"/>
  </r>
  <r>
    <n v="80064092"/>
    <d v="2022-09-20T00:00:00"/>
    <x v="3"/>
    <n v="140"/>
    <x v="0"/>
  </r>
  <r>
    <n v="80064092"/>
    <d v="2022-09-20T00:00:00"/>
    <x v="5"/>
    <n v="300"/>
    <x v="0"/>
  </r>
  <r>
    <n v="80064092"/>
    <d v="2022-09-20T00:00:00"/>
    <x v="9"/>
    <n v="220"/>
    <x v="0"/>
  </r>
  <r>
    <n v="80064107"/>
    <d v="2022-09-20T00:00:00"/>
    <x v="1"/>
    <n v="700"/>
    <x v="0"/>
  </r>
  <r>
    <n v="80064107"/>
    <d v="2022-09-20T00:00:00"/>
    <x v="0"/>
    <n v="300"/>
    <x v="0"/>
  </r>
  <r>
    <n v="80064107"/>
    <d v="2022-09-20T00:00:00"/>
    <x v="6"/>
    <n v="150"/>
    <x v="3"/>
  </r>
  <r>
    <n v="1669"/>
    <d v="2022-08-22T00:00:00"/>
    <x v="11"/>
    <n v="1340"/>
    <x v="3"/>
  </r>
</pivotCacheRecords>
</file>

<file path=xl/pivotCache/pivotCacheRecords1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80062645"/>
    <d v="2022-08-29T00:00:00"/>
    <x v="0"/>
    <n v="75"/>
    <x v="0"/>
  </r>
  <r>
    <n v="80062645"/>
    <d v="2022-08-29T00:00:00"/>
    <x v="1"/>
    <n v="270"/>
    <x v="0"/>
  </r>
  <r>
    <n v="80062645"/>
    <d v="2022-08-29T00:00:00"/>
    <x v="2"/>
    <n v="900"/>
    <x v="0"/>
  </r>
  <r>
    <n v="80062645"/>
    <d v="2022-08-29T00:00:00"/>
    <x v="3"/>
    <n v="1000"/>
    <x v="0"/>
  </r>
  <r>
    <n v="80062642"/>
    <d v="2022-08-29T00:00:00"/>
    <x v="4"/>
    <n v="30"/>
    <x v="1"/>
  </r>
  <r>
    <n v="80062642"/>
    <d v="2022-08-29T00:00:00"/>
    <x v="1"/>
    <n v="20"/>
    <x v="1"/>
  </r>
  <r>
    <n v="80062642"/>
    <d v="2022-08-29T00:00:00"/>
    <x v="5"/>
    <n v="485"/>
    <x v="1"/>
  </r>
  <r>
    <n v="80062642"/>
    <d v="2022-08-29T00:00:00"/>
    <x v="6"/>
    <n v="150"/>
    <x v="1"/>
  </r>
  <r>
    <n v="80062642"/>
    <d v="2022-08-29T00:00:00"/>
    <x v="3"/>
    <n v="50"/>
    <x v="1"/>
  </r>
  <r>
    <n v="80062642"/>
    <d v="2022-08-29T00:00:00"/>
    <x v="7"/>
    <n v="730"/>
    <x v="1"/>
  </r>
  <r>
    <n v="80062642"/>
    <d v="2022-08-29T00:00:00"/>
    <x v="8"/>
    <n v="200"/>
    <x v="1"/>
  </r>
  <r>
    <n v="80062642"/>
    <d v="2022-08-29T00:00:00"/>
    <x v="9"/>
    <n v="500"/>
    <x v="1"/>
  </r>
  <r>
    <n v="80062642"/>
    <d v="2022-08-29T00:00:00"/>
    <x v="10"/>
    <n v="100"/>
    <x v="1"/>
  </r>
  <r>
    <n v="80063144"/>
    <d v="2022-09-05T00:00:00"/>
    <x v="11"/>
    <n v="270"/>
    <x v="0"/>
  </r>
  <r>
    <n v="80063144"/>
    <d v="2022-09-05T00:00:00"/>
    <x v="6"/>
    <n v="1600"/>
    <x v="0"/>
  </r>
  <r>
    <n v="80063144"/>
    <d v="2022-09-05T00:00:00"/>
    <x v="12"/>
    <n v="140"/>
    <x v="1"/>
  </r>
  <r>
    <n v="80063144"/>
    <d v="2022-09-05T00:00:00"/>
    <x v="13"/>
    <n v="300"/>
    <x v="1"/>
  </r>
  <r>
    <n v="80063144"/>
    <d v="2022-09-05T00:00:00"/>
    <x v="14"/>
    <n v="260"/>
    <x v="1"/>
  </r>
  <r>
    <n v="80063144"/>
    <d v="2022-09-05T00:00:00"/>
    <x v="15"/>
    <n v="150"/>
    <x v="1"/>
  </r>
  <r>
    <n v="80063518"/>
    <d v="2022-09-20T00:00:00"/>
    <x v="0"/>
    <n v="90"/>
    <x v="0"/>
  </r>
  <r>
    <n v="80063518"/>
    <d v="2022-09-20T00:00:00"/>
    <x v="1"/>
    <n v="290"/>
    <x v="0"/>
  </r>
  <r>
    <n v="80063518"/>
    <d v="2022-09-20T00:00:00"/>
    <x v="5"/>
    <n v="480"/>
    <x v="1"/>
  </r>
  <r>
    <n v="80063518"/>
    <d v="2022-09-20T00:00:00"/>
    <x v="6"/>
    <n v="150"/>
    <x v="1"/>
  </r>
  <r>
    <n v="80063518"/>
    <d v="2022-09-20T00:00:00"/>
    <x v="7"/>
    <n v="1100"/>
    <x v="1"/>
  </r>
  <r>
    <n v="80063518"/>
    <d v="2022-09-20T00:00:00"/>
    <x v="16"/>
    <n v="40"/>
    <x v="1"/>
  </r>
  <r>
    <n v="80064088"/>
    <s v="20-09-0222"/>
    <x v="11"/>
    <n v="270"/>
    <x v="0"/>
  </r>
  <r>
    <n v="80064088"/>
    <s v="20-09-0222"/>
    <x v="2"/>
    <n v="600"/>
    <x v="0"/>
  </r>
  <r>
    <n v="80064088"/>
    <s v="20-09-0222"/>
    <x v="13"/>
    <n v="200"/>
    <x v="0"/>
  </r>
  <r>
    <n v="80064088"/>
    <s v="20-09-0222"/>
    <x v="10"/>
    <n v="100"/>
    <x v="1"/>
  </r>
  <r>
    <n v="80064103"/>
    <d v="2022-09-20T00:00:00"/>
    <x v="4"/>
    <n v="30"/>
    <x v="1"/>
  </r>
  <r>
    <n v="80064103"/>
    <d v="2022-09-20T00:00:00"/>
    <x v="0"/>
    <n v="140"/>
    <x v="0"/>
  </r>
  <r>
    <n v="80064103"/>
    <d v="2022-09-20T00:00:00"/>
    <x v="3"/>
    <n v="40"/>
    <x v="1"/>
  </r>
  <r>
    <n v="80064103"/>
    <d v="2022-09-20T00:00:00"/>
    <x v="9"/>
    <n v="300"/>
    <x v="1"/>
  </r>
  <r>
    <n v="1668"/>
    <d v="2022-09-20T00:00:00"/>
    <x v="17"/>
    <n v="1150"/>
    <x v="1"/>
  </r>
  <r>
    <n v="1667"/>
    <d v="2022-09-20T00:00:00"/>
    <x v="18"/>
    <n v="1290"/>
    <x v="1"/>
  </r>
</pivotCacheRecords>
</file>

<file path=xl/pivotCache/pivotCacheRecords1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68367"/>
    <d v="2022-11-18T00:00:00"/>
    <x v="0"/>
    <n v="200"/>
    <x v="0"/>
  </r>
  <r>
    <n v="80068367"/>
    <d v="2022-11-18T00:00:00"/>
    <x v="1"/>
    <n v="630"/>
    <x v="0"/>
  </r>
  <r>
    <n v="80068367"/>
    <d v="2022-11-18T00:00:00"/>
    <x v="2"/>
    <n v="170"/>
    <x v="0"/>
  </r>
  <r>
    <n v="80068367"/>
    <d v="2022-11-18T00:00:00"/>
    <x v="3"/>
    <n v="50"/>
    <x v="1"/>
  </r>
  <r>
    <n v="80068367"/>
    <d v="2022-11-18T00:00:00"/>
    <x v="4"/>
    <n v="230"/>
    <x v="2"/>
  </r>
  <r>
    <n v="80068367"/>
    <d v="2022-11-18T00:00:00"/>
    <x v="5"/>
    <n v="610"/>
    <x v="2"/>
  </r>
  <r>
    <n v="80068367"/>
    <d v="2022-11-18T00:00:00"/>
    <x v="6"/>
    <n v="1190"/>
    <x v="3"/>
  </r>
  <r>
    <n v="80068367"/>
    <d v="2022-11-18T00:00:00"/>
    <x v="7"/>
    <n v="80"/>
    <x v="0"/>
  </r>
  <r>
    <n v="80068367"/>
    <d v="2022-11-18T00:00:00"/>
    <x v="8"/>
    <n v="600"/>
    <x v="2"/>
  </r>
  <r>
    <n v="80068367"/>
    <d v="2022-11-18T00:00:00"/>
    <x v="9"/>
    <n v="1470"/>
    <x v="2"/>
  </r>
  <r>
    <n v="80068367"/>
    <d v="2022-11-18T00:00:00"/>
    <x v="10"/>
    <n v="690"/>
    <x v="2"/>
  </r>
  <r>
    <n v="80068367"/>
    <d v="2022-11-18T00:00:00"/>
    <x v="7"/>
    <n v="100"/>
    <x v="3"/>
  </r>
  <r>
    <n v="80068369"/>
    <d v="2022-11-18T00:00:00"/>
    <x v="11"/>
    <n v="100"/>
    <x v="2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n v="1750"/>
    <m/>
    <x v="13"/>
    <n v="1120"/>
    <x v="3"/>
  </r>
</pivotCacheRecords>
</file>

<file path=xl/pivotCache/pivotCacheRecords1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n v="260"/>
    <x v="0"/>
  </r>
  <r>
    <x v="1"/>
    <n v="1700"/>
    <x v="1"/>
  </r>
  <r>
    <x v="2"/>
    <n v="900"/>
    <x v="1"/>
  </r>
  <r>
    <x v="3"/>
    <n v="900"/>
    <x v="1"/>
  </r>
  <r>
    <x v="3"/>
    <n v="45"/>
    <x v="0"/>
  </r>
  <r>
    <x v="4"/>
    <n v="790"/>
    <x v="0"/>
  </r>
  <r>
    <x v="4"/>
    <n v="3460"/>
    <x v="1"/>
  </r>
  <r>
    <x v="4"/>
    <n v="205"/>
    <x v="0"/>
  </r>
  <r>
    <x v="5"/>
    <n v="1200"/>
    <x v="1"/>
  </r>
  <r>
    <x v="6"/>
    <n v="1250"/>
    <x v="1"/>
  </r>
  <r>
    <x v="7"/>
    <n v="2285"/>
    <x v="0"/>
  </r>
  <r>
    <x v="8"/>
    <n v="160"/>
    <x v="0"/>
  </r>
  <r>
    <x v="9"/>
    <n v="530"/>
    <x v="0"/>
  </r>
  <r>
    <x v="10"/>
    <n v="300"/>
    <x v="0"/>
  </r>
  <r>
    <x v="11"/>
    <n v="805"/>
    <x v="0"/>
  </r>
  <r>
    <x v="12"/>
    <n v="600"/>
    <x v="0"/>
  </r>
  <r>
    <x v="13"/>
    <n v="325"/>
    <x v="0"/>
  </r>
  <r>
    <x v="14"/>
    <n v="160"/>
    <x v="0"/>
  </r>
  <r>
    <x v="15"/>
    <n v="2055"/>
    <x v="0"/>
  </r>
  <r>
    <x v="16"/>
    <n v="2755"/>
    <x v="0"/>
  </r>
</pivotCacheRecords>
</file>

<file path=xl/pivotCache/pivotCacheRecords1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x v="0"/>
    <n v="220"/>
    <x v="0"/>
  </r>
  <r>
    <x v="1"/>
    <n v="120"/>
    <x v="0"/>
  </r>
  <r>
    <x v="2"/>
    <n v="50"/>
    <x v="1"/>
  </r>
  <r>
    <x v="3"/>
    <n v="440"/>
    <x v="0"/>
  </r>
  <r>
    <x v="4"/>
    <n v="70"/>
    <x v="2"/>
  </r>
  <r>
    <x v="5"/>
    <n v="490"/>
    <x v="3"/>
  </r>
  <r>
    <x v="6"/>
    <n v="1980"/>
    <x v="3"/>
  </r>
  <r>
    <x v="7"/>
    <n v="340"/>
    <x v="3"/>
  </r>
  <r>
    <x v="8"/>
    <n v="550"/>
    <x v="3"/>
  </r>
  <r>
    <x v="9"/>
    <n v="395"/>
    <x v="2"/>
  </r>
  <r>
    <x v="10"/>
    <n v="160"/>
    <x v="3"/>
  </r>
  <r>
    <x v="11"/>
    <n v="200"/>
    <x v="3"/>
  </r>
  <r>
    <x v="12"/>
    <n v="120"/>
    <x v="3"/>
  </r>
  <r>
    <x v="12"/>
    <n v="160"/>
    <x v="2"/>
  </r>
  <r>
    <x v="13"/>
    <n v="700"/>
    <x v="2"/>
  </r>
  <r>
    <x v="14"/>
    <n v="460"/>
    <x v="2"/>
  </r>
  <r>
    <x v="15"/>
    <n v="160"/>
    <x v="3"/>
  </r>
  <r>
    <x v="15"/>
    <n v="500"/>
    <x v="2"/>
  </r>
  <r>
    <x v="15"/>
    <n v="21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4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6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0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2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4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3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5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6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7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6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8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9"/>
        <item x="4"/>
        <item x="8"/>
        <item x="6"/>
        <item x="1"/>
        <item x="11"/>
        <item x="0"/>
        <item x="3"/>
        <item x="2"/>
        <item x="7"/>
        <item x="12"/>
        <item x="10"/>
        <item x="5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3" cacheId="9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2" firstHeaderRow="1" firstDataRow="1" firstDataCol="1"/>
  <pivotFields count="4">
    <pivotField showAll="0"/>
    <pivotField showAll="0"/>
    <pivotField axis="axisRow" showAll="0">
      <items count="38">
        <item x="2"/>
        <item x="6"/>
        <item n="DBN1425" m="1" x="34"/>
        <item x="7"/>
        <item m="1" x="30"/>
        <item m="1" x="24"/>
        <item m="1" x="29"/>
        <item n="DBN14252" m="1" x="23"/>
        <item m="1" x="22"/>
        <item m="1" x="17"/>
        <item x="10"/>
        <item x="1"/>
        <item m="1" x="13"/>
        <item m="1" x="16"/>
        <item m="1" x="14"/>
        <item m="1" x="27"/>
        <item m="1" x="35"/>
        <item m="1" x="19"/>
        <item m="1" x="11"/>
        <item m="1" x="28"/>
        <item m="1" x="33"/>
        <item m="1" x="36"/>
        <item m="1" x="12"/>
        <item m="1" x="32"/>
        <item m="1" x="31"/>
        <item m="1" x="26"/>
        <item m="1" x="21"/>
        <item m="1" x="15"/>
        <item m="1" x="20"/>
        <item m="1" x="25"/>
        <item x="5"/>
        <item x="8"/>
        <item x="0"/>
        <item m="1" x="18"/>
        <item x="3"/>
        <item x="4"/>
        <item x="9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3"/>
    </i>
    <i>
      <x v="10"/>
    </i>
    <i>
      <x v="11"/>
    </i>
    <i>
      <x v="30"/>
    </i>
    <i>
      <x v="31"/>
    </i>
    <i>
      <x v="32"/>
    </i>
    <i>
      <x v="34"/>
    </i>
    <i>
      <x v="35"/>
    </i>
    <i>
      <x v="3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9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7" firstHeaderRow="1" firstDataRow="1" firstDataCol="1"/>
  <pivotFields count="4">
    <pivotField showAll="0"/>
    <pivotField showAll="0"/>
    <pivotField axis="axisRow" showAll="0" sortType="ascending">
      <items count="11">
        <item x="2"/>
        <item x="6"/>
        <item x="1"/>
        <item x="4"/>
        <item x="7"/>
        <item x="8"/>
        <item x="3"/>
        <item x="0"/>
        <item x="9"/>
        <item x="5"/>
        <item t="default"/>
      </items>
    </pivotField>
    <pivotField dataField="1"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3" cacheId="9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0" firstHeaderRow="1" firstDataRow="1" firstDataCol="1"/>
  <pivotFields count="4">
    <pivotField showAll="0"/>
    <pivotField showAll="0"/>
    <pivotField axis="axisRow" showAll="0">
      <items count="14">
        <item m="1" x="12"/>
        <item h="1" x="10"/>
        <item x="7"/>
        <item x="4"/>
        <item x="0"/>
        <item x="1"/>
        <item x="9"/>
        <item x="8"/>
        <item m="1" x="11"/>
        <item x="5"/>
        <item x="2"/>
        <item x="3"/>
        <item h="1" x="6"/>
        <item t="default"/>
      </items>
    </pivotField>
    <pivotField dataField="1" showAll="0"/>
  </pivotFields>
  <rowFields count="1">
    <field x="2"/>
  </rowFields>
  <rowItems count="10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1" cacheId="9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7" firstHeaderRow="1" firstDataRow="1" firstDataCol="1"/>
  <pivotFields count="4">
    <pivotField showAll="0"/>
    <pivotField showAll="0"/>
    <pivotField axis="axisRow" showAll="0" sortType="ascending">
      <items count="11">
        <item x="5"/>
        <item x="4"/>
        <item x="7"/>
        <item x="0"/>
        <item x="1"/>
        <item x="8"/>
        <item x="2"/>
        <item x="3"/>
        <item x="6"/>
        <item x="9"/>
        <item t="default"/>
      </items>
    </pivotField>
    <pivotField dataField="1"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1" cacheId="9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3" firstHeaderRow="1" firstDataRow="1" firstDataCol="1"/>
  <pivotFields count="4">
    <pivotField subtotalTop="0" showAll="0"/>
    <pivotField numFmtId="14" subtotalTop="0" showAll="0"/>
    <pivotField axis="axisRow" subtotalTop="0" showAll="0">
      <items count="13">
        <item x="3"/>
        <item x="5"/>
        <item x="4"/>
        <item x="2"/>
        <item x="10"/>
        <item x="7"/>
        <item x="6"/>
        <item x="11"/>
        <item x="9"/>
        <item x="8"/>
        <item x="0"/>
        <item x="1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Dinámica1" cacheId="9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3"/>
        <item x="5"/>
        <item x="4"/>
        <item x="2"/>
        <item x="10"/>
        <item x="7"/>
        <item x="6"/>
        <item x="11"/>
        <item x="9"/>
        <item x="8"/>
        <item x="0"/>
        <item x="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Dinámica2" cacheId="8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2" firstHeaderRow="1" firstDataRow="1" firstDataCol="1"/>
  <pivotFields count="4">
    <pivotField subtotalTop="0" showAll="0"/>
    <pivotField subtotalTop="0" showAll="0"/>
    <pivotField axis="axisRow" subtotalTop="0" showAll="0">
      <items count="12">
        <item x="6"/>
        <item x="5"/>
        <item x="4"/>
        <item x="0"/>
        <item x="7"/>
        <item x="8"/>
        <item x="2"/>
        <item x="1"/>
        <item x="3"/>
        <item x="9"/>
        <item x="10"/>
        <item t="default"/>
      </items>
    </pivotField>
    <pivotField dataField="1" subtotalTop="0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8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8" firstHeaderRow="1" firstDataRow="1" firstDataCol="1"/>
  <pivotFields count="4">
    <pivotField showAll="0"/>
    <pivotField showAll="0"/>
    <pivotField axis="axisRow" showAll="0" sortType="ascending">
      <items count="12">
        <item x="6"/>
        <item x="10"/>
        <item x="5"/>
        <item x="4"/>
        <item x="0"/>
        <item x="7"/>
        <item x="8"/>
        <item x="2"/>
        <item x="1"/>
        <item x="3"/>
        <item x="9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Dinámica1" cacheId="8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4" firstHeaderRow="1" firstDataRow="1" firstDataCol="1"/>
  <pivotFields count="4">
    <pivotField subtotalTop="0" showAll="0"/>
    <pivotField numFmtId="14" subtotalTop="0" showAll="0"/>
    <pivotField axis="axisRow" subtotalTop="0" showAll="0">
      <items count="14">
        <item x="8"/>
        <item x="7"/>
        <item x="9"/>
        <item x="0"/>
        <item x="4"/>
        <item x="5"/>
        <item x="6"/>
        <item x="11"/>
        <item x="10"/>
        <item x="12"/>
        <item x="3"/>
        <item x="1"/>
        <item x="2"/>
        <item t="default"/>
      </items>
    </pivotField>
    <pivotField dataField="1" subtotalTop="0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Dinámica1" cacheId="8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1"/>
        <item x="8"/>
        <item x="7"/>
        <item x="9"/>
        <item x="0"/>
        <item x="4"/>
        <item x="5"/>
        <item x="6"/>
        <item x="11"/>
        <item x="10"/>
        <item x="12"/>
        <item x="2"/>
        <item x="3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Dinámica2" cacheId="8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2" firstHeaderRow="1" firstDataRow="1" firstDataCol="1"/>
  <pivotFields count="4">
    <pivotField subtotalTop="0" showAll="0"/>
    <pivotField subtotalTop="0" showAll="0"/>
    <pivotField axis="axisRow" subtotalTop="0" showAll="0">
      <items count="12">
        <item x="6"/>
        <item x="2"/>
        <item x="4"/>
        <item x="5"/>
        <item x="3"/>
        <item x="9"/>
        <item x="10"/>
        <item x="0"/>
        <item x="1"/>
        <item x="7"/>
        <item x="8"/>
        <item t="default"/>
      </items>
    </pivotField>
    <pivotField dataField="1" subtotalTop="0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ablaDinámica1" cacheId="8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8" firstHeaderRow="1" firstDataRow="1" firstDataCol="1"/>
  <pivotFields count="4">
    <pivotField showAll="0"/>
    <pivotField showAll="0"/>
    <pivotField axis="axisRow" showAll="0" sortType="ascending">
      <items count="12">
        <item x="9"/>
        <item x="6"/>
        <item x="1"/>
        <item x="2"/>
        <item x="4"/>
        <item x="7"/>
        <item x="0"/>
        <item x="5"/>
        <item x="10"/>
        <item x="3"/>
        <item x="8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Dinámica1" cacheId="8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4" firstHeaderRow="1" firstDataRow="1" firstDataCol="1"/>
  <pivotFields count="4">
    <pivotField subtotalTop="0" showAll="0"/>
    <pivotField numFmtId="14" subtotalTop="0" showAll="0"/>
    <pivotField axis="axisRow" subtotalTop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ubtotalTop="0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TablaDinámica1" cacheId="8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2"/>
        <item x="0"/>
        <item x="1"/>
        <item x="9"/>
        <item x="7"/>
        <item x="3"/>
        <item x="11"/>
        <item x="8"/>
        <item x="5"/>
        <item x="6"/>
        <item x="4"/>
        <item x="12"/>
        <item x="10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TablaDinámica2" cacheId="8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4" firstHeaderRow="1" firstDataRow="1" firstDataCol="1"/>
  <pivotFields count="4">
    <pivotField subtotalTop="0" showAll="0"/>
    <pivotField subtotalTop="0" showAll="0"/>
    <pivotField axis="axisRow" subtotalTop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ubtotalTop="0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TablaDinámica1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3:O21" firstHeaderRow="1" firstDataRow="2" firstDataCol="1"/>
  <pivotFields count="3">
    <pivotField axis="axisRow" subtotalTop="0" showAll="0">
      <items count="17">
        <item x="13"/>
        <item x="10"/>
        <item x="2"/>
        <item x="6"/>
        <item x="1"/>
        <item x="4"/>
        <item x="11"/>
        <item x="7"/>
        <item x="8"/>
        <item x="3"/>
        <item x="0"/>
        <item x="15"/>
        <item x="12"/>
        <item x="9"/>
        <item x="14"/>
        <item x="5"/>
        <item t="default"/>
      </items>
    </pivotField>
    <pivotField dataField="1" subtotalTop="0" showAll="0"/>
    <pivotField axis="axisCol" subtotalTop="0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ts" fld="1" baseField="0" baseItem="0"/>
  </dataFields>
  <formats count="22">
    <format dxfId="208">
      <pivotArea collapsedLevelsAreSubtotals="1" fieldPosition="0">
        <references count="2">
          <reference field="0" count="1">
            <x v="4"/>
          </reference>
          <reference field="2" count="1" selected="0">
            <x v="4"/>
          </reference>
        </references>
      </pivotArea>
    </format>
    <format dxfId="207">
      <pivotArea collapsedLevelsAreSubtotals="1" fieldPosition="0">
        <references count="2">
          <reference field="0" count="1">
            <x v="6"/>
          </reference>
          <reference field="2" count="1" selected="0">
            <x v="4"/>
          </reference>
        </references>
      </pivotArea>
    </format>
    <format dxfId="206">
      <pivotArea collapsedLevelsAreSubtotals="1" fieldPosition="0">
        <references count="2">
          <reference field="0" count="1">
            <x v="7"/>
          </reference>
          <reference field="2" count="1" selected="0">
            <x v="4"/>
          </reference>
        </references>
      </pivotArea>
    </format>
    <format dxfId="205">
      <pivotArea collapsedLevelsAreSubtotals="1" fieldPosition="0">
        <references count="2">
          <reference field="0" count="1">
            <x v="10"/>
          </reference>
          <reference field="2" count="1" selected="0">
            <x v="4"/>
          </reference>
        </references>
      </pivotArea>
    </format>
    <format dxfId="204">
      <pivotArea collapsedLevelsAreSubtotals="1" fieldPosition="0">
        <references count="2">
          <reference field="0" count="1">
            <x v="11"/>
          </reference>
          <reference field="2" count="1" selected="0">
            <x v="4"/>
          </reference>
        </references>
      </pivotArea>
    </format>
    <format dxfId="203">
      <pivotArea collapsedLevelsAreSubtotals="1" fieldPosition="0">
        <references count="2">
          <reference field="0" count="1">
            <x v="0"/>
          </reference>
          <reference field="2" count="1" selected="0">
            <x v="4"/>
          </reference>
        </references>
      </pivotArea>
    </format>
    <format dxfId="202">
      <pivotArea collapsedLevelsAreSubtotals="1" fieldPosition="0">
        <references count="2">
          <reference field="0" count="1">
            <x v="14"/>
          </reference>
          <reference field="2" count="1" selected="0">
            <x v="4"/>
          </reference>
        </references>
      </pivotArea>
    </format>
    <format dxfId="201">
      <pivotArea collapsedLevelsAreSubtotals="1" fieldPosition="0">
        <references count="2">
          <reference field="0" count="1">
            <x v="12"/>
          </reference>
          <reference field="2" count="1" selected="0">
            <x v="4"/>
          </reference>
        </references>
      </pivotArea>
    </format>
    <format dxfId="200">
      <pivotArea collapsedLevelsAreSubtotals="1" fieldPosition="0">
        <references count="2">
          <reference field="0" count="1">
            <x v="13"/>
          </reference>
          <reference field="2" count="1" selected="0">
            <x v="4"/>
          </reference>
        </references>
      </pivotArea>
    </format>
    <format dxfId="199">
      <pivotArea collapsedLevelsAreSubtotals="1" fieldPosition="0">
        <references count="2">
          <reference field="0" count="1">
            <x v="14"/>
          </reference>
          <reference field="2" count="1" selected="0">
            <x v="4"/>
          </reference>
        </references>
      </pivotArea>
    </format>
    <format dxfId="198">
      <pivotArea collapsedLevelsAreSubtotals="1" fieldPosition="0">
        <references count="2">
          <reference field="0" count="1">
            <x v="0"/>
          </reference>
          <reference field="2" count="1" selected="0">
            <x v="4"/>
          </reference>
        </references>
      </pivotArea>
    </format>
    <format dxfId="197">
      <pivotArea collapsedLevelsAreSubtotals="1" fieldPosition="0">
        <references count="2">
          <reference field="0" count="1">
            <x v="7"/>
          </reference>
          <reference field="2" count="1" selected="0">
            <x v="4"/>
          </reference>
        </references>
      </pivotArea>
    </format>
    <format dxfId="196">
      <pivotArea collapsedLevelsAreSubtotals="1" fieldPosition="0">
        <references count="2">
          <reference field="0" count="1">
            <x v="0"/>
          </reference>
          <reference field="2" count="1" selected="0">
            <x v="4"/>
          </reference>
        </references>
      </pivotArea>
    </format>
    <format dxfId="195">
      <pivotArea collapsedLevelsAreSubtotals="1" fieldPosition="0">
        <references count="2">
          <reference field="0" count="1">
            <x v="14"/>
          </reference>
          <reference field="2" count="1" selected="0">
            <x v="4"/>
          </reference>
        </references>
      </pivotArea>
    </format>
    <format dxfId="194">
      <pivotArea collapsedLevelsAreSubtotals="1" fieldPosition="0">
        <references count="2">
          <reference field="0" count="1">
            <x v="0"/>
          </reference>
          <reference field="2" count="1" selected="0">
            <x v="4"/>
          </reference>
        </references>
      </pivotArea>
    </format>
    <format dxfId="193">
      <pivotArea collapsedLevelsAreSubtotals="1" fieldPosition="0">
        <references count="2">
          <reference field="0" count="1">
            <x v="14"/>
          </reference>
          <reference field="2" count="1" selected="0">
            <x v="4"/>
          </reference>
        </references>
      </pivotArea>
    </format>
    <format dxfId="192">
      <pivotArea collapsedLevelsAreSubtotals="1" fieldPosition="0">
        <references count="2">
          <reference field="0" count="1">
            <x v="4"/>
          </reference>
          <reference field="2" count="1" selected="0">
            <x v="4"/>
          </reference>
        </references>
      </pivotArea>
    </format>
    <format dxfId="191">
      <pivotArea collapsedLevelsAreSubtotals="1" fieldPosition="0">
        <references count="2">
          <reference field="0" count="1">
            <x v="6"/>
          </reference>
          <reference field="2" count="1" selected="0">
            <x v="4"/>
          </reference>
        </references>
      </pivotArea>
    </format>
    <format dxfId="190">
      <pivotArea collapsedLevelsAreSubtotals="1" fieldPosition="0">
        <references count="2">
          <reference field="0" count="1">
            <x v="10"/>
          </reference>
          <reference field="2" count="1" selected="0">
            <x v="4"/>
          </reference>
        </references>
      </pivotArea>
    </format>
    <format dxfId="189">
      <pivotArea collapsedLevelsAreSubtotals="1" fieldPosition="0">
        <references count="2">
          <reference field="0" count="1">
            <x v="12"/>
          </reference>
          <reference field="2" count="1" selected="0">
            <x v="4"/>
          </reference>
        </references>
      </pivotArea>
    </format>
    <format dxfId="188">
      <pivotArea collapsedLevelsAreSubtotals="1" fieldPosition="0">
        <references count="2">
          <reference field="0" count="1">
            <x v="11"/>
          </reference>
          <reference field="2" count="1" selected="0">
            <x v="4"/>
          </reference>
        </references>
      </pivotArea>
    </format>
    <format dxfId="187">
      <pivotArea collapsedLevelsAreSubtotals="1" fieldPosition="0">
        <references count="2">
          <reference field="0" count="1">
            <x v="11"/>
          </reference>
          <reference field="2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TablaDinámica2" cacheId="9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G3:M19" firstHeaderRow="1" firstDataRow="2" firstDataCol="1"/>
  <pivotFields count="3">
    <pivotField axis="axisRow" subtotalTop="0" showAll="0">
      <items count="15">
        <item x="11"/>
        <item x="5"/>
        <item x="4"/>
        <item x="7"/>
        <item x="12"/>
        <item x="0"/>
        <item x="13"/>
        <item x="1"/>
        <item x="8"/>
        <item x="2"/>
        <item x="3"/>
        <item x="6"/>
        <item x="10"/>
        <item x="9"/>
        <item t="default"/>
      </items>
    </pivotField>
    <pivotField dataField="1" subtotalTop="0" showAll="0"/>
    <pivotField axis="axisCol" subtotalTop="0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ts" fld="1" baseField="0" baseItem="0"/>
  </dataFields>
  <formats count="5">
    <format dxfId="186">
      <pivotArea collapsedLevelsAreSubtotals="1" fieldPosition="0">
        <references count="2">
          <reference field="0" count="1">
            <x v="9"/>
          </reference>
          <reference field="2" count="1" selected="0">
            <x v="4"/>
          </reference>
        </references>
      </pivotArea>
    </format>
    <format dxfId="185">
      <pivotArea collapsedLevelsAreSubtotals="1" fieldPosition="0">
        <references count="2">
          <reference field="0" count="1">
            <x v="5"/>
          </reference>
          <reference field="2" count="1" selected="0">
            <x v="4"/>
          </reference>
        </references>
      </pivotArea>
    </format>
    <format dxfId="184">
      <pivotArea collapsedLevelsAreSubtotals="1" fieldPosition="0">
        <references count="2">
          <reference field="0" count="1">
            <x v="10"/>
          </reference>
          <reference field="2" count="1" selected="0">
            <x v="4"/>
          </reference>
        </references>
      </pivotArea>
    </format>
    <format dxfId="183">
      <pivotArea collapsedLevelsAreSubtotals="1" fieldPosition="0">
        <references count="2">
          <reference field="0" count="1">
            <x v="11"/>
          </reference>
          <reference field="2" count="1" selected="0">
            <x v="4"/>
          </reference>
        </references>
      </pivotArea>
    </format>
    <format dxfId="182">
      <pivotArea collapsedLevelsAreSubtotals="1" fieldPosition="0">
        <references count="2">
          <reference field="0" count="1">
            <x v="3"/>
          </reference>
          <reference field="2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TablaDinámica1" cacheId="9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6" firstHeaderRow="1" firstDataRow="1" firstDataCol="1"/>
  <pivotFields count="4">
    <pivotField subtotalTop="0" showAll="0"/>
    <pivotField numFmtId="14" subtotalTop="0" showAll="0"/>
    <pivotField axis="axisRow" subtotalTop="0" showAll="0">
      <items count="16">
        <item x="10"/>
        <item x="6"/>
        <item x="11"/>
        <item x="12"/>
        <item x="4"/>
        <item x="2"/>
        <item x="3"/>
        <item x="1"/>
        <item x="5"/>
        <item x="0"/>
        <item x="9"/>
        <item x="13"/>
        <item x="14"/>
        <item x="7"/>
        <item x="8"/>
        <item t="default"/>
      </items>
    </pivotField>
    <pivotField dataField="1" subtotalTop="0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TablaDinámica1" cacheId="9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7"/>
        <item x="11"/>
        <item x="10"/>
        <item x="6"/>
        <item x="0"/>
        <item x="1"/>
        <item x="12"/>
        <item x="13"/>
        <item x="5"/>
        <item x="2"/>
        <item x="3"/>
        <item x="4"/>
        <item x="14"/>
        <item x="8"/>
        <item x="9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TablaDinámica1" cacheId="8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4">
        <item x="4"/>
        <item x="0"/>
        <item x="9"/>
        <item x="10"/>
        <item x="6"/>
        <item x="1"/>
        <item m="1" x="12"/>
        <item x="3"/>
        <item x="2"/>
        <item x="7"/>
        <item x="8"/>
        <item x="11"/>
        <item x="5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laDinámica1" cacheId="9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6" firstHeaderRow="1" firstDataRow="1" firstDataCol="1"/>
  <pivotFields count="4">
    <pivotField subtotalTop="0" showAll="0"/>
    <pivotField numFmtId="14" subtotalTop="0" showAll="0"/>
    <pivotField axis="axisRow" subtotalTop="0" showAll="0">
      <items count="16">
        <item x="10"/>
        <item x="6"/>
        <item x="11"/>
        <item x="12"/>
        <item x="4"/>
        <item x="2"/>
        <item x="3"/>
        <item x="1"/>
        <item x="5"/>
        <item x="0"/>
        <item x="9"/>
        <item x="13"/>
        <item x="14"/>
        <item x="7"/>
        <item x="8"/>
        <item t="default"/>
      </items>
    </pivotField>
    <pivotField dataField="1" subtotalTop="0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TablaDinámica2" cacheId="8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3" firstHeaderRow="1" firstDataRow="1" firstDataCol="1"/>
  <pivotFields count="4">
    <pivotField subtotalTop="0" showAll="0"/>
    <pivotField subtotalTop="0" showAll="0"/>
    <pivotField axis="axisRow" subtotalTop="0" showAll="0">
      <items count="14">
        <item x="3"/>
        <item x="6"/>
        <item x="7"/>
        <item x="2"/>
        <item x="0"/>
        <item x="5"/>
        <item x="10"/>
        <item x="8"/>
        <item x="9"/>
        <item x="4"/>
        <item x="1"/>
        <item x="11"/>
        <item m="1" x="12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TablaDinámica2" cacheId="8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3" firstHeaderRow="1" firstDataRow="1" firstDataCol="1"/>
  <pivotFields count="4">
    <pivotField subtotalTop="0" showAll="0"/>
    <pivotField subtotalTop="0" showAll="0"/>
    <pivotField axis="axisRow" subtotalTop="0" showAll="0">
      <items count="14">
        <item x="3"/>
        <item x="6"/>
        <item x="7"/>
        <item x="2"/>
        <item x="0"/>
        <item x="5"/>
        <item x="10"/>
        <item x="8"/>
        <item x="9"/>
        <item x="4"/>
        <item x="1"/>
        <item x="11"/>
        <item m="1" x="12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TablaDinámica1" cacheId="9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8" firstHeaderRow="1" firstDataRow="1" firstDataCol="1"/>
  <pivotFields count="4">
    <pivotField subtotalTop="0" showAll="0"/>
    <pivotField numFmtId="14" subtotalTop="0" showAll="0"/>
    <pivotField axis="axisRow" subtotalTop="0" showAll="0">
      <items count="18">
        <item x="5"/>
        <item x="4"/>
        <item x="12"/>
        <item x="0"/>
        <item x="11"/>
        <item x="8"/>
        <item x="7"/>
        <item x="9"/>
        <item x="10"/>
        <item x="14"/>
        <item x="1"/>
        <item x="2"/>
        <item x="3"/>
        <item x="6"/>
        <item x="13"/>
        <item x="15"/>
        <item x="16"/>
        <item t="default"/>
      </items>
    </pivotField>
    <pivotField dataField="1" subtotalTop="0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TablaDinámica1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 sortType="ascending">
      <items count="18">
        <item x="2"/>
        <item x="6"/>
        <item x="12"/>
        <item x="5"/>
        <item x="4"/>
        <item x="3"/>
        <item x="14"/>
        <item x="9"/>
        <item x="13"/>
        <item x="0"/>
        <item x="1"/>
        <item x="10"/>
        <item x="8"/>
        <item x="7"/>
        <item x="15"/>
        <item x="11"/>
        <item x="16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TablaDinámica2" cacheId="9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4">
    <pivotField subtotalTop="0" showAll="0"/>
    <pivotField subtotalTop="0" showAll="0"/>
    <pivotField axis="axisRow" subtotalTop="0" showAll="0">
      <items count="13">
        <item x="2"/>
        <item x="7"/>
        <item x="0"/>
        <item x="4"/>
        <item x="6"/>
        <item x="1"/>
        <item x="8"/>
        <item x="9"/>
        <item x="3"/>
        <item x="5"/>
        <item x="11"/>
        <item x="10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TablaDinámica1" cacheId="9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8" firstHeaderRow="1" firstDataRow="1" firstDataCol="1"/>
  <pivotFields count="4">
    <pivotField showAll="0"/>
    <pivotField showAll="0"/>
    <pivotField axis="axisRow" showAll="0" sortType="ascending">
      <items count="13">
        <item x="3"/>
        <item x="10"/>
        <item x="9"/>
        <item x="1"/>
        <item x="7"/>
        <item x="5"/>
        <item x="2"/>
        <item x="4"/>
        <item x="0"/>
        <item x="8"/>
        <item x="6"/>
        <item m="1" x="11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TablaDinámica1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5" firstHeaderRow="1" firstDataRow="1" firstDataCol="1"/>
  <pivotFields count="4">
    <pivotField subtotalTop="0" showAll="0"/>
    <pivotField numFmtId="14" subtotalTop="0" showAll="0"/>
    <pivotField axis="axisRow" subtotalTop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ubtotalTop="0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TablaDinámica1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12"/>
        <item x="10"/>
        <item x="11"/>
        <item x="0"/>
        <item x="1"/>
        <item x="4"/>
        <item x="7"/>
        <item x="8"/>
        <item x="3"/>
        <item x="5"/>
        <item x="2"/>
        <item x="9"/>
        <item x="6"/>
        <item x="13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TablaDinámica2" cacheId="10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2" firstHeaderRow="1" firstDataRow="1" firstDataCol="1"/>
  <pivotFields count="4">
    <pivotField subtotalTop="0" showAll="0"/>
    <pivotField subtotalTop="0" showAll="0"/>
    <pivotField axis="axisRow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ubtotalTop="0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TablaDinámica1" cacheId="10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1"/>
        <item x="2"/>
        <item x="7"/>
        <item x="10"/>
        <item x="8"/>
        <item x="4"/>
        <item x="9"/>
        <item x="3"/>
        <item x="0"/>
        <item x="6"/>
        <item x="5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TablaDinámica1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8" firstHeaderRow="1" firstDataRow="1" firstDataCol="1"/>
  <pivotFields count="4">
    <pivotField subtotalTop="0" showAll="0"/>
    <pivotField numFmtId="14" subtotalTop="0" showAll="0"/>
    <pivotField axis="axisRow" subtotalTop="0" showAll="0">
      <items count="18">
        <item x="9"/>
        <item x="4"/>
        <item x="5"/>
        <item x="16"/>
        <item x="14"/>
        <item x="11"/>
        <item x="15"/>
        <item x="10"/>
        <item x="0"/>
        <item x="3"/>
        <item x="13"/>
        <item x="6"/>
        <item x="7"/>
        <item x="8"/>
        <item x="1"/>
        <item x="2"/>
        <item x="12"/>
        <item t="default"/>
      </items>
    </pivotField>
    <pivotField dataField="1" subtotalTop="0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200-000000000000}" name="TablaDinámica1" cacheId="10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 sortType="ascending">
      <items count="18">
        <item x="12"/>
        <item x="1"/>
        <item x="8"/>
        <item x="6"/>
        <item x="7"/>
        <item x="5"/>
        <item x="4"/>
        <item x="11"/>
        <item x="2"/>
        <item x="0"/>
        <item x="3"/>
        <item x="14"/>
        <item x="15"/>
        <item x="9"/>
        <item x="13"/>
        <item x="10"/>
        <item x="16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00000000}" name="TablaDinámica2" cacheId="10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4">
    <pivotField subtotalTop="0" showAll="0"/>
    <pivotField subtotalTop="0" showAll="0"/>
    <pivotField axis="axisRow" subtotalTop="0" showAll="0">
      <items count="13">
        <item x="10"/>
        <item x="6"/>
        <item x="7"/>
        <item x="0"/>
        <item x="8"/>
        <item x="9"/>
        <item x="2"/>
        <item x="3"/>
        <item x="4"/>
        <item x="1"/>
        <item x="5"/>
        <item x="11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400-000000000000}" name="TablaDinámica1" cacheId="10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6"/>
        <item x="7"/>
        <item x="3"/>
        <item x="5"/>
        <item x="4"/>
        <item x="8"/>
        <item x="1"/>
        <item x="0"/>
        <item x="10"/>
        <item x="2"/>
        <item x="9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TablaDinámica1" cacheId="10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7" firstHeaderRow="1" firstDataRow="1" firstDataCol="1"/>
  <pivotFields count="4">
    <pivotField subtotalTop="0" showAll="0"/>
    <pivotField numFmtId="14" subtotalTop="0" showAll="0"/>
    <pivotField axis="axisRow" subtotalTop="0" showAll="0">
      <items count="17">
        <item x="4"/>
        <item x="7"/>
        <item x="9"/>
        <item x="5"/>
        <item x="12"/>
        <item x="11"/>
        <item x="6"/>
        <item x="2"/>
        <item x="10"/>
        <item x="8"/>
        <item x="0"/>
        <item x="1"/>
        <item x="3"/>
        <item x="13"/>
        <item x="14"/>
        <item x="15"/>
        <item t="default"/>
      </items>
    </pivotField>
    <pivotField dataField="1" subtotalTop="0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00000000}" name="TablaDinámica1" cacheId="10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14"/>
        <item x="13"/>
        <item x="3"/>
        <item x="0"/>
        <item x="1"/>
        <item x="9"/>
        <item x="7"/>
        <item x="12"/>
        <item x="2"/>
        <item x="10"/>
        <item x="5"/>
        <item x="11"/>
        <item x="4"/>
        <item x="8"/>
        <item x="6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TablaDinámica2" cacheId="10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4">
    <pivotField subtotalTop="0" showAll="0"/>
    <pivotField subtotalTop="0" showAll="0"/>
    <pivotField axis="axisRow" subtotalTop="0" showAll="0">
      <items count="13">
        <item x="9"/>
        <item x="3"/>
        <item x="4"/>
        <item x="2"/>
        <item x="11"/>
        <item x="1"/>
        <item x="8"/>
        <item x="5"/>
        <item x="7"/>
        <item x="0"/>
        <item x="10"/>
        <item x="6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00000000}" name="TablaDinámica1" cacheId="10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3"/>
        <item x="4"/>
        <item x="5"/>
        <item x="10"/>
        <item x="7"/>
        <item x="11"/>
        <item x="0"/>
        <item x="2"/>
        <item x="9"/>
        <item x="8"/>
        <item x="6"/>
        <item x="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A00-000000000000}" name="TablaDinámica1" cacheId="11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3"/>
        <item x="13"/>
        <item x="9"/>
        <item x="10"/>
        <item x="2"/>
        <item x="1"/>
        <item x="8"/>
        <item x="0"/>
        <item x="14"/>
        <item x="5"/>
        <item x="6"/>
        <item x="4"/>
        <item x="7"/>
        <item x="12"/>
        <item x="11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C00-000000000000}" name="TablaDinámica1" cacheId="11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2"/>
        <item x="4"/>
        <item x="10"/>
        <item x="12"/>
        <item x="7"/>
        <item x="3"/>
        <item x="13"/>
        <item x="1"/>
        <item x="9"/>
        <item x="6"/>
        <item x="5"/>
        <item x="0"/>
        <item x="11"/>
        <item x="8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E00-000000000000}" name="TablaDinámica1" cacheId="11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5"/>
        <item x="1"/>
        <item x="12"/>
        <item x="11"/>
        <item x="2"/>
        <item x="13"/>
        <item x="14"/>
        <item x="9"/>
        <item x="3"/>
        <item x="4"/>
        <item x="10"/>
        <item x="8"/>
        <item x="6"/>
        <item x="0"/>
        <item x="7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000-000000000000}" name="TablaDinámica1" cacheId="11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1"/>
        <item x="2"/>
        <item x="10"/>
        <item x="11"/>
        <item x="7"/>
        <item x="3"/>
        <item x="0"/>
        <item x="5"/>
        <item x="9"/>
        <item x="8"/>
        <item x="12"/>
        <item x="4"/>
        <item x="6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200-000000000000}" name="TablaDinámica1" cacheId="8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1"/>
        <item x="9"/>
        <item x="8"/>
        <item x="2"/>
        <item x="5"/>
        <item x="6"/>
        <item x="11"/>
        <item x="3"/>
        <item x="4"/>
        <item x="12"/>
        <item x="14"/>
        <item x="10"/>
        <item x="0"/>
        <item x="13"/>
        <item x="15"/>
        <item x="7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400-000000000000}" name="TablaDinámica1" cacheId="8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7"/>
        <item x="4"/>
        <item x="1"/>
        <item x="2"/>
        <item x="8"/>
        <item x="10"/>
        <item x="5"/>
        <item x="0"/>
        <item x="3"/>
        <item x="6"/>
        <item x="9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600-000000000000}" name="TablaDinámica1" cacheId="8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 sortType="ascending">
      <items count="18">
        <item x="3"/>
        <item x="2"/>
        <item x="13"/>
        <item x="12"/>
        <item x="1"/>
        <item x="11"/>
        <item x="4"/>
        <item x="8"/>
        <item x="14"/>
        <item x="15"/>
        <item x="7"/>
        <item x="9"/>
        <item x="5"/>
        <item x="16"/>
        <item x="6"/>
        <item x="10"/>
        <item x="0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800-000000000000}" name="TablaDinámica1" cacheId="7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8"/>
        <item x="6"/>
        <item x="3"/>
        <item x="4"/>
        <item x="9"/>
        <item x="11"/>
        <item x="7"/>
        <item x="2"/>
        <item x="5"/>
        <item x="0"/>
        <item x="1"/>
        <item x="10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A00-000000000000}" name="TablaDinámica1" cacheId="7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14"/>
        <item x="12"/>
        <item x="6"/>
        <item x="7"/>
        <item x="8"/>
        <item x="0"/>
        <item x="10"/>
        <item x="3"/>
        <item x="9"/>
        <item x="11"/>
        <item x="4"/>
        <item x="5"/>
        <item x="1"/>
        <item x="13"/>
        <item x="2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C00-000000000000}" name="TablaDinámica1" cacheId="7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12"/>
        <item x="4"/>
        <item x="0"/>
        <item x="9"/>
        <item x="1"/>
        <item x="6"/>
        <item x="7"/>
        <item x="3"/>
        <item x="10"/>
        <item x="2"/>
        <item x="11"/>
        <item x="13"/>
        <item x="8"/>
        <item x="5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E00-000000000000}" name="TablaDinámica1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10"/>
        <item x="9"/>
        <item x="1"/>
        <item x="3"/>
        <item x="2"/>
        <item x="0"/>
        <item x="8"/>
        <item x="7"/>
        <item x="4"/>
        <item x="11"/>
        <item x="6"/>
        <item x="12"/>
        <item x="5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000-000000000000}" name="TablaDinámica1" cacheId="7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9"/>
        <item x="10"/>
        <item x="2"/>
        <item x="3"/>
        <item x="4"/>
        <item x="13"/>
        <item x="8"/>
        <item x="12"/>
        <item x="5"/>
        <item x="6"/>
        <item x="1"/>
        <item x="7"/>
        <item x="11"/>
        <item x="14"/>
        <item x="0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200-000000000000}" name="TablaDinámica1" cacheId="7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12"/>
        <item x="0"/>
        <item x="5"/>
        <item x="6"/>
        <item x="1"/>
        <item x="7"/>
        <item x="8"/>
        <item x="2"/>
        <item x="9"/>
        <item x="10"/>
        <item x="11"/>
        <item x="3"/>
        <item x="4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400-000000000000}" name="TablaDinámica1" cacheId="7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2"/>
        <item x="3"/>
        <item x="9"/>
        <item x="0"/>
        <item x="10"/>
        <item x="4"/>
        <item x="5"/>
        <item x="6"/>
        <item x="1"/>
        <item x="11"/>
        <item x="8"/>
        <item x="12"/>
        <item x="7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600-000000000000}" name="TablaDinámica1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8" firstHeaderRow="1" firstDataRow="1" firstDataCol="1"/>
  <pivotFields count="4">
    <pivotField showAll="0"/>
    <pivotField showAll="0"/>
    <pivotField axis="axisRow" showAll="0" sortType="ascending">
      <items count="17">
        <item m="1" x="8"/>
        <item m="1" x="10"/>
        <item m="1" x="11"/>
        <item m="1" x="15"/>
        <item m="1" x="14"/>
        <item m="1" x="13"/>
        <item m="1" x="2"/>
        <item m="1" x="3"/>
        <item x="0"/>
        <item m="1" x="4"/>
        <item m="1" x="9"/>
        <item m="1" x="1"/>
        <item m="1" x="7"/>
        <item m="1" x="6"/>
        <item m="1" x="5"/>
        <item m="1" x="12"/>
        <item t="default"/>
      </items>
    </pivotField>
    <pivotField dataField="1" showAll="0"/>
  </pivotFields>
  <rowFields count="1">
    <field x="2"/>
  </rowFields>
  <rowItems count="2">
    <i>
      <x v="8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800-000000000000}" name="TablaDinámica1" cacheId="7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5"/>
        <item x="6"/>
        <item x="12"/>
        <item x="1"/>
        <item x="13"/>
        <item x="7"/>
        <item x="8"/>
        <item x="9"/>
        <item x="2"/>
        <item x="3"/>
        <item x="11"/>
        <item x="0"/>
        <item x="4"/>
        <item x="10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B00-000000000000}" name="TablaDinámica1" cacheId="7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0"/>
        <item x="5"/>
        <item x="6"/>
        <item x="1"/>
        <item x="2"/>
        <item x="3"/>
        <item x="7"/>
        <item x="8"/>
        <item x="11"/>
        <item x="9"/>
        <item x="12"/>
        <item x="10"/>
        <item x="4"/>
        <item x="13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D00-000000000000}" name="TablaDinámica1" cacheId="6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6"/>
        <item x="7"/>
        <item x="0"/>
        <item x="1"/>
        <item x="8"/>
        <item x="9"/>
        <item x="10"/>
        <item x="2"/>
        <item x="3"/>
        <item x="5"/>
        <item x="4"/>
        <item x="12"/>
        <item x="11"/>
        <item x="13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F00-000000000000}" name="TablaDinámica1" cacheId="6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0"/>
        <item x="6"/>
        <item x="1"/>
        <item x="4"/>
        <item x="5"/>
        <item x="7"/>
        <item x="8"/>
        <item x="2"/>
        <item x="3"/>
        <item x="10"/>
        <item x="11"/>
        <item x="9"/>
        <item x="12"/>
        <item x="13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100-000000000000}" name="TablaDinámica1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0"/>
        <item x="1"/>
        <item x="9"/>
        <item x="6"/>
        <item x="2"/>
        <item x="3"/>
        <item x="4"/>
        <item x="7"/>
        <item x="11"/>
        <item x="10"/>
        <item x="8"/>
        <item x="12"/>
        <item x="5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300-000000000000}" name="TablaDinámica1" cacheId="6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0"/>
        <item x="1"/>
        <item x="8"/>
        <item x="7"/>
        <item x="12"/>
        <item x="9"/>
        <item x="2"/>
        <item x="3"/>
        <item x="4"/>
        <item x="13"/>
        <item x="10"/>
        <item x="5"/>
        <item x="11"/>
        <item x="6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300-000001000000}" name="TablaDinámica4" cacheId="6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C42:D59" firstHeaderRow="1" firstDataRow="1" firstDataCol="1"/>
  <pivotFields count="4">
    <pivotField showAll="0"/>
    <pivotField showAll="0"/>
    <pivotField axis="axisRow" showAll="0" sortType="ascending">
      <items count="17">
        <item x="0"/>
        <item x="1"/>
        <item x="8"/>
        <item x="7"/>
        <item x="12"/>
        <item x="9"/>
        <item x="2"/>
        <item x="3"/>
        <item x="4"/>
        <item x="13"/>
        <item x="10"/>
        <item x="5"/>
        <item x="11"/>
        <item x="6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500-000001000000}" name="TablaDinámica3" cacheId="6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C41:D57" firstHeaderRow="1" firstDataRow="1" firstDataCol="1"/>
  <pivotFields count="4">
    <pivotField showAll="0"/>
    <pivotField showAll="0"/>
    <pivotField axis="axisRow" showAll="0" sortType="ascending">
      <items count="16">
        <item x="0"/>
        <item x="1"/>
        <item x="8"/>
        <item x="7"/>
        <item x="2"/>
        <item x="3"/>
        <item x="4"/>
        <item x="5"/>
        <item x="9"/>
        <item x="11"/>
        <item x="10"/>
        <item x="14"/>
        <item x="12"/>
        <item x="13"/>
        <item x="6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500-000000000000}" name="TablaDinámica1" cacheId="6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0"/>
        <item x="1"/>
        <item x="8"/>
        <item x="7"/>
        <item x="2"/>
        <item x="3"/>
        <item x="4"/>
        <item x="5"/>
        <item x="9"/>
        <item x="11"/>
        <item x="10"/>
        <item x="14"/>
        <item x="12"/>
        <item x="13"/>
        <item x="6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700-000000000000}" name="TablaDinámica1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6"/>
        <item x="7"/>
        <item x="0"/>
        <item x="2"/>
        <item x="1"/>
        <item x="8"/>
        <item x="3"/>
        <item x="4"/>
        <item x="5"/>
        <item x="9"/>
        <item x="10"/>
        <item x="11"/>
        <item x="12"/>
        <item x="13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900-000000000000}" name="TablaDinámica1" cacheId="6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0"/>
        <item x="1"/>
        <item x="2"/>
        <item x="3"/>
        <item x="4"/>
        <item x="5"/>
        <item x="6"/>
        <item x="7"/>
        <item x="8"/>
        <item x="12"/>
        <item x="10"/>
        <item x="11"/>
        <item x="13"/>
        <item x="14"/>
        <item x="9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B00-000000000000}" name="TablaDinámica1" cacheId="6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8">
        <item x="7"/>
        <item x="8"/>
        <item x="0"/>
        <item x="2"/>
        <item x="1"/>
        <item x="5"/>
        <item x="6"/>
        <item x="4"/>
        <item x="3"/>
        <item m="1" x="16"/>
        <item x="10"/>
        <item x="9"/>
        <item x="11"/>
        <item x="12"/>
        <item x="13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D00-000000000000}" name="TablaDinámica1" cacheId="6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4"/>
        <item x="5"/>
        <item x="0"/>
        <item x="1"/>
        <item x="6"/>
        <item x="7"/>
        <item x="8"/>
        <item x="2"/>
        <item x="3"/>
        <item x="11"/>
        <item x="12"/>
        <item x="9"/>
        <item x="13"/>
        <item x="14"/>
        <item x="15"/>
        <item x="10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F00-000000000000}" name="TablaDinámica1" cacheId="11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0"/>
        <item x="1"/>
        <item x="6"/>
        <item x="7"/>
        <item x="2"/>
        <item x="3"/>
        <item x="4"/>
        <item x="8"/>
        <item x="11"/>
        <item x="12"/>
        <item x="5"/>
        <item x="9"/>
        <item x="13"/>
        <item x="10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100-000000000000}" name="TablaDinámica1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3"/>
        <item x="4"/>
        <item x="0"/>
        <item x="5"/>
        <item x="9"/>
        <item x="1"/>
        <item x="8"/>
        <item x="7"/>
        <item x="6"/>
        <item x="10"/>
        <item x="13"/>
        <item x="2"/>
        <item x="11"/>
        <item x="14"/>
        <item x="15"/>
        <item x="12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300-000000000000}" name="TablaDinámica1" cacheId="11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5" firstHeaderRow="1" firstDataRow="1" firstDataCol="1"/>
  <pivotFields count="4">
    <pivotField showAll="0"/>
    <pivotField showAll="0"/>
    <pivotField axis="axisRow" showAll="0" sortType="ascending">
      <items count="19">
        <item x="0"/>
        <item x="1"/>
        <item x="7"/>
        <item x="8"/>
        <item x="2"/>
        <item x="3"/>
        <item x="4"/>
        <item x="5"/>
        <item x="12"/>
        <item x="9"/>
        <item x="6"/>
        <item x="10"/>
        <item x="14"/>
        <item x="13"/>
        <item x="11"/>
        <item x="15"/>
        <item x="16"/>
        <item x="17"/>
        <item t="default"/>
      </items>
    </pivotField>
    <pivotField dataField="1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500-000000000000}" name="TablaDinámica1" cacheId="11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4"/>
        <item x="0"/>
        <item x="5"/>
        <item x="6"/>
        <item x="7"/>
        <item x="1"/>
        <item x="2"/>
        <item x="8"/>
        <item x="12"/>
        <item x="3"/>
        <item x="9"/>
        <item x="10"/>
        <item x="13"/>
        <item x="14"/>
        <item x="11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700-000000000000}" name="TablaDinámica1" cacheId="11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 sortType="ascending">
      <items count="18">
        <item x="14"/>
        <item x="0"/>
        <item x="7"/>
        <item x="8"/>
        <item x="9"/>
        <item x="11"/>
        <item x="10"/>
        <item x="1"/>
        <item x="2"/>
        <item x="3"/>
        <item x="4"/>
        <item x="5"/>
        <item x="12"/>
        <item x="13"/>
        <item x="6"/>
        <item x="15"/>
        <item x="16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900-000000000000}" name="TablaDinámica1" cacheId="11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0"/>
        <item x="1"/>
        <item x="2"/>
        <item x="9"/>
        <item x="3"/>
        <item x="10"/>
        <item x="4"/>
        <item x="5"/>
        <item x="13"/>
        <item x="7"/>
        <item x="11"/>
        <item x="6"/>
        <item x="12"/>
        <item x="8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formats count="1">
    <format dxfId="181">
      <pivotArea dataOnly="0" fieldPosition="0">
        <references count="1">
          <reference field="2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B00-000000000000}" name="TablaDinámica1" cacheId="11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6"/>
        <item x="5"/>
        <item x="0"/>
        <item x="1"/>
        <item x="2"/>
        <item x="3"/>
        <item x="4"/>
        <item x="12"/>
        <item x="13"/>
        <item x="7"/>
        <item x="8"/>
        <item x="9"/>
        <item x="10"/>
        <item x="11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D00-000000000000}" name="TablaDinámica1" cacheId="12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5"/>
        <item x="0"/>
        <item x="1"/>
        <item x="6"/>
        <item x="11"/>
        <item x="7"/>
        <item x="2"/>
        <item x="3"/>
        <item x="10"/>
        <item x="8"/>
        <item x="4"/>
        <item x="9"/>
        <item x="12"/>
        <item x="13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F00-000000000000}" name="TablaDinámica1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7"/>
        <item x="8"/>
        <item x="0"/>
        <item x="1"/>
        <item x="2"/>
        <item x="6"/>
        <item x="3"/>
        <item x="4"/>
        <item x="5"/>
        <item x="12"/>
        <item x="9"/>
        <item x="13"/>
        <item x="10"/>
        <item x="11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100-000000000000}" name="TablaDinámica1" cacheId="5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9"/>
        <item x="7"/>
        <item x="8"/>
        <item x="11"/>
        <item x="12"/>
        <item x="13"/>
        <item x="10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300-000000000000}" name="TablaDinámica1" cacheId="12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500-000000000000}" name="TablaDinámica1" cacheId="5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>
      <items count="15">
        <item x="0"/>
        <item x="1"/>
        <item x="2"/>
        <item x="9"/>
        <item x="3"/>
        <item x="10"/>
        <item x="4"/>
        <item x="5"/>
        <item x="11"/>
        <item x="12"/>
        <item x="13"/>
        <item x="6"/>
        <item x="7"/>
        <item x="8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4">
    <format dxfId="180">
      <pivotArea dataOnly="0" fieldPosition="0">
        <references count="1">
          <reference field="2" count="1">
            <x v="12"/>
          </reference>
        </references>
      </pivotArea>
    </format>
    <format dxfId="179">
      <pivotArea dataOnly="0" fieldPosition="0">
        <references count="1">
          <reference field="2" count="1">
            <x v="12"/>
          </reference>
        </references>
      </pivotArea>
    </format>
    <format dxfId="178">
      <pivotArea collapsedLevelsAreSubtotals="1" fieldPosition="0">
        <references count="1">
          <reference field="2" count="1">
            <x v="12"/>
          </reference>
        </references>
      </pivotArea>
    </format>
    <format dxfId="177">
      <pivotArea dataOnly="0" labelOnly="1" fieldPosition="0">
        <references count="1">
          <reference field="2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700-000000000000}" name="TablaDinámica1" cacheId="5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x="3"/>
        <item x="13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900-000000000000}" name="TablaDinámica1" cacheId="5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10"/>
        <item x="12"/>
        <item x="13"/>
        <item x="9"/>
        <item x="8"/>
        <item x="11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formats count="1">
    <format dxfId="176">
      <pivotArea dataOnly="0" fieldPosition="0">
        <references count="1">
          <reference field="2" count="2">
            <x v="12"/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B00-000000000000}" name="TablaDinámica1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>
      <items count="18">
        <item x="12"/>
        <item x="0"/>
        <item x="7"/>
        <item x="8"/>
        <item x="9"/>
        <item x="1"/>
        <item x="2"/>
        <item x="10"/>
        <item x="11"/>
        <item x="3"/>
        <item x="6"/>
        <item x="4"/>
        <item x="5"/>
        <item x="13"/>
        <item x="14"/>
        <item x="15"/>
        <item x="16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formats count="3">
    <format dxfId="175">
      <pivotArea collapsedLevelsAreSubtotals="1" fieldPosition="0">
        <references count="1">
          <reference field="2" count="1">
            <x v="5"/>
          </reference>
        </references>
      </pivotArea>
    </format>
    <format dxfId="174">
      <pivotArea dataOnly="0" labelOnly="1" fieldPosition="0">
        <references count="1">
          <reference field="2" count="1">
            <x v="5"/>
          </reference>
        </references>
      </pivotArea>
    </format>
    <format dxfId="173">
      <pivotArea dataOnly="0" fieldPosition="0">
        <references count="1">
          <reference field="2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D00-000000000000}" name="TablaDinámica1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>
      <items count="14">
        <item x="6"/>
        <item x="0"/>
        <item x="1"/>
        <item x="7"/>
        <item x="2"/>
        <item x="8"/>
        <item x="3"/>
        <item x="4"/>
        <item x="9"/>
        <item x="5"/>
        <item x="11"/>
        <item x="12"/>
        <item x="10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F00-000000000000}" name="TablaDinámica1" cacheId="5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5" firstHeaderRow="1" firstDataRow="1" firstDataCol="1"/>
  <pivotFields count="4">
    <pivotField showAll="0"/>
    <pivotField showAll="0"/>
    <pivotField axis="axisRow" showAll="0">
      <items count="19">
        <item x="0"/>
        <item x="1"/>
        <item x="6"/>
        <item x="7"/>
        <item x="8"/>
        <item x="9"/>
        <item x="12"/>
        <item x="2"/>
        <item x="3"/>
        <item x="4"/>
        <item x="13"/>
        <item x="5"/>
        <item x="11"/>
        <item x="14"/>
        <item x="15"/>
        <item x="16"/>
        <item x="17"/>
        <item x="10"/>
        <item t="default"/>
      </items>
    </pivotField>
    <pivotField dataField="1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de LITROS" fld="3" baseField="2" baseItem="0"/>
  </dataFields>
  <formats count="3">
    <format dxfId="172">
      <pivotArea collapsedLevelsAreSubtotals="1" fieldPosition="0">
        <references count="1">
          <reference field="2" count="1">
            <x v="5"/>
          </reference>
        </references>
      </pivotArea>
    </format>
    <format dxfId="171">
      <pivotArea dataOnly="0" labelOnly="1" fieldPosition="0">
        <references count="1">
          <reference field="2" count="1">
            <x v="5"/>
          </reference>
        </references>
      </pivotArea>
    </format>
    <format dxfId="170">
      <pivotArea dataOnly="0" fieldPosition="0">
        <references count="1">
          <reference field="2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100-000000000000}" name="TablaDinámica1" cacheId="5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>
      <items count="15">
        <item x="6"/>
        <item x="0"/>
        <item x="1"/>
        <item x="8"/>
        <item x="2"/>
        <item x="9"/>
        <item x="3"/>
        <item x="5"/>
        <item x="10"/>
        <item x="4"/>
        <item x="13"/>
        <item x="12"/>
        <item x="7"/>
        <item x="11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300-000000000000}" name="TablaDinámica1" cacheId="5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0"/>
        <item x="11"/>
        <item x="1"/>
        <item x="2"/>
        <item x="3"/>
        <item x="4"/>
        <item x="5"/>
        <item x="6"/>
        <item x="7"/>
        <item x="8"/>
        <item x="12"/>
        <item x="9"/>
        <item x="10"/>
        <item x="13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formats count="7">
    <format dxfId="169">
      <pivotArea collapsedLevelsAreSubtotals="1" fieldPosition="0">
        <references count="1">
          <reference field="2" count="1">
            <x v="5"/>
          </reference>
        </references>
      </pivotArea>
    </format>
    <format dxfId="168">
      <pivotArea dataOnly="0" labelOnly="1" fieldPosition="0">
        <references count="1">
          <reference field="2" count="1">
            <x v="5"/>
          </reference>
        </references>
      </pivotArea>
    </format>
    <format dxfId="167">
      <pivotArea dataOnly="0" fieldPosition="0">
        <references count="1">
          <reference field="2" count="1">
            <x v="5"/>
          </reference>
        </references>
      </pivotArea>
    </format>
    <format dxfId="166">
      <pivotArea outline="0" collapsedLevelsAreSubtotals="1" fieldPosition="0"/>
    </format>
    <format dxfId="165">
      <pivotArea dataOnly="0" labelOnly="1" outline="0" axis="axisValues" fieldPosition="0"/>
    </format>
    <format dxfId="164">
      <pivotArea grandRow="1" outline="0" collapsedLevelsAreSubtotals="1" fieldPosition="0"/>
    </format>
    <format dxfId="16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500-000000000000}" name="TablaDinámica1" cacheId="4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>
      <items count="14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700-000000000000}" name="TablaDinámica1" cacheId="4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6" firstHeaderRow="1" firstDataRow="2" firstDataCol="1"/>
  <pivotFields count="5">
    <pivotField showAll="0"/>
    <pivotField showAll="0"/>
    <pivotField axis="axisRow" showAll="0">
      <items count="19">
        <item x="9"/>
        <item x="10"/>
        <item x="5"/>
        <item x="1"/>
        <item x="0"/>
        <item x="12"/>
        <item x="13"/>
        <item x="2"/>
        <item x="3"/>
        <item x="7"/>
        <item x="11"/>
        <item x="8"/>
        <item x="4"/>
        <item x="14"/>
        <item x="15"/>
        <item x="16"/>
        <item x="17"/>
        <item x="6"/>
        <item t="default"/>
      </items>
    </pivotField>
    <pivotField dataField="1" showAll="0"/>
    <pivotField axis="axisCol" showAll="0">
      <items count="4">
        <item x="2"/>
        <item x="0"/>
        <item x="1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62">
      <pivotArea collapsedLevelsAreSubtotals="1" fieldPosition="0">
        <references count="1">
          <reference field="2" count="1">
            <x v="5"/>
          </reference>
        </references>
      </pivotArea>
    </format>
    <format dxfId="161">
      <pivotArea dataOnly="0" labelOnly="1" fieldPosition="0">
        <references count="1">
          <reference field="2" count="1">
            <x v="5"/>
          </reference>
        </references>
      </pivotArea>
    </format>
    <format dxfId="160">
      <pivotArea dataOnly="0" fieldPosition="0">
        <references count="1">
          <reference field="2" count="1">
            <x v="5"/>
          </reference>
        </references>
      </pivotArea>
    </format>
    <format dxfId="159">
      <pivotArea outline="0" collapsedLevelsAreSubtotals="1" fieldPosition="0"/>
    </format>
    <format dxfId="158">
      <pivotArea dataOnly="0" labelOnly="1" outline="0" axis="axisValues" fieldPosition="0"/>
    </format>
    <format dxfId="157">
      <pivotArea grandRow="1" outline="0" collapsedLevelsAreSubtotals="1" fieldPosition="0"/>
    </format>
    <format dxfId="15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900-000000000000}" name="TablaDinámica1" cacheId="4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1" firstHeaderRow="1" firstDataRow="2" firstDataCol="1"/>
  <pivotFields count="5">
    <pivotField showAll="0"/>
    <pivotField showAll="0"/>
    <pivotField axis="axisRow" showAll="0">
      <items count="14">
        <item x="0"/>
        <item x="2"/>
        <item x="7"/>
        <item x="3"/>
        <item x="10"/>
        <item x="5"/>
        <item x="1"/>
        <item x="8"/>
        <item x="9"/>
        <item x="4"/>
        <item x="6"/>
        <item x="11"/>
        <item x="12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B00-000000000000}" name="TablaDinámica1" cacheId="4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8" firstHeaderRow="1" firstDataRow="2" firstDataCol="1"/>
  <pivotFields count="5">
    <pivotField showAll="0"/>
    <pivotField showAll="0"/>
    <pivotField axis="axisRow" showAll="0">
      <items count="21">
        <item x="9"/>
        <item x="10"/>
        <item x="0"/>
        <item x="1"/>
        <item x="2"/>
        <item x="12"/>
        <item x="13"/>
        <item x="3"/>
        <item x="4"/>
        <item x="5"/>
        <item x="11"/>
        <item x="6"/>
        <item x="8"/>
        <item x="15"/>
        <item x="16"/>
        <item x="7"/>
        <item x="14"/>
        <item x="17"/>
        <item x="18"/>
        <item x="19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LITROS" fld="3" baseField="2" baseItem="0"/>
  </dataFields>
  <formats count="7">
    <format dxfId="155">
      <pivotArea collapsedLevelsAreSubtotals="1" fieldPosition="0">
        <references count="1">
          <reference field="2" count="1">
            <x v="5"/>
          </reference>
        </references>
      </pivotArea>
    </format>
    <format dxfId="154">
      <pivotArea dataOnly="0" labelOnly="1" fieldPosition="0">
        <references count="1">
          <reference field="2" count="1">
            <x v="5"/>
          </reference>
        </references>
      </pivotArea>
    </format>
    <format dxfId="153">
      <pivotArea dataOnly="0" fieldPosition="0">
        <references count="1">
          <reference field="2" count="1">
            <x v="5"/>
          </reference>
        </references>
      </pivotArea>
    </format>
    <format dxfId="152">
      <pivotArea outline="0" collapsedLevelsAreSubtotals="1" fieldPosition="0"/>
    </format>
    <format dxfId="151">
      <pivotArea dataOnly="0" labelOnly="1" outline="0" axis="axisValues" fieldPosition="0"/>
    </format>
    <format dxfId="150">
      <pivotArea grandRow="1" outline="0" collapsedLevelsAreSubtotals="1" fieldPosition="0"/>
    </format>
    <format dxfId="1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D00-000000000000}" name="TablaDinámica1" cacheId="4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M23" firstHeaderRow="1" firstDataRow="2" firstDataCol="1"/>
  <pivotFields count="5">
    <pivotField showAll="0"/>
    <pivotField showAll="0"/>
    <pivotField axis="axisRow" showAll="0">
      <items count="16">
        <item x="0"/>
        <item x="2"/>
        <item x="9"/>
        <item x="3"/>
        <item x="12"/>
        <item x="6"/>
        <item x="1"/>
        <item x="10"/>
        <item x="11"/>
        <item x="4"/>
        <item x="8"/>
        <item x="13"/>
        <item x="5"/>
        <item x="7"/>
        <item x="14"/>
        <item t="default"/>
      </items>
    </pivotField>
    <pivotField dataField="1" showAll="0"/>
    <pivotField axis="axisCol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F00-000000000000}" name="TablaDinámica1" cacheId="4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4" firstHeaderRow="1" firstDataRow="2" firstDataCol="1"/>
  <pivotFields count="5"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LITROS" fld="3" baseField="2" baseItem="0"/>
  </dataFields>
  <formats count="7">
    <format dxfId="148">
      <pivotArea collapsedLevelsAreSubtotals="1" fieldPosition="0">
        <references count="1">
          <reference field="2" count="1">
            <x v="2"/>
          </reference>
        </references>
      </pivotArea>
    </format>
    <format dxfId="147">
      <pivotArea dataOnly="0" labelOnly="1" fieldPosition="0">
        <references count="1">
          <reference field="2" count="1">
            <x v="2"/>
          </reference>
        </references>
      </pivotArea>
    </format>
    <format dxfId="146">
      <pivotArea dataOnly="0" fieldPosition="0">
        <references count="1">
          <reference field="2" count="1">
            <x v="2"/>
          </reference>
        </references>
      </pivotArea>
    </format>
    <format dxfId="145">
      <pivotArea outline="0" collapsedLevelsAreSubtotals="1" fieldPosition="0"/>
    </format>
    <format dxfId="144">
      <pivotArea dataOnly="0" labelOnly="1" outline="0" axis="axisValues" fieldPosition="0"/>
    </format>
    <format dxfId="143">
      <pivotArea grandRow="1" outline="0" collapsedLevelsAreSubtotals="1" fieldPosition="0"/>
    </format>
    <format dxfId="1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100-000000000000}" name="TablaDinámica1" cacheId="4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2" firstHeaderRow="1" firstDataRow="2" firstDataCol="1"/>
  <pivotFields count="5">
    <pivotField showAll="0"/>
    <pivotField showAll="0"/>
    <pivotField axis="axisRow" showAll="0">
      <items count="15">
        <item x="0"/>
        <item x="2"/>
        <item x="3"/>
        <item x="6"/>
        <item x="1"/>
        <item x="5"/>
        <item x="4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300-000000000000}" name="TablaDinámica1" cacheId="4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6" firstHeaderRow="1" firstDataRow="2" firstDataCol="1"/>
  <pivotFields count="5">
    <pivotField showAll="0"/>
    <pivotField showAll="0"/>
    <pivotField axis="axisRow" showAll="0">
      <items count="19">
        <item x="1"/>
        <item x="3"/>
        <item x="4"/>
        <item x="5"/>
        <item x="10"/>
        <item x="6"/>
        <item x="0"/>
        <item x="7"/>
        <item x="8"/>
        <item x="13"/>
        <item x="2"/>
        <item x="9"/>
        <item x="14"/>
        <item x="16"/>
        <item x="17"/>
        <item x="11"/>
        <item x="12"/>
        <item x="15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41">
      <pivotArea collapsedLevelsAreSubtotals="1" fieldPosition="0">
        <references count="1">
          <reference field="2" count="1">
            <x v="2"/>
          </reference>
        </references>
      </pivotArea>
    </format>
    <format dxfId="140">
      <pivotArea dataOnly="0" labelOnly="1" fieldPosition="0">
        <references count="1">
          <reference field="2" count="1">
            <x v="2"/>
          </reference>
        </references>
      </pivotArea>
    </format>
    <format dxfId="139">
      <pivotArea dataOnly="0" fieldPosition="0">
        <references count="1">
          <reference field="2" count="1">
            <x v="2"/>
          </reference>
        </references>
      </pivotArea>
    </format>
    <format dxfId="138">
      <pivotArea outline="0" collapsedLevelsAreSubtotals="1" fieldPosition="0"/>
    </format>
    <format dxfId="137">
      <pivotArea dataOnly="0" labelOnly="1" outline="0" axis="axisValues" fieldPosition="0"/>
    </format>
    <format dxfId="136">
      <pivotArea grandRow="1" outline="0" collapsedLevelsAreSubtotals="1" fieldPosition="0"/>
    </format>
    <format dxfId="1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500-000000000000}" name="TablaDinámica1" cacheId="4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2" firstHeaderRow="1" firstDataRow="2" firstDataCol="1"/>
  <pivotFields count="5">
    <pivotField showAll="0"/>
    <pivotField showAll="0"/>
    <pivotField axis="axisRow" showAll="0">
      <items count="15">
        <item x="0"/>
        <item x="2"/>
        <item x="3"/>
        <item x="5"/>
        <item x="1"/>
        <item x="8"/>
        <item x="7"/>
        <item x="9"/>
        <item x="10"/>
        <item x="6"/>
        <item x="11"/>
        <item x="4"/>
        <item x="13"/>
        <item x="12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700-000000000000}" name="TablaDinámica1" cacheId="12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"/>
        <item x="3"/>
        <item x="4"/>
        <item x="5"/>
        <item x="15"/>
        <item x="6"/>
        <item x="0"/>
        <item x="8"/>
        <item x="9"/>
        <item x="13"/>
        <item x="2"/>
        <item x="10"/>
        <item x="14"/>
        <item x="17"/>
        <item x="18"/>
        <item x="11"/>
        <item x="12"/>
        <item x="16"/>
        <item x="7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34">
      <pivotArea collapsedLevelsAreSubtotals="1" fieldPosition="0">
        <references count="1">
          <reference field="2" count="1">
            <x v="2"/>
          </reference>
        </references>
      </pivotArea>
    </format>
    <format dxfId="133">
      <pivotArea dataOnly="0" labelOnly="1" fieldPosition="0">
        <references count="1">
          <reference field="2" count="1">
            <x v="2"/>
          </reference>
        </references>
      </pivotArea>
    </format>
    <format dxfId="132">
      <pivotArea dataOnly="0" fieldPosition="0">
        <references count="1">
          <reference field="2" count="1">
            <x v="2"/>
          </reference>
        </references>
      </pivotArea>
    </format>
    <format dxfId="131">
      <pivotArea outline="0" collapsedLevelsAreSubtotals="1" fieldPosition="0"/>
    </format>
    <format dxfId="130">
      <pivotArea dataOnly="0" labelOnly="1" outline="0" axis="axisValues" fieldPosition="0"/>
    </format>
    <format dxfId="129">
      <pivotArea grandRow="1" outline="0" collapsedLevelsAreSubtotals="1" fieldPosition="0"/>
    </format>
    <format dxfId="12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900-000000000000}" name="TablaDinámica1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0"/>
        <item x="2"/>
        <item x="3"/>
        <item x="6"/>
        <item x="1"/>
        <item x="4"/>
        <item x="7"/>
        <item x="12"/>
        <item x="11"/>
        <item x="9"/>
        <item x="10"/>
        <item x="5"/>
        <item x="14"/>
        <item x="13"/>
        <item x="8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B00-000000000000}" name="TablaDinámica1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"/>
        <item x="3"/>
        <item x="4"/>
        <item x="5"/>
        <item x="11"/>
        <item x="6"/>
        <item x="0"/>
        <item x="8"/>
        <item x="9"/>
        <item x="15"/>
        <item x="2"/>
        <item x="10"/>
        <item x="13"/>
        <item x="17"/>
        <item x="18"/>
        <item x="12"/>
        <item x="14"/>
        <item x="16"/>
        <item x="7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27">
      <pivotArea collapsedLevelsAreSubtotals="1" fieldPosition="0">
        <references count="1">
          <reference field="2" count="1">
            <x v="2"/>
          </reference>
        </references>
      </pivotArea>
    </format>
    <format dxfId="126">
      <pivotArea dataOnly="0" labelOnly="1" fieldPosition="0">
        <references count="1">
          <reference field="2" count="1">
            <x v="2"/>
          </reference>
        </references>
      </pivotArea>
    </format>
    <format dxfId="125">
      <pivotArea dataOnly="0" fieldPosition="0">
        <references count="1">
          <reference field="2" count="1">
            <x v="2"/>
          </reference>
        </references>
      </pivotArea>
    </format>
    <format dxfId="124">
      <pivotArea outline="0" collapsedLevelsAreSubtotals="1" fieldPosition="0"/>
    </format>
    <format dxfId="123">
      <pivotArea dataOnly="0" labelOnly="1" outline="0" axis="axisValues" fieldPosition="0"/>
    </format>
    <format dxfId="122">
      <pivotArea grandRow="1" outline="0" collapsedLevelsAreSubtotals="1" fieldPosition="0"/>
    </format>
    <format dxfId="12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D00-000000000000}" name="TablaDinámica1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0"/>
        <item x="2"/>
        <item x="3"/>
        <item x="6"/>
        <item x="1"/>
        <item x="4"/>
        <item x="7"/>
        <item x="12"/>
        <item x="10"/>
        <item x="9"/>
        <item x="11"/>
        <item x="5"/>
        <item x="14"/>
        <item x="13"/>
        <item x="8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F00-000000000000}" name="TablaDinámica1" cacheId="12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7" firstHeaderRow="1" firstDataRow="2" firstDataCol="1"/>
  <pivotFields count="5">
    <pivotField showAll="0"/>
    <pivotField showAll="0"/>
    <pivotField axis="axisRow" showAll="0">
      <items count="31">
        <item x="11"/>
        <item x="6"/>
        <item x="2"/>
        <item x="3"/>
        <item m="1" x="19"/>
        <item m="1" x="25"/>
        <item m="1" x="26"/>
        <item x="5"/>
        <item x="7"/>
        <item m="1" x="28"/>
        <item x="1"/>
        <item m="1" x="21"/>
        <item m="1" x="27"/>
        <item m="1" x="20"/>
        <item x="18"/>
        <item m="1" x="24"/>
        <item x="15"/>
        <item m="1" x="23"/>
        <item m="1" x="22"/>
        <item x="10"/>
        <item x="0"/>
        <item x="4"/>
        <item x="8"/>
        <item x="9"/>
        <item x="12"/>
        <item x="13"/>
        <item x="14"/>
        <item m="1" x="29"/>
        <item x="16"/>
        <item x="17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7"/>
    </i>
    <i>
      <x v="8"/>
    </i>
    <i>
      <x v="10"/>
    </i>
    <i>
      <x v="14"/>
    </i>
    <i>
      <x v="16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LITROS" fld="3" baseField="2" baseItem="0"/>
  </dataFields>
  <formats count="7">
    <format dxfId="120">
      <pivotArea collapsedLevelsAreSubtotals="1" fieldPosition="0">
        <references count="1">
          <reference field="2" count="1">
            <x v="2"/>
          </reference>
        </references>
      </pivotArea>
    </format>
    <format dxfId="119">
      <pivotArea dataOnly="0" labelOnly="1" fieldPosition="0">
        <references count="1">
          <reference field="2" count="1">
            <x v="2"/>
          </reference>
        </references>
      </pivotArea>
    </format>
    <format dxfId="118">
      <pivotArea dataOnly="0" fieldPosition="0">
        <references count="1">
          <reference field="2" count="1">
            <x v="2"/>
          </reference>
        </references>
      </pivotArea>
    </format>
    <format dxfId="117">
      <pivotArea outline="0" collapsedLevelsAreSubtotals="1" fieldPosition="0"/>
    </format>
    <format dxfId="116">
      <pivotArea dataOnly="0" labelOnly="1" outline="0" axis="axisValues" fieldPosition="0"/>
    </format>
    <format dxfId="115">
      <pivotArea grandRow="1" outline="0" collapsedLevelsAreSubtotals="1" fieldPosition="0"/>
    </format>
    <format dxfId="11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100-000000000000}" name="TablaDinámica1" cacheId="12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M20" firstHeaderRow="1" firstDataRow="2" firstDataCol="1"/>
  <pivotFields count="5">
    <pivotField showAll="0"/>
    <pivotField showAll="0"/>
    <pivotField axis="axisRow" showAll="0">
      <items count="20">
        <item x="0"/>
        <item x="3"/>
        <item m="1" x="18"/>
        <item m="1" x="17"/>
        <item x="1"/>
        <item m="1" x="15"/>
        <item x="6"/>
        <item m="1" x="16"/>
        <item x="2"/>
        <item x="4"/>
        <item m="1" x="13"/>
        <item m="1" x="14"/>
        <item m="1" x="12"/>
        <item x="5"/>
        <item x="7"/>
        <item x="8"/>
        <item x="9"/>
        <item x="10"/>
        <item x="11"/>
        <item t="default"/>
      </items>
    </pivotField>
    <pivotField dataField="1" showAll="0"/>
    <pivotField axis="axisCol" showAll="0">
      <items count="6">
        <item x="0"/>
        <item x="3"/>
        <item x="1"/>
        <item x="2"/>
        <item m="1" x="4"/>
        <item t="default"/>
      </items>
    </pivotField>
  </pivotFields>
  <rowFields count="1">
    <field x="2"/>
  </rowFields>
  <rowItems count="13">
    <i>
      <x/>
    </i>
    <i>
      <x v="1"/>
    </i>
    <i>
      <x v="4"/>
    </i>
    <i>
      <x v="6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300-000000000000}" name="TablaDinámica1" cacheId="3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4"/>
        <item x="5"/>
        <item x="2"/>
        <item x="3"/>
        <item x="7"/>
        <item x="9"/>
        <item x="1"/>
        <item x="18"/>
        <item x="13"/>
        <item x="15"/>
        <item x="0"/>
        <item x="8"/>
        <item x="14"/>
        <item x="11"/>
        <item x="6"/>
        <item x="12"/>
        <item x="10"/>
        <item x="17"/>
        <item x="16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13">
      <pivotArea collapsedLevelsAreSubtotals="1" fieldPosition="0">
        <references count="1">
          <reference field="2" count="1">
            <x v="2"/>
          </reference>
        </references>
      </pivotArea>
    </format>
    <format dxfId="112">
      <pivotArea dataOnly="0" labelOnly="1" fieldPosition="0">
        <references count="1">
          <reference field="2" count="1">
            <x v="2"/>
          </reference>
        </references>
      </pivotArea>
    </format>
    <format dxfId="111">
      <pivotArea dataOnly="0" fieldPosition="0">
        <references count="1">
          <reference field="2" count="1">
            <x v="2"/>
          </reference>
        </references>
      </pivotArea>
    </format>
    <format dxfId="110">
      <pivotArea outline="0" collapsedLevelsAreSubtotals="1" fieldPosition="0"/>
    </format>
    <format dxfId="109">
      <pivotArea dataOnly="0" labelOnly="1" outline="0" axis="axisValues" fieldPosition="0"/>
    </format>
    <format dxfId="108">
      <pivotArea grandRow="1" outline="0" collapsedLevelsAreSubtotals="1" fieldPosition="0"/>
    </format>
    <format dxfId="1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500-000000000000}" name="TablaDinámica1" cacheId="3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2" firstHeaderRow="1" firstDataRow="2" firstDataCol="1"/>
  <pivotFields count="5">
    <pivotField showAll="0"/>
    <pivotField showAll="0"/>
    <pivotField axis="axisRow" showAll="0">
      <items count="15">
        <item x="0"/>
        <item x="3"/>
        <item x="1"/>
        <item x="6"/>
        <item x="2"/>
        <item x="4"/>
        <item x="12"/>
        <item x="5"/>
        <item x="7"/>
        <item x="8"/>
        <item x="9"/>
        <item x="10"/>
        <item x="13"/>
        <item x="11"/>
        <item t="default"/>
      </items>
    </pivotField>
    <pivotField dataField="1" showAll="0"/>
    <pivotField axis="axisCol" showAll="0">
      <items count="6">
        <item x="0"/>
        <item x="3"/>
        <item x="1"/>
        <item x="2"/>
        <item x="4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700-000000000000}" name="TablaDinámica1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4"/>
        <item x="2"/>
        <item x="10"/>
        <item x="1"/>
        <item x="17"/>
        <item x="8"/>
        <item x="9"/>
        <item x="12"/>
        <item x="0"/>
        <item x="7"/>
        <item x="5"/>
        <item x="15"/>
        <item x="6"/>
        <item x="11"/>
        <item x="16"/>
        <item x="18"/>
        <item t="default"/>
      </items>
    </pivotField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06">
      <pivotArea collapsedLevelsAreSubtotals="1" fieldPosition="0">
        <references count="1">
          <reference field="2" count="1">
            <x v="2"/>
          </reference>
        </references>
      </pivotArea>
    </format>
    <format dxfId="105">
      <pivotArea dataOnly="0" labelOnly="1" fieldPosition="0">
        <references count="1">
          <reference field="2" count="1">
            <x v="2"/>
          </reference>
        </references>
      </pivotArea>
    </format>
    <format dxfId="104">
      <pivotArea dataOnly="0" fieldPosition="0">
        <references count="1">
          <reference field="2" count="1">
            <x v="2"/>
          </reference>
        </references>
      </pivotArea>
    </format>
    <format dxfId="103">
      <pivotArea outline="0" collapsedLevelsAreSubtotals="1" fieldPosition="0"/>
    </format>
    <format dxfId="102">
      <pivotArea dataOnly="0" labelOnly="1" outline="0" axis="axisValues" fieldPosition="0"/>
    </format>
    <format dxfId="101">
      <pivotArea grandRow="1" outline="0" collapsedLevelsAreSubtotals="1" fieldPosition="0"/>
    </format>
    <format dxfId="10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900-000000000000}" name="TablaDinámica1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2" firstHeaderRow="1" firstDataRow="2" firstDataCol="1"/>
  <pivotFields count="5">
    <pivotField showAll="0"/>
    <pivotField showAll="0"/>
    <pivotField axis="axisRow" showAll="0">
      <items count="15">
        <item x="6"/>
        <item x="4"/>
        <item x="9"/>
        <item x="10"/>
        <item x="2"/>
        <item x="3"/>
        <item x="12"/>
        <item x="5"/>
        <item x="1"/>
        <item x="7"/>
        <item x="8"/>
        <item x="13"/>
        <item x="0"/>
        <item x="11"/>
        <item t="default"/>
      </items>
    </pivotField>
    <pivotField dataField="1" showAll="0"/>
    <pivotField axis="axisCol" showAll="0">
      <items count="6">
        <item x="2"/>
        <item x="3"/>
        <item x="0"/>
        <item x="1"/>
        <item x="4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B00-000000000000}" name="TablaDinámica1" cacheId="3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6" firstHeaderRow="1" firstDataRow="2" firstDataCol="1"/>
  <pivotFields count="5">
    <pivotField showAll="0"/>
    <pivotField showAll="0"/>
    <pivotField axis="axisRow" showAll="0">
      <items count="19">
        <item x="13"/>
        <item x="3"/>
        <item x="14"/>
        <item x="4"/>
        <item x="2"/>
        <item x="10"/>
        <item x="1"/>
        <item x="17"/>
        <item x="8"/>
        <item x="9"/>
        <item x="12"/>
        <item x="0"/>
        <item x="7"/>
        <item x="5"/>
        <item x="15"/>
        <item x="6"/>
        <item x="11"/>
        <item x="16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LITROS" fld="3" baseField="2" baseItem="0"/>
  </dataFields>
  <formats count="7">
    <format dxfId="99">
      <pivotArea collapsedLevelsAreSubtotals="1" fieldPosition="0">
        <references count="1">
          <reference field="2" count="1">
            <x v="2"/>
          </reference>
        </references>
      </pivotArea>
    </format>
    <format dxfId="98">
      <pivotArea dataOnly="0" labelOnly="1" fieldPosition="0">
        <references count="1">
          <reference field="2" count="1">
            <x v="2"/>
          </reference>
        </references>
      </pivotArea>
    </format>
    <format dxfId="97">
      <pivotArea dataOnly="0" fieldPosition="0">
        <references count="1">
          <reference field="2" count="1">
            <x v="2"/>
          </reference>
        </references>
      </pivotArea>
    </format>
    <format dxfId="96">
      <pivotArea outline="0" collapsedLevelsAreSubtotals="1" fieldPosition="0"/>
    </format>
    <format dxfId="95">
      <pivotArea dataOnly="0" labelOnly="1" outline="0" axis="axisValues" fieldPosition="0"/>
    </format>
    <format dxfId="94">
      <pivotArea grandRow="1" outline="0" collapsedLevelsAreSubtotals="1" fieldPosition="0"/>
    </format>
    <format dxfId="9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D00-000000000000}" name="TablaDinámica1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3"/>
        <item x="2"/>
        <item x="0"/>
        <item x="10"/>
        <item x="6"/>
        <item x="9"/>
        <item x="13"/>
        <item x="4"/>
        <item x="8"/>
        <item x="5"/>
        <item x="1"/>
        <item x="14"/>
        <item x="7"/>
        <item x="12"/>
        <item x="11"/>
        <item t="default"/>
      </items>
    </pivotField>
    <pivotField dataField="1" showAll="0"/>
    <pivotField axis="axisCol" showAll="0">
      <items count="6">
        <item x="0"/>
        <item x="3"/>
        <item x="1"/>
        <item x="2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E0F9A-91A9-4059-B605-CF8B194BBF3F}" name="TablaDinámica1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2"/>
        <item x="3"/>
        <item x="13"/>
        <item x="14"/>
        <item x="2"/>
        <item x="4"/>
        <item x="1"/>
        <item x="18"/>
        <item x="8"/>
        <item x="9"/>
        <item x="11"/>
        <item x="0"/>
        <item x="10"/>
        <item x="6"/>
        <item x="15"/>
        <item x="7"/>
        <item x="5"/>
        <item x="17"/>
        <item x="16"/>
        <item t="default"/>
      </items>
    </pivotField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92">
      <pivotArea collapsedLevelsAreSubtotals="1" fieldPosition="0">
        <references count="1">
          <reference field="2" count="1">
            <x v="2"/>
          </reference>
        </references>
      </pivotArea>
    </format>
    <format dxfId="91">
      <pivotArea dataOnly="0" labelOnly="1" fieldPosition="0">
        <references count="1">
          <reference field="2" count="1">
            <x v="2"/>
          </reference>
        </references>
      </pivotArea>
    </format>
    <format dxfId="90">
      <pivotArea dataOnly="0" fieldPosition="0">
        <references count="1">
          <reference field="2" count="1">
            <x v="2"/>
          </reference>
        </references>
      </pivotArea>
    </format>
    <format dxfId="89">
      <pivotArea outline="0" collapsedLevelsAreSubtotals="1" fieldPosition="0"/>
    </format>
    <format dxfId="88">
      <pivotArea dataOnly="0" labelOnly="1" outline="0" axis="axisValues" fieldPosition="0"/>
    </format>
    <format dxfId="87">
      <pivotArea grandRow="1" outline="0" collapsedLevelsAreSubtotals="1" fieldPosition="0"/>
    </format>
    <format dxfId="8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FECE5-5CFB-4F93-AFD4-5C2D830CBCA1}" name="TablaDinámica1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1"/>
        <item x="2"/>
        <item x="0"/>
        <item x="6"/>
        <item x="8"/>
        <item x="10"/>
        <item x="13"/>
        <item x="3"/>
        <item x="11"/>
        <item x="5"/>
        <item x="4"/>
        <item x="14"/>
        <item x="9"/>
        <item x="12"/>
        <item x="7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222C5-875A-4E8B-8C8A-457E9EAC11B9}" name="TablaDinámica1" cacheId="3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15"/>
        <item x="2"/>
        <item x="4"/>
        <item x="1"/>
        <item x="18"/>
        <item x="8"/>
        <item x="9"/>
        <item x="12"/>
        <item x="0"/>
        <item x="6"/>
        <item x="16"/>
        <item x="7"/>
        <item x="5"/>
        <item x="17"/>
        <item x="11"/>
        <item x="10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85">
      <pivotArea collapsedLevelsAreSubtotals="1" fieldPosition="0">
        <references count="1">
          <reference field="2" count="1">
            <x v="2"/>
          </reference>
        </references>
      </pivotArea>
    </format>
    <format dxfId="84">
      <pivotArea dataOnly="0" labelOnly="1" fieldPosition="0">
        <references count="1">
          <reference field="2" count="1">
            <x v="2"/>
          </reference>
        </references>
      </pivotArea>
    </format>
    <format dxfId="83">
      <pivotArea dataOnly="0" fieldPosition="0">
        <references count="1">
          <reference field="2" count="1">
            <x v="2"/>
          </reference>
        </references>
      </pivotArea>
    </format>
    <format dxfId="82">
      <pivotArea outline="0" collapsedLevelsAreSubtotals="1" fieldPosition="0"/>
    </format>
    <format dxfId="81">
      <pivotArea dataOnly="0" labelOnly="1" outline="0" axis="axisValues" fieldPosition="0"/>
    </format>
    <format dxfId="80">
      <pivotArea grandRow="1" outline="0" collapsedLevelsAreSubtotals="1" fieldPosition="0"/>
    </format>
    <format dxfId="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ABFAE-A87C-4AE5-AB8C-F6BA485401CA}" name="TablaDinámica1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1"/>
        <item x="2"/>
        <item x="0"/>
        <item x="7"/>
        <item x="9"/>
        <item x="12"/>
        <item x="14"/>
        <item x="3"/>
        <item x="11"/>
        <item x="6"/>
        <item x="4"/>
        <item x="13"/>
        <item x="10"/>
        <item x="5"/>
        <item x="8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91EA6-B1CC-4534-8365-A978D2856D68}" name="TablaDinámica1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15"/>
        <item x="2"/>
        <item x="4"/>
        <item x="1"/>
        <item x="18"/>
        <item x="8"/>
        <item x="9"/>
        <item x="12"/>
        <item x="0"/>
        <item x="6"/>
        <item x="16"/>
        <item x="7"/>
        <item x="5"/>
        <item x="17"/>
        <item x="11"/>
        <item x="10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78">
      <pivotArea collapsedLevelsAreSubtotals="1" fieldPosition="0">
        <references count="1">
          <reference field="2" count="1">
            <x v="2"/>
          </reference>
        </references>
      </pivotArea>
    </format>
    <format dxfId="77">
      <pivotArea dataOnly="0" labelOnly="1" fieldPosition="0">
        <references count="1">
          <reference field="2" count="1">
            <x v="2"/>
          </reference>
        </references>
      </pivotArea>
    </format>
    <format dxfId="76">
      <pivotArea dataOnly="0" fieldPosition="0">
        <references count="1">
          <reference field="2" count="1">
            <x v="2"/>
          </reference>
        </references>
      </pivotArea>
    </format>
    <format dxfId="75">
      <pivotArea outline="0" collapsedLevelsAreSubtotals="1" fieldPosition="0"/>
    </format>
    <format dxfId="74">
      <pivotArea dataOnly="0" labelOnly="1" outline="0" axis="axisValues" fieldPosition="0"/>
    </format>
    <format dxfId="73">
      <pivotArea grandRow="1" outline="0" collapsedLevelsAreSubtotals="1" fieldPosition="0"/>
    </format>
    <format dxfId="7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C66D4-BF80-44DB-AA4F-D2A57E00327B}" name="TablaDinámica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2" firstHeaderRow="1" firstDataRow="2" firstDataCol="1"/>
  <pivotFields count="5">
    <pivotField showAll="0"/>
    <pivotField showAll="0"/>
    <pivotField axis="axisRow" showAll="0">
      <items count="15">
        <item x="1"/>
        <item x="2"/>
        <item x="0"/>
        <item x="7"/>
        <item x="9"/>
        <item x="12"/>
        <item x="8"/>
        <item x="3"/>
        <item x="11"/>
        <item x="6"/>
        <item x="4"/>
        <item x="13"/>
        <item x="10"/>
        <item x="5"/>
        <item t="default"/>
      </items>
    </pivotField>
    <pivotField dataField="1" showAll="0"/>
    <pivotField axis="axisCol" showAll="0">
      <items count="6">
        <item x="0"/>
        <item x="1"/>
        <item x="3"/>
        <item x="4"/>
        <item x="2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8B7B6-8373-4996-852E-6764B4F4A1A3}" name="TablaDinámica1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15"/>
        <item x="2"/>
        <item x="4"/>
        <item x="1"/>
        <item x="18"/>
        <item x="8"/>
        <item x="9"/>
        <item x="12"/>
        <item x="0"/>
        <item x="6"/>
        <item x="16"/>
        <item x="7"/>
        <item x="5"/>
        <item x="17"/>
        <item x="11"/>
        <item x="10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71">
      <pivotArea collapsedLevelsAreSubtotals="1" fieldPosition="0">
        <references count="1">
          <reference field="2" count="1">
            <x v="2"/>
          </reference>
        </references>
      </pivotArea>
    </format>
    <format dxfId="70">
      <pivotArea dataOnly="0" labelOnly="1" fieldPosition="0">
        <references count="1">
          <reference field="2" count="1">
            <x v="2"/>
          </reference>
        </references>
      </pivotArea>
    </format>
    <format dxfId="69">
      <pivotArea dataOnly="0" fieldPosition="0">
        <references count="1">
          <reference field="2" count="1">
            <x v="2"/>
          </reference>
        </references>
      </pivotArea>
    </format>
    <format dxfId="68">
      <pivotArea outline="0" collapsedLevelsAreSubtotals="1" fieldPosition="0"/>
    </format>
    <format dxfId="67">
      <pivotArea dataOnly="0" labelOnly="1" outline="0" axis="axisValues" fieldPosition="0"/>
    </format>
    <format dxfId="66">
      <pivotArea grandRow="1" outline="0" collapsedLevelsAreSubtotals="1" fieldPosition="0"/>
    </format>
    <format dxfId="6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3F442-848E-43DE-A982-852602D19981}" name="TablaDinámica1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1"/>
        <item x="2"/>
        <item x="0"/>
        <item x="8"/>
        <item x="10"/>
        <item x="13"/>
        <item x="9"/>
        <item x="3"/>
        <item x="12"/>
        <item x="7"/>
        <item x="4"/>
        <item x="14"/>
        <item x="11"/>
        <item x="6"/>
        <item x="5"/>
        <item t="default"/>
      </items>
    </pivotField>
    <pivotField dataField="1" showAll="0"/>
    <pivotField axis="axisCol" showAll="0">
      <items count="6">
        <item x="0"/>
        <item x="1"/>
        <item x="3"/>
        <item x="4"/>
        <item x="2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C697E-FBA6-4949-9473-271036C0D9AD}" name="TablaDinámica1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6" firstHeaderRow="1" firstDataRow="2" firstDataCol="1"/>
  <pivotFields count="5">
    <pivotField showAll="0"/>
    <pivotField showAll="0"/>
    <pivotField axis="axisRow" showAll="0">
      <items count="19">
        <item x="12"/>
        <item x="3"/>
        <item x="13"/>
        <item x="14"/>
        <item x="2"/>
        <item x="4"/>
        <item x="1"/>
        <item x="17"/>
        <item x="8"/>
        <item x="9"/>
        <item x="11"/>
        <item x="0"/>
        <item x="6"/>
        <item x="15"/>
        <item x="7"/>
        <item x="5"/>
        <item x="16"/>
        <item x="10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64">
      <pivotArea collapsedLevelsAreSubtotals="1" fieldPosition="0">
        <references count="1">
          <reference field="2" count="1">
            <x v="2"/>
          </reference>
        </references>
      </pivotArea>
    </format>
    <format dxfId="63">
      <pivotArea dataOnly="0" labelOnly="1" fieldPosition="0">
        <references count="1">
          <reference field="2" count="1">
            <x v="2"/>
          </reference>
        </references>
      </pivotArea>
    </format>
    <format dxfId="62">
      <pivotArea dataOnly="0" fieldPosition="0">
        <references count="1">
          <reference field="2" count="1">
            <x v="2"/>
          </reference>
        </references>
      </pivotArea>
    </format>
    <format dxfId="61">
      <pivotArea outline="0" collapsedLevelsAreSubtotals="1" fieldPosition="0"/>
    </format>
    <format dxfId="60">
      <pivotArea dataOnly="0" labelOnly="1" outline="0" axis="axisValues" fieldPosition="0"/>
    </format>
    <format dxfId="59">
      <pivotArea grandRow="1" outline="0" collapsedLevelsAreSubtotals="1" fieldPosition="0"/>
    </format>
    <format dxfId="5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47FD2-FB22-48B9-8963-E24B07900F20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1"/>
        <item x="2"/>
        <item x="0"/>
        <item x="8"/>
        <item x="10"/>
        <item x="13"/>
        <item x="15"/>
        <item x="3"/>
        <item x="12"/>
        <item x="7"/>
        <item x="4"/>
        <item x="14"/>
        <item x="11"/>
        <item x="6"/>
        <item x="5"/>
        <item x="9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D4D9-6826-48B9-851C-326EB657D55D}" name="TablaDinámica1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30" firstHeaderRow="1" firstDataRow="2" firstDataCol="1"/>
  <pivotFields count="5">
    <pivotField showAll="0"/>
    <pivotField showAll="0"/>
    <pivotField axis="axisRow" showAll="0">
      <items count="23">
        <item x="14"/>
        <item x="3"/>
        <item x="15"/>
        <item x="16"/>
        <item x="2"/>
        <item x="4"/>
        <item x="1"/>
        <item x="21"/>
        <item x="8"/>
        <item x="10"/>
        <item x="13"/>
        <item x="0"/>
        <item x="6"/>
        <item x="17"/>
        <item x="7"/>
        <item x="5"/>
        <item x="20"/>
        <item x="12"/>
        <item x="9"/>
        <item x="11"/>
        <item x="18"/>
        <item x="19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57">
      <pivotArea collapsedLevelsAreSubtotals="1" fieldPosition="0">
        <references count="1">
          <reference field="2" count="1">
            <x v="2"/>
          </reference>
        </references>
      </pivotArea>
    </format>
    <format dxfId="56">
      <pivotArea dataOnly="0" labelOnly="1" fieldPosition="0">
        <references count="1">
          <reference field="2" count="1">
            <x v="2"/>
          </reference>
        </references>
      </pivotArea>
    </format>
    <format dxfId="55">
      <pivotArea dataOnly="0" fieldPosition="0">
        <references count="1">
          <reference field="2" count="1">
            <x v="2"/>
          </reference>
        </references>
      </pivotArea>
    </format>
    <format dxfId="54">
      <pivotArea outline="0" collapsedLevelsAreSubtotals="1" fieldPosition="0"/>
    </format>
    <format dxfId="53">
      <pivotArea dataOnly="0" labelOnly="1" outline="0" axis="axisValues" fieldPosition="0"/>
    </format>
    <format dxfId="52">
      <pivotArea grandRow="1" outline="0" collapsedLevelsAreSubtotals="1" fieldPosition="0"/>
    </format>
    <format dxfId="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B6DF5-40F0-4F65-B2E4-BD04F2CCF0EE}" name="TablaDinámica1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1"/>
        <item x="2"/>
        <item x="0"/>
        <item x="8"/>
        <item x="10"/>
        <item x="13"/>
        <item x="15"/>
        <item x="3"/>
        <item x="12"/>
        <item x="7"/>
        <item x="4"/>
        <item x="14"/>
        <item x="11"/>
        <item x="6"/>
        <item x="5"/>
        <item x="9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4BFB7-F3F1-4250-8AB5-5B427C4CFAAE}" name="Tabla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32" firstHeaderRow="1" firstDataRow="2" firstDataCol="1"/>
  <pivotFields count="5">
    <pivotField showAll="0"/>
    <pivotField showAll="0"/>
    <pivotField axis="axisRow" showAll="0">
      <items count="25">
        <item x="14"/>
        <item x="3"/>
        <item x="15"/>
        <item x="16"/>
        <item x="2"/>
        <item x="4"/>
        <item x="1"/>
        <item x="23"/>
        <item x="8"/>
        <item x="10"/>
        <item x="13"/>
        <item x="0"/>
        <item x="6"/>
        <item x="17"/>
        <item x="7"/>
        <item x="5"/>
        <item x="22"/>
        <item x="12"/>
        <item x="9"/>
        <item x="11"/>
        <item x="18"/>
        <item x="19"/>
        <item x="20"/>
        <item x="21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50">
      <pivotArea collapsedLevelsAreSubtotals="1" fieldPosition="0">
        <references count="1">
          <reference field="2" count="1">
            <x v="2"/>
          </reference>
        </references>
      </pivotArea>
    </format>
    <format dxfId="49">
      <pivotArea dataOnly="0" labelOnly="1" fieldPosition="0">
        <references count="1">
          <reference field="2" count="1">
            <x v="2"/>
          </reference>
        </references>
      </pivotArea>
    </format>
    <format dxfId="48">
      <pivotArea dataOnly="0" fieldPosition="0">
        <references count="1">
          <reference field="2" count="1">
            <x v="2"/>
          </reference>
        </references>
      </pivotArea>
    </format>
    <format dxfId="47">
      <pivotArea outline="0" collapsedLevelsAreSubtotals="1" fieldPosition="0"/>
    </format>
    <format dxfId="46">
      <pivotArea dataOnly="0" labelOnly="1" outline="0" axis="axisValues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77E14-38F5-4D4A-A65E-1873509D0E2B}" name="TablaDinámica1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1"/>
        <item x="2"/>
        <item x="0"/>
        <item x="8"/>
        <item x="10"/>
        <item x="13"/>
        <item x="15"/>
        <item x="3"/>
        <item x="12"/>
        <item x="7"/>
        <item x="4"/>
        <item x="14"/>
        <item x="11"/>
        <item x="6"/>
        <item x="5"/>
        <item x="9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0E890-88EF-42B3-9ACC-71ADB6F37FF1}" name="TablaDiná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32" firstHeaderRow="1" firstDataRow="2" firstDataCol="1"/>
  <pivotFields count="5">
    <pivotField showAll="0"/>
    <pivotField showAll="0"/>
    <pivotField axis="axisRow" showAll="0">
      <items count="25">
        <item x="14"/>
        <item x="3"/>
        <item x="15"/>
        <item x="16"/>
        <item x="2"/>
        <item x="4"/>
        <item x="1"/>
        <item x="23"/>
        <item x="8"/>
        <item x="10"/>
        <item x="13"/>
        <item x="0"/>
        <item x="6"/>
        <item x="17"/>
        <item x="7"/>
        <item x="5"/>
        <item x="22"/>
        <item x="12"/>
        <item x="9"/>
        <item x="11"/>
        <item x="18"/>
        <item x="19"/>
        <item x="20"/>
        <item x="21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43">
      <pivotArea collapsedLevelsAreSubtotals="1" fieldPosition="0">
        <references count="1">
          <reference field="2" count="1">
            <x v="2"/>
          </reference>
        </references>
      </pivotArea>
    </format>
    <format dxfId="42">
      <pivotArea dataOnly="0" labelOnly="1" fieldPosition="0">
        <references count="1">
          <reference field="2" count="1">
            <x v="2"/>
          </reference>
        </references>
      </pivotArea>
    </format>
    <format dxfId="41">
      <pivotArea dataOnly="0" fieldPosition="0">
        <references count="1">
          <reference field="2" count="1">
            <x v="2"/>
          </reference>
        </references>
      </pivotArea>
    </format>
    <format dxfId="40">
      <pivotArea outline="0" collapsedLevelsAreSubtotals="1" fieldPosition="0"/>
    </format>
    <format dxfId="39">
      <pivotArea dataOnly="0" labelOnly="1" outline="0" axis="axisValues" fieldPosition="0"/>
    </format>
    <format dxfId="38">
      <pivotArea grandRow="1" outline="0" collapsedLevelsAreSubtotals="1" fieldPosition="0"/>
    </format>
    <format dxfId="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E4F61-2FF0-44AA-B0FE-890A57C1FB58}" name="TablaDinámica1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1"/>
        <item x="2"/>
        <item x="0"/>
        <item x="8"/>
        <item x="10"/>
        <item x="13"/>
        <item x="15"/>
        <item x="3"/>
        <item x="12"/>
        <item x="7"/>
        <item x="4"/>
        <item x="14"/>
        <item x="11"/>
        <item x="6"/>
        <item x="5"/>
        <item x="9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22357-8869-4499-9701-E52BE72AD9A9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8" firstHeaderRow="1" firstDataRow="2" firstDataCol="1"/>
  <pivotFields count="5">
    <pivotField showAll="0"/>
    <pivotField showAll="0"/>
    <pivotField axis="axisRow" showAll="0">
      <items count="21">
        <item x="13"/>
        <item x="3"/>
        <item x="14"/>
        <item x="17"/>
        <item x="2"/>
        <item x="4"/>
        <item x="1"/>
        <item x="19"/>
        <item x="7"/>
        <item x="9"/>
        <item x="0"/>
        <item x="11"/>
        <item x="15"/>
        <item x="6"/>
        <item x="5"/>
        <item x="18"/>
        <item x="12"/>
        <item x="8"/>
        <item x="10"/>
        <item x="16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36">
      <pivotArea collapsedLevelsAreSubtotals="1" fieldPosition="0">
        <references count="1">
          <reference field="2" count="1">
            <x v="2"/>
          </reference>
        </references>
      </pivotArea>
    </format>
    <format dxfId="35">
      <pivotArea dataOnly="0" labelOnly="1" fieldPosition="0">
        <references count="1">
          <reference field="2" count="1">
            <x v="2"/>
          </reference>
        </references>
      </pivotArea>
    </format>
    <format dxfId="34">
      <pivotArea dataOnly="0" fieldPosition="0">
        <references count="1">
          <reference field="2" count="1">
            <x v="2"/>
          </reference>
        </references>
      </pivotArea>
    </format>
    <format dxfId="33">
      <pivotArea outline="0" collapsedLevelsAreSubtotals="1" fieldPosition="0"/>
    </format>
    <format dxfId="32">
      <pivotArea dataOnly="0" labelOnly="1" outline="0" axis="axisValues" fieldPosition="0"/>
    </format>
    <format dxfId="31">
      <pivotArea grandRow="1" outline="0" collapsedLevelsAreSubtotals="1" fieldPosition="0"/>
    </format>
    <format dxfId="3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84D2C-F2FF-4926-947C-29C343F8C890}" name="TablaDinámica1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9"/>
        <item x="10"/>
        <item x="0"/>
        <item x="3"/>
        <item x="5"/>
        <item x="8"/>
        <item x="15"/>
        <item x="11"/>
        <item x="7"/>
        <item x="2"/>
        <item x="12"/>
        <item x="14"/>
        <item x="6"/>
        <item x="1"/>
        <item x="13"/>
        <item x="4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C3E8E-80F5-43E1-8E78-8739672A8F7F}" name="TablaDinámica1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9" firstHeaderRow="1" firstDataRow="2" firstDataCol="1"/>
  <pivotFields count="5">
    <pivotField showAll="0"/>
    <pivotField showAll="0"/>
    <pivotField axis="axisRow" showAll="0">
      <items count="23">
        <item x="14"/>
        <item x="3"/>
        <item x="15"/>
        <item x="18"/>
        <item x="2"/>
        <item x="4"/>
        <item x="1"/>
        <item x="7"/>
        <item x="8"/>
        <item x="0"/>
        <item x="10"/>
        <item x="16"/>
        <item x="6"/>
        <item x="5"/>
        <item x="13"/>
        <item x="11"/>
        <item x="9"/>
        <item x="17"/>
        <item m="1" x="21"/>
        <item x="19"/>
        <item x="20"/>
        <item x="12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29">
      <pivotArea collapsedLevelsAreSubtotals="1" fieldPosition="0">
        <references count="1">
          <reference field="2" count="1">
            <x v="2"/>
          </reference>
        </references>
      </pivotArea>
    </format>
    <format dxfId="28">
      <pivotArea dataOnly="0" labelOnly="1" fieldPosition="0">
        <references count="1">
          <reference field="2" count="1">
            <x v="2"/>
          </reference>
        </references>
      </pivotArea>
    </format>
    <format dxfId="27">
      <pivotArea dataOnly="0" fieldPosition="0">
        <references count="1">
          <reference field="2" count="1">
            <x v="2"/>
          </reference>
        </references>
      </pivotArea>
    </format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grandRow="1" outline="0" collapsedLevelsAreSubtotals="1" fieldPosition="0"/>
    </format>
    <format dxfId="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94AF5-23F0-470B-8DE4-C8A608649246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O23" firstHeaderRow="1" firstDataRow="2" firstDataCol="1"/>
  <pivotFields count="5">
    <pivotField showAll="0"/>
    <pivotField showAll="0"/>
    <pivotField axis="axisRow" showAll="0">
      <items count="16">
        <item x="7"/>
        <item x="8"/>
        <item x="0"/>
        <item x="12"/>
        <item x="3"/>
        <item x="6"/>
        <item x="14"/>
        <item x="9"/>
        <item x="5"/>
        <item x="2"/>
        <item x="10"/>
        <item x="13"/>
        <item x="4"/>
        <item x="1"/>
        <item x="11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23902-3F63-41F2-B919-600F54045EC9}" name="TablaDinámica1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15"/>
        <item x="2"/>
        <item x="1"/>
        <item x="10"/>
        <item x="11"/>
        <item x="0"/>
        <item x="7"/>
        <item x="8"/>
        <item x="9"/>
        <item x="6"/>
        <item x="18"/>
        <item x="4"/>
        <item x="12"/>
        <item x="16"/>
        <item x="17"/>
        <item x="5"/>
        <item t="default"/>
      </items>
    </pivotField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22">
      <pivotArea collapsedLevelsAreSubtotals="1" fieldPosition="0">
        <references count="1">
          <reference field="2" count="1">
            <x v="2"/>
          </reference>
        </references>
      </pivotArea>
    </format>
    <format dxfId="21">
      <pivotArea dataOnly="0" labelOnly="1" fieldPosition="0">
        <references count="1">
          <reference field="2" count="1">
            <x v="2"/>
          </reference>
        </references>
      </pivotArea>
    </format>
    <format dxfId="20">
      <pivotArea dataOnly="0" fieldPosition="0">
        <references count="1">
          <reference field="2" count="1">
            <x v="2"/>
          </reference>
        </references>
      </pivotArea>
    </format>
    <format dxfId="19">
      <pivotArea outline="0" collapsedLevelsAreSubtotals="1" fieldPosition="0"/>
    </format>
    <format dxfId="18">
      <pivotArea dataOnly="0" labelOnly="1" outline="0" axis="axisValues" fieldPosition="0"/>
    </format>
    <format dxfId="17">
      <pivotArea grandRow="1" outline="0" collapsedLevelsAreSubtotals="1" fieldPosition="0"/>
    </format>
    <format dxfId="1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D647F-7AB6-4F11-8679-11E830A09FF1}" name="TablaDinámica1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O25" firstHeaderRow="1" firstDataRow="2" firstDataCol="1"/>
  <pivotFields count="5">
    <pivotField showAll="0"/>
    <pivotField showAll="0"/>
    <pivotField axis="axisRow" showAll="0">
      <items count="18">
        <item x="7"/>
        <item x="8"/>
        <item x="0"/>
        <item x="12"/>
        <item x="3"/>
        <item x="6"/>
        <item x="15"/>
        <item x="9"/>
        <item x="5"/>
        <item x="2"/>
        <item x="10"/>
        <item x="16"/>
        <item x="4"/>
        <item x="1"/>
        <item x="11"/>
        <item x="13"/>
        <item x="14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4972E-8042-4E9F-B112-5DC8510AE0AE}" name="TablaDinámica1" cacheId="12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5" firstHeaderRow="1" firstDataRow="2" firstDataCol="1"/>
  <pivotFields count="3">
    <pivotField axis="axisRow" showAll="0" sortType="ascending">
      <items count="26">
        <item m="1" x="24"/>
        <item x="0"/>
        <item x="1"/>
        <item x="2"/>
        <item x="3"/>
        <item m="1" x="17"/>
        <item x="4"/>
        <item x="5"/>
        <item x="6"/>
        <item x="7"/>
        <item m="1" x="18"/>
        <item x="8"/>
        <item m="1" x="19"/>
        <item x="9"/>
        <item m="1" x="20"/>
        <item x="10"/>
        <item m="1" x="21"/>
        <item x="11"/>
        <item m="1" x="22"/>
        <item x="12"/>
        <item x="13"/>
        <item m="1" x="23"/>
        <item x="14"/>
        <item x="15"/>
        <item x="16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8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5"/>
    </i>
    <i>
      <x v="17"/>
    </i>
    <i>
      <x v="19"/>
    </i>
    <i>
      <x v="20"/>
    </i>
    <i>
      <x v="22"/>
    </i>
    <i>
      <x v="23"/>
    </i>
    <i>
      <x v="2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a de LITROS" fld="1" baseField="2" baseItem="0"/>
  </dataFields>
  <formats count="7">
    <format dxfId="15">
      <pivotArea collapsedLevelsAreSubtotals="1" fieldPosition="0">
        <references count="1">
          <reference field="0" count="1">
            <x v="7"/>
          </reference>
        </references>
      </pivotArea>
    </format>
    <format dxfId="14">
      <pivotArea dataOnly="0" labelOnly="1" fieldPosition="0">
        <references count="1">
          <reference field="0" count="1">
            <x v="7"/>
          </reference>
        </references>
      </pivotArea>
    </format>
    <format dxfId="13">
      <pivotArea dataOnly="0" fieldPosition="0">
        <references count="1">
          <reference field="0" count="1">
            <x v="7"/>
          </reference>
        </references>
      </pivotArea>
    </format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grandRow="1" outline="0" collapsedLevelsAreSubtotals="1" fieldPosition="0"/>
    </format>
    <format dxfId="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AD945-3A65-4C2A-8F07-2C426E6535F4}" name="TablaDinámica1" cacheId="12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N24" firstHeaderRow="1" firstDataRow="2" firstDataCol="1"/>
  <pivotFields count="3">
    <pivotField axis="axisRow" showAll="0">
      <items count="17">
        <item x="4"/>
        <item x="5"/>
        <item x="6"/>
        <item x="0"/>
        <item x="1"/>
        <item x="7"/>
        <item x="2"/>
        <item x="8"/>
        <item x="9"/>
        <item x="3"/>
        <item x="10"/>
        <item x="12"/>
        <item x="13"/>
        <item x="15"/>
        <item x="14"/>
        <item x="11"/>
        <item t="default"/>
      </items>
    </pivotField>
    <pivotField dataField="1" showAll="0"/>
    <pivotField axis="axisCol" showAll="0">
      <items count="5">
        <item x="3"/>
        <item x="2"/>
        <item x="0"/>
        <item x="1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" fld="1" baseField="2" baseItem="0"/>
  </dataFields>
  <formats count="1">
    <format dxfId="8">
      <pivotArea field="0" grandCol="1" collapsedLevelsAreSubtotals="1" axis="axisRow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86DC9-709E-483D-84B2-D2D5D9493960}" name="TablaDinámica1" cacheId="12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5" firstHeaderRow="1" firstDataRow="2" firstDataCol="1"/>
  <pivotFields count="3">
    <pivotField axis="axisRow" showAll="0" sortType="ascending">
      <items count="26">
        <item m="1" x="24"/>
        <item x="0"/>
        <item x="1"/>
        <item x="2"/>
        <item x="3"/>
        <item m="1" x="17"/>
        <item x="4"/>
        <item x="5"/>
        <item x="6"/>
        <item x="7"/>
        <item m="1" x="18"/>
        <item x="8"/>
        <item m="1" x="19"/>
        <item x="9"/>
        <item m="1" x="20"/>
        <item x="10"/>
        <item m="1" x="21"/>
        <item x="11"/>
        <item m="1" x="22"/>
        <item x="12"/>
        <item x="13"/>
        <item m="1" x="23"/>
        <item x="14"/>
        <item x="15"/>
        <item x="16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8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5"/>
    </i>
    <i>
      <x v="17"/>
    </i>
    <i>
      <x v="19"/>
    </i>
    <i>
      <x v="20"/>
    </i>
    <i>
      <x v="22"/>
    </i>
    <i>
      <x v="23"/>
    </i>
    <i>
      <x v="2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a de LITROS" fld="1" baseField="2" baseItem="0"/>
  </dataFields>
  <formats count="7">
    <format dxfId="1">
      <pivotArea collapsedLevelsAreSubtotals="1" fieldPosition="0">
        <references count="1">
          <reference field="0" count="1">
            <x v="7"/>
          </reference>
        </references>
      </pivotArea>
    </format>
    <format dxfId="2">
      <pivotArea dataOnly="0" labelOnly="1" fieldPosition="0">
        <references count="1">
          <reference field="0" count="1">
            <x v="7"/>
          </reference>
        </references>
      </pivotArea>
    </format>
    <format dxfId="3">
      <pivotArea dataOnly="0" fieldPosition="0">
        <references count="1">
          <reference field="0" count="1">
            <x v="7"/>
          </reference>
        </references>
      </pivotArea>
    </format>
    <format dxfId="4">
      <pivotArea outline="0" collapsedLevelsAreSubtotals="1" fieldPosition="0"/>
    </format>
    <format dxfId="5">
      <pivotArea dataOnly="0" labelOnly="1" outline="0" axis="axisValues" fieldPosition="0"/>
    </format>
    <format dxfId="6">
      <pivotArea grandRow="1" outline="0" collapsedLevelsAreSubtotals="1" fieldPosition="0"/>
    </format>
    <format dxfId="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A8BAD-354F-4529-A3EF-08D419AAC687}" name="TablaDinámica1" cacheId="12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N24" firstHeaderRow="1" firstDataRow="2" firstDataCol="1"/>
  <pivotFields count="3">
    <pivotField axis="axisRow" showAll="0">
      <items count="17">
        <item x="4"/>
        <item x="5"/>
        <item x="6"/>
        <item x="0"/>
        <item x="1"/>
        <item x="7"/>
        <item x="2"/>
        <item x="8"/>
        <item x="9"/>
        <item x="3"/>
        <item x="10"/>
        <item x="12"/>
        <item x="13"/>
        <item x="15"/>
        <item x="14"/>
        <item x="11"/>
        <item t="default"/>
      </items>
    </pivotField>
    <pivotField dataField="1" showAll="0"/>
    <pivotField axis="axisCol" showAll="0">
      <items count="5">
        <item x="3"/>
        <item x="2"/>
        <item x="0"/>
        <item x="1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" fld="1" baseField="2" baseItem="0"/>
  </dataFields>
  <formats count="1">
    <format dxfId="0">
      <pivotArea field="0" grandCol="1" collapsedLevelsAreSubtotals="1" axis="axisRow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9-B2F5-2FF247461982}">
    <text>pozo/bateria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5F-9DAB-2752F9ADAD66}">
    <text>pozo/bateria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A-B2F5-2FF247461982}">
    <text>pozo/bateria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60-9DAB-2752F9ADAD66}">
    <text>pozo/bateria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B-B2F5-2FF247461982}">
    <text>pozo/bateria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61-9DAB-2752F9ADAD66}">
    <text>pozo/bateria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C-B2F5-2FF247461982}">
    <text>pozo/bateria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62-9DAB-2752F9ADAD66}">
    <text>pozo/bateria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D-B2F5-2FF247461982}">
    <text>pozo/bateria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63-9DAB-2752F9ADAD66}">
    <text>pozo/bateria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5-89CD-8C626BACE3E2}">
    <text>pozo/bateria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2-9926-C02BE266C913}">
    <text>pozo/bateria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6-89CD-8C626BACE3E2}">
    <text>pozo/bateria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3-9926-C02BE266C913}">
    <text>pozo/bateria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7-89CD-8C626BACE3E2}">
    <text>pozo/bateria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4-9926-C02BE266C913}">
    <text>pozo/bateria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8-89CD-8C626BACE3E2}">
    <text>pozo/bateria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5-9926-C02BE266C913}">
    <text>pozo/bateria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9-89CD-8C626BACE3E2}">
    <text>pozo/bateria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6-9926-C02BE266C913}">
    <text>pozo/bateria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9977352-FE5C-436A-BA6A-7791EEF5DE8B}">
    <text>pozo/bateria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0FC3C856-9E50-4B69-B731-D60A90BEBA77}">
    <text>pozo/bateria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1D6F73EF-E934-469D-9A38-AE6CF8E5F0F3}">
    <text>pozo/bateria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DD8085F-5FE4-4FD8-8ADC-96A0076D0E64}">
    <text>pozo/bateria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10A12004-5E9C-48F4-88D6-11054565F122}">
    <text>pozo/bateria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A362247E-60F7-4015-B031-BCA545830288}">
    <text>pozo/bateria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81D49588-B431-4D9E-B742-171CAA37E31E}">
    <text>pozo/bateria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B6A8647-2510-4C82-83BB-CB75905B8BEE}">
    <text>pozo/bateria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F05AB076-3904-4040-A519-748785C792C1}">
    <text>pozo/bateria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B5D12C90-7B1B-4CA9-803B-5883D38A4166}">
    <text>pozo/bateria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0D342352-7648-49FA-B805-2AAC3B1E4701}">
    <text>pozo/bateria</text>
  </threadedComment>
</ThreadedComments>
</file>

<file path=xl/threadedComments/threadedComment32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0C0B4D84-302F-4801-A6F9-609C8CAC3F53}">
    <text>pozo/bateria</text>
  </threadedComment>
</ThreadedComments>
</file>

<file path=xl/threadedComments/threadedComment33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3DA57D48-50DE-4E00-932E-BF28C866B182}">
    <text>pozo/bateria</text>
  </threadedComment>
</ThreadedComments>
</file>

<file path=xl/threadedComments/threadedComment34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46B7670-BBBE-4BEE-AD20-068D9046D9AD}">
    <text>pozo/bateria</text>
  </threadedComment>
</ThreadedComments>
</file>

<file path=xl/threadedComments/threadedComment35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21E1B8BE-ED17-4B4C-8C53-1DD62ECC958B}">
    <text>pozo/bateria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33.bin"/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35.bin"/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37.bin"/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39.bin"/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ivotTable" Target="../pivotTables/pivotTable43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ivotTable" Target="../pivotTables/pivotTable44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ivotTable" Target="../pivotTables/pivotTable4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ivotTable" Target="../pivotTables/pivotTable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ivotTable" Target="../pivotTables/pivotTable47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ivotTable" Target="../pivotTables/pivotTable48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ivotTable" Target="../pivotTables/pivotTable4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ivotTable" Target="../pivotTables/pivotTable50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ivotTable" Target="../pivotTables/pivotTable51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ivotTable" Target="../pivotTables/pivotTable52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ivotTable" Target="../pivotTables/pivotTable53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ivotTable" Target="../pivotTables/pivotTable54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ivotTable" Target="../pivotTables/pivotTable5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ivotTable" Target="../pivotTables/pivotTable5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5.bin"/><Relationship Id="rId1" Type="http://schemas.openxmlformats.org/officeDocument/2006/relationships/pivotTable" Target="../pivotTables/pivotTable57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7.bin"/><Relationship Id="rId1" Type="http://schemas.openxmlformats.org/officeDocument/2006/relationships/pivotTable" Target="../pivotTables/pivotTable58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9.bin"/><Relationship Id="rId1" Type="http://schemas.openxmlformats.org/officeDocument/2006/relationships/pivotTable" Target="../pivotTables/pivotTable59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1.bin"/><Relationship Id="rId1" Type="http://schemas.openxmlformats.org/officeDocument/2006/relationships/pivotTable" Target="../pivotTables/pivotTable60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3.bin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ivotTable" Target="../pivotTables/pivotTable64.xml"/><Relationship Id="rId1" Type="http://schemas.openxmlformats.org/officeDocument/2006/relationships/pivotTable" Target="../pivotTables/pivotTable63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7.bin"/><Relationship Id="rId1" Type="http://schemas.openxmlformats.org/officeDocument/2006/relationships/pivotTable" Target="../pivotTables/pivotTable65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9.bin"/><Relationship Id="rId1" Type="http://schemas.openxmlformats.org/officeDocument/2006/relationships/pivotTable" Target="../pivotTables/pivotTable66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1.bin"/><Relationship Id="rId1" Type="http://schemas.openxmlformats.org/officeDocument/2006/relationships/pivotTable" Target="../pivotTables/pivotTable67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3.bin"/><Relationship Id="rId1" Type="http://schemas.openxmlformats.org/officeDocument/2006/relationships/pivotTable" Target="../pivotTables/pivotTable6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5.bin"/><Relationship Id="rId1" Type="http://schemas.openxmlformats.org/officeDocument/2006/relationships/pivotTable" Target="../pivotTables/pivotTable6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7.bin"/><Relationship Id="rId1" Type="http://schemas.openxmlformats.org/officeDocument/2006/relationships/pivotTable" Target="../pivotTables/pivotTable70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9.bin"/><Relationship Id="rId1" Type="http://schemas.openxmlformats.org/officeDocument/2006/relationships/pivotTable" Target="../pivotTables/pivotTable71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1.bin"/><Relationship Id="rId1" Type="http://schemas.openxmlformats.org/officeDocument/2006/relationships/pivotTable" Target="../pivotTables/pivotTable72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3.bin"/><Relationship Id="rId1" Type="http://schemas.openxmlformats.org/officeDocument/2006/relationships/pivotTable" Target="../pivotTables/pivotTable73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5.bin"/><Relationship Id="rId1" Type="http://schemas.openxmlformats.org/officeDocument/2006/relationships/pivotTable" Target="../pivotTables/pivotTable74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7.bin"/><Relationship Id="rId1" Type="http://schemas.openxmlformats.org/officeDocument/2006/relationships/pivotTable" Target="../pivotTables/pivotTable75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9.bin"/><Relationship Id="rId1" Type="http://schemas.openxmlformats.org/officeDocument/2006/relationships/pivotTable" Target="../pivotTables/pivotTable76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1.bin"/><Relationship Id="rId1" Type="http://schemas.openxmlformats.org/officeDocument/2006/relationships/pivotTable" Target="../pivotTables/pivotTable77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3.bin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5.bin"/><Relationship Id="rId1" Type="http://schemas.openxmlformats.org/officeDocument/2006/relationships/pivotTable" Target="../pivotTables/pivotTable79.x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7.bin"/><Relationship Id="rId1" Type="http://schemas.openxmlformats.org/officeDocument/2006/relationships/pivotTable" Target="../pivotTables/pivotTable80.x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9.bin"/><Relationship Id="rId1" Type="http://schemas.openxmlformats.org/officeDocument/2006/relationships/pivotTable" Target="../pivotTables/pivotTable81.x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1.bin"/><Relationship Id="rId1" Type="http://schemas.openxmlformats.org/officeDocument/2006/relationships/pivotTable" Target="../pivotTables/pivotTable82.x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3.bin"/><Relationship Id="rId1" Type="http://schemas.openxmlformats.org/officeDocument/2006/relationships/pivotTable" Target="../pivotTables/pivotTable83.x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5.bin"/><Relationship Id="rId1" Type="http://schemas.openxmlformats.org/officeDocument/2006/relationships/pivotTable" Target="../pivotTables/pivotTable84.x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7.bin"/><Relationship Id="rId1" Type="http://schemas.openxmlformats.org/officeDocument/2006/relationships/pivotTable" Target="../pivotTables/pivotTable85.x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9.bin"/><Relationship Id="rId1" Type="http://schemas.openxmlformats.org/officeDocument/2006/relationships/pivotTable" Target="../pivotTables/pivotTable86.x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1.bin"/><Relationship Id="rId1" Type="http://schemas.openxmlformats.org/officeDocument/2006/relationships/pivotTable" Target="../pivotTables/pivotTable87.x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3.bin"/><Relationship Id="rId1" Type="http://schemas.openxmlformats.org/officeDocument/2006/relationships/pivotTable" Target="../pivotTables/pivotTable88.x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35.bin"/><Relationship Id="rId1" Type="http://schemas.openxmlformats.org/officeDocument/2006/relationships/pivotTable" Target="../pivotTables/pivotTable89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37.bin"/><Relationship Id="rId1" Type="http://schemas.openxmlformats.org/officeDocument/2006/relationships/pivotTable" Target="../pivotTables/pivotTable90.xm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39.bin"/><Relationship Id="rId1" Type="http://schemas.openxmlformats.org/officeDocument/2006/relationships/pivotTable" Target="../pivotTables/pivotTable91.xml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141.bin"/><Relationship Id="rId1" Type="http://schemas.openxmlformats.org/officeDocument/2006/relationships/pivotTable" Target="../pivotTables/pivotTable92.xml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43.bin"/><Relationship Id="rId1" Type="http://schemas.openxmlformats.org/officeDocument/2006/relationships/pivotTable" Target="../pivotTables/pivotTable93.xml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45.bin"/><Relationship Id="rId1" Type="http://schemas.openxmlformats.org/officeDocument/2006/relationships/pivotTable" Target="../pivotTables/pivotTable94.xml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147.bin"/><Relationship Id="rId1" Type="http://schemas.openxmlformats.org/officeDocument/2006/relationships/pivotTable" Target="../pivotTables/pivotTable95.xml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149.bin"/><Relationship Id="rId1" Type="http://schemas.openxmlformats.org/officeDocument/2006/relationships/pivotTable" Target="../pivotTables/pivotTable96.xm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151.bin"/><Relationship Id="rId1" Type="http://schemas.openxmlformats.org/officeDocument/2006/relationships/pivotTable" Target="../pivotTables/pivotTable97.xml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153.bin"/><Relationship Id="rId1" Type="http://schemas.openxmlformats.org/officeDocument/2006/relationships/pivotTable" Target="../pivotTables/pivotTable98.xm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155.bin"/><Relationship Id="rId1" Type="http://schemas.openxmlformats.org/officeDocument/2006/relationships/pivotTable" Target="../pivotTables/pivotTable99.xml"/><Relationship Id="rId5" Type="http://schemas.microsoft.com/office/2017/10/relationships/threadedComment" Target="../threadedComments/threadedComment11.xml"/><Relationship Id="rId4" Type="http://schemas.openxmlformats.org/officeDocument/2006/relationships/comments" Target="../comments11.x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57.bin"/><Relationship Id="rId1" Type="http://schemas.openxmlformats.org/officeDocument/2006/relationships/pivotTable" Target="../pivotTables/pivotTable100.xml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2.x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9.bin"/><Relationship Id="rId1" Type="http://schemas.openxmlformats.org/officeDocument/2006/relationships/pivotTable" Target="../pivotTables/pivotTable101.xm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1.bin"/><Relationship Id="rId1" Type="http://schemas.openxmlformats.org/officeDocument/2006/relationships/pivotTable" Target="../pivotTables/pivotTable102.xml"/><Relationship Id="rId5" Type="http://schemas.microsoft.com/office/2017/10/relationships/threadedComment" Target="../threadedComments/threadedComment14.xml"/><Relationship Id="rId4" Type="http://schemas.openxmlformats.org/officeDocument/2006/relationships/comments" Target="../comments14.x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163.bin"/><Relationship Id="rId1" Type="http://schemas.openxmlformats.org/officeDocument/2006/relationships/pivotTable" Target="../pivotTables/pivotTable103.xml"/><Relationship Id="rId5" Type="http://schemas.microsoft.com/office/2017/10/relationships/threadedComment" Target="../threadedComments/threadedComment15.xml"/><Relationship Id="rId4" Type="http://schemas.openxmlformats.org/officeDocument/2006/relationships/comments" Target="../comments15.x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165.bin"/><Relationship Id="rId1" Type="http://schemas.openxmlformats.org/officeDocument/2006/relationships/pivotTable" Target="../pivotTables/pivotTable104.xml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167.bin"/><Relationship Id="rId1" Type="http://schemas.openxmlformats.org/officeDocument/2006/relationships/pivotTable" Target="../pivotTables/pivotTable105.xml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169.bin"/><Relationship Id="rId1" Type="http://schemas.openxmlformats.org/officeDocument/2006/relationships/pivotTable" Target="../pivotTables/pivotTable106.xml"/><Relationship Id="rId5" Type="http://schemas.microsoft.com/office/2017/10/relationships/threadedComment" Target="../threadedComments/threadedComment18.xml"/><Relationship Id="rId4" Type="http://schemas.openxmlformats.org/officeDocument/2006/relationships/comments" Target="../comments18.x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171.bin"/><Relationship Id="rId1" Type="http://schemas.openxmlformats.org/officeDocument/2006/relationships/pivotTable" Target="../pivotTables/pivotTable107.xml"/><Relationship Id="rId5" Type="http://schemas.microsoft.com/office/2017/10/relationships/threadedComment" Target="../threadedComments/threadedComment19.xml"/><Relationship Id="rId4" Type="http://schemas.openxmlformats.org/officeDocument/2006/relationships/comments" Target="../comments19.x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printerSettings" Target="../printerSettings/printerSettings173.bin"/><Relationship Id="rId1" Type="http://schemas.openxmlformats.org/officeDocument/2006/relationships/pivotTable" Target="../pivotTables/pivotTable108.xml"/><Relationship Id="rId5" Type="http://schemas.microsoft.com/office/2017/10/relationships/threadedComment" Target="../threadedComments/threadedComment20.xml"/><Relationship Id="rId4" Type="http://schemas.openxmlformats.org/officeDocument/2006/relationships/comments" Target="../comments20.x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175.bin"/><Relationship Id="rId1" Type="http://schemas.openxmlformats.org/officeDocument/2006/relationships/pivotTable" Target="../pivotTables/pivotTable109.xml"/><Relationship Id="rId5" Type="http://schemas.microsoft.com/office/2017/10/relationships/threadedComment" Target="../threadedComments/threadedComment21.xml"/><Relationship Id="rId4" Type="http://schemas.openxmlformats.org/officeDocument/2006/relationships/comments" Target="../comments21.x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177.bin"/><Relationship Id="rId1" Type="http://schemas.openxmlformats.org/officeDocument/2006/relationships/pivotTable" Target="../pivotTables/pivotTable110.xml"/><Relationship Id="rId5" Type="http://schemas.microsoft.com/office/2017/10/relationships/threadedComment" Target="../threadedComments/threadedComment22.xml"/><Relationship Id="rId4" Type="http://schemas.openxmlformats.org/officeDocument/2006/relationships/comments" Target="../comments22.x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179.bin"/><Relationship Id="rId1" Type="http://schemas.openxmlformats.org/officeDocument/2006/relationships/pivotTable" Target="../pivotTables/pivotTable111.xml"/><Relationship Id="rId5" Type="http://schemas.microsoft.com/office/2017/10/relationships/threadedComment" Target="../threadedComments/threadedComment23.xml"/><Relationship Id="rId4" Type="http://schemas.openxmlformats.org/officeDocument/2006/relationships/comments" Target="../comments23.x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181.bin"/><Relationship Id="rId1" Type="http://schemas.openxmlformats.org/officeDocument/2006/relationships/pivotTable" Target="../pivotTables/pivotTable112.xml"/><Relationship Id="rId5" Type="http://schemas.microsoft.com/office/2017/10/relationships/threadedComment" Target="../threadedComments/threadedComment24.xml"/><Relationship Id="rId4" Type="http://schemas.openxmlformats.org/officeDocument/2006/relationships/comments" Target="../comments24.x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82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3.bin"/><Relationship Id="rId1" Type="http://schemas.openxmlformats.org/officeDocument/2006/relationships/pivotTable" Target="../pivotTables/pivotTable113.x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84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185.bin"/><Relationship Id="rId1" Type="http://schemas.openxmlformats.org/officeDocument/2006/relationships/pivotTable" Target="../pivotTables/pivotTable114.xml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25.x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86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7.bin"/><Relationship Id="rId1" Type="http://schemas.openxmlformats.org/officeDocument/2006/relationships/pivotTable" Target="../pivotTables/pivotTable115.x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88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printerSettings" Target="../printerSettings/printerSettings189.bin"/><Relationship Id="rId1" Type="http://schemas.openxmlformats.org/officeDocument/2006/relationships/pivotTable" Target="../pivotTables/pivotTable116.xml"/><Relationship Id="rId5" Type="http://schemas.microsoft.com/office/2017/10/relationships/threadedComment" Target="../threadedComments/threadedComment26.xml"/><Relationship Id="rId4" Type="http://schemas.openxmlformats.org/officeDocument/2006/relationships/comments" Target="../comments26.x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90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1.bin"/><Relationship Id="rId1" Type="http://schemas.openxmlformats.org/officeDocument/2006/relationships/pivotTable" Target="../pivotTables/pivotTable117.x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92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193.bin"/><Relationship Id="rId1" Type="http://schemas.openxmlformats.org/officeDocument/2006/relationships/pivotTable" Target="../pivotTables/pivotTable118.xml"/><Relationship Id="rId5" Type="http://schemas.microsoft.com/office/2017/10/relationships/threadedComment" Target="../threadedComments/threadedComment27.xml"/><Relationship Id="rId4" Type="http://schemas.openxmlformats.org/officeDocument/2006/relationships/comments" Target="../comments27.x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94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5.bin"/><Relationship Id="rId1" Type="http://schemas.openxmlformats.org/officeDocument/2006/relationships/pivotTable" Target="../pivotTables/pivotTable119.x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96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197.bin"/><Relationship Id="rId1" Type="http://schemas.openxmlformats.org/officeDocument/2006/relationships/pivotTable" Target="../pivotTables/pivotTable120.xml"/><Relationship Id="rId5" Type="http://schemas.microsoft.com/office/2017/10/relationships/threadedComment" Target="../threadedComments/threadedComment28.xml"/><Relationship Id="rId4" Type="http://schemas.openxmlformats.org/officeDocument/2006/relationships/comments" Target="../comments28.x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98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9.bin"/><Relationship Id="rId1" Type="http://schemas.openxmlformats.org/officeDocument/2006/relationships/pivotTable" Target="../pivotTables/pivotTable121.x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200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201.bin"/><Relationship Id="rId1" Type="http://schemas.openxmlformats.org/officeDocument/2006/relationships/pivotTable" Target="../pivotTables/pivotTable122.xml"/><Relationship Id="rId5" Type="http://schemas.microsoft.com/office/2017/10/relationships/threadedComment" Target="../threadedComments/threadedComment29.xml"/><Relationship Id="rId4" Type="http://schemas.openxmlformats.org/officeDocument/2006/relationships/comments" Target="../comments29.x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202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3.bin"/><Relationship Id="rId1" Type="http://schemas.openxmlformats.org/officeDocument/2006/relationships/pivotTable" Target="../pivotTables/pivotTable123.x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204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printerSettings" Target="../printerSettings/printerSettings205.bin"/><Relationship Id="rId1" Type="http://schemas.openxmlformats.org/officeDocument/2006/relationships/pivotTable" Target="../pivotTables/pivotTable124.xml"/><Relationship Id="rId5" Type="http://schemas.microsoft.com/office/2017/10/relationships/threadedComment" Target="../threadedComments/threadedComment30.xml"/><Relationship Id="rId4" Type="http://schemas.openxmlformats.org/officeDocument/2006/relationships/comments" Target="../comments30.x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206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7.bin"/><Relationship Id="rId1" Type="http://schemas.openxmlformats.org/officeDocument/2006/relationships/pivotTable" Target="../pivotTables/pivotTable125.x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208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209.bin"/><Relationship Id="rId1" Type="http://schemas.openxmlformats.org/officeDocument/2006/relationships/pivotTable" Target="../pivotTables/pivotTable126.xml"/><Relationship Id="rId5" Type="http://schemas.microsoft.com/office/2017/10/relationships/threadedComment" Target="../threadedComments/threadedComment31.xml"/><Relationship Id="rId4" Type="http://schemas.openxmlformats.org/officeDocument/2006/relationships/comments" Target="../comments31.x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1.bin"/><Relationship Id="rId1" Type="http://schemas.openxmlformats.org/officeDocument/2006/relationships/pivotTable" Target="../pivotTables/pivotTable127.x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212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printerSettings" Target="../printerSettings/printerSettings213.bin"/><Relationship Id="rId1" Type="http://schemas.openxmlformats.org/officeDocument/2006/relationships/pivotTable" Target="../pivotTables/pivotTable128.xml"/><Relationship Id="rId5" Type="http://schemas.microsoft.com/office/2017/10/relationships/threadedComment" Target="../threadedComments/threadedComment32.xml"/><Relationship Id="rId4" Type="http://schemas.openxmlformats.org/officeDocument/2006/relationships/comments" Target="../comments32.x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214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5.bin"/><Relationship Id="rId1" Type="http://schemas.openxmlformats.org/officeDocument/2006/relationships/pivotTable" Target="../pivotTables/pivotTable129.x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216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printerSettings" Target="../printerSettings/printerSettings217.bin"/><Relationship Id="rId1" Type="http://schemas.openxmlformats.org/officeDocument/2006/relationships/pivotTable" Target="../pivotTables/pivotTable130.xml"/><Relationship Id="rId5" Type="http://schemas.microsoft.com/office/2017/10/relationships/threadedComment" Target="../threadedComments/threadedComment33.xml"/><Relationship Id="rId4" Type="http://schemas.openxmlformats.org/officeDocument/2006/relationships/comments" Target="../comments33.x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218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9.bin"/><Relationship Id="rId1" Type="http://schemas.openxmlformats.org/officeDocument/2006/relationships/pivotTable" Target="../pivotTables/pivotTable131.x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220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printerSettings" Target="../printerSettings/printerSettings221.bin"/><Relationship Id="rId1" Type="http://schemas.openxmlformats.org/officeDocument/2006/relationships/pivotTable" Target="../pivotTables/pivotTable132.xml"/><Relationship Id="rId5" Type="http://schemas.microsoft.com/office/2017/10/relationships/threadedComment" Target="../threadedComments/threadedComment34.xml"/><Relationship Id="rId4" Type="http://schemas.openxmlformats.org/officeDocument/2006/relationships/comments" Target="../comments34.xml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222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3.bin"/><Relationship Id="rId1" Type="http://schemas.openxmlformats.org/officeDocument/2006/relationships/pivotTable" Target="../pivotTables/pivotTable133.xm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224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printerSettings" Target="../printerSettings/printerSettings225.bin"/><Relationship Id="rId1" Type="http://schemas.openxmlformats.org/officeDocument/2006/relationships/pivotTable" Target="../pivotTables/pivotTable134.xml"/><Relationship Id="rId5" Type="http://schemas.microsoft.com/office/2017/10/relationships/threadedComment" Target="../threadedComments/threadedComment35.xml"/><Relationship Id="rId4" Type="http://schemas.openxmlformats.org/officeDocument/2006/relationships/comments" Target="../comments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590043004</v>
      </c>
      <c r="C4" s="79">
        <v>43707</v>
      </c>
      <c r="D4" s="78" t="s">
        <v>37</v>
      </c>
      <c r="E4" s="78">
        <v>150</v>
      </c>
      <c r="G4" s="60"/>
    </row>
    <row r="5" spans="2:9" x14ac:dyDescent="0.2">
      <c r="B5" s="78">
        <v>590043004</v>
      </c>
      <c r="C5" s="79">
        <v>43707</v>
      </c>
      <c r="D5" s="78" t="s">
        <v>66</v>
      </c>
      <c r="E5" s="78">
        <v>130</v>
      </c>
      <c r="G5" s="60"/>
    </row>
    <row r="6" spans="2:9" x14ac:dyDescent="0.2">
      <c r="B6" s="78">
        <v>590043004</v>
      </c>
      <c r="C6" s="79">
        <v>43707</v>
      </c>
      <c r="D6" s="78" t="s">
        <v>74</v>
      </c>
      <c r="E6" s="78">
        <v>170</v>
      </c>
      <c r="G6" s="60"/>
      <c r="H6" s="53" t="s">
        <v>23</v>
      </c>
      <c r="I6" t="s">
        <v>25</v>
      </c>
    </row>
    <row r="7" spans="2:9" x14ac:dyDescent="0.2">
      <c r="B7" s="78">
        <v>590043004</v>
      </c>
      <c r="C7" s="79">
        <v>43707</v>
      </c>
      <c r="D7" s="78" t="s">
        <v>38</v>
      </c>
      <c r="E7" s="78">
        <v>160</v>
      </c>
      <c r="G7" s="60"/>
      <c r="H7" s="54" t="s">
        <v>30</v>
      </c>
      <c r="I7" s="496">
        <v>600</v>
      </c>
    </row>
    <row r="8" spans="2:9" x14ac:dyDescent="0.2">
      <c r="B8" s="78">
        <v>590043004</v>
      </c>
      <c r="C8" s="79">
        <v>43707</v>
      </c>
      <c r="D8" s="78" t="s">
        <v>32</v>
      </c>
      <c r="E8" s="78">
        <v>290</v>
      </c>
      <c r="H8" s="54" t="s">
        <v>32</v>
      </c>
      <c r="I8" s="496">
        <v>990</v>
      </c>
    </row>
    <row r="9" spans="2:9" x14ac:dyDescent="0.2">
      <c r="B9" s="78">
        <v>590043004</v>
      </c>
      <c r="C9" s="79">
        <v>43707</v>
      </c>
      <c r="D9" s="78" t="s">
        <v>75</v>
      </c>
      <c r="E9" s="78">
        <v>200</v>
      </c>
      <c r="H9" s="54" t="s">
        <v>65</v>
      </c>
      <c r="I9" s="496">
        <v>1720</v>
      </c>
    </row>
    <row r="10" spans="2:9" x14ac:dyDescent="0.2">
      <c r="B10" s="78">
        <v>590043007</v>
      </c>
      <c r="C10" s="79">
        <v>43707</v>
      </c>
      <c r="D10" s="78" t="s">
        <v>74</v>
      </c>
      <c r="E10" s="78">
        <v>700</v>
      </c>
      <c r="F10" t="s">
        <v>123</v>
      </c>
      <c r="H10" s="54" t="s">
        <v>77</v>
      </c>
      <c r="I10" s="496">
        <v>200</v>
      </c>
    </row>
    <row r="11" spans="2:9" x14ac:dyDescent="0.2">
      <c r="B11" s="78">
        <v>590043007</v>
      </c>
      <c r="C11" s="79">
        <v>43707</v>
      </c>
      <c r="D11" s="78" t="s">
        <v>77</v>
      </c>
      <c r="E11" s="78">
        <v>200</v>
      </c>
      <c r="F11" t="s">
        <v>123</v>
      </c>
      <c r="H11" s="54" t="s">
        <v>66</v>
      </c>
      <c r="I11" s="496">
        <v>1340</v>
      </c>
    </row>
    <row r="12" spans="2:9" x14ac:dyDescent="0.2">
      <c r="B12" s="78">
        <v>590043007</v>
      </c>
      <c r="C12" s="79">
        <v>43707</v>
      </c>
      <c r="D12" s="78" t="s">
        <v>66</v>
      </c>
      <c r="E12" s="78">
        <v>540</v>
      </c>
      <c r="H12" s="54" t="s">
        <v>69</v>
      </c>
      <c r="I12" s="496">
        <v>300</v>
      </c>
    </row>
    <row r="13" spans="2:9" x14ac:dyDescent="0.2">
      <c r="B13" s="78">
        <v>590043007</v>
      </c>
      <c r="C13" s="79">
        <v>43707</v>
      </c>
      <c r="D13" s="78" t="s">
        <v>39</v>
      </c>
      <c r="E13" s="78">
        <v>360</v>
      </c>
      <c r="H13" s="54" t="s">
        <v>37</v>
      </c>
      <c r="I13" s="496">
        <v>550</v>
      </c>
    </row>
    <row r="14" spans="2:9" x14ac:dyDescent="0.2">
      <c r="B14" s="78">
        <v>590043007</v>
      </c>
      <c r="C14" s="79">
        <v>43707</v>
      </c>
      <c r="D14" s="78" t="s">
        <v>65</v>
      </c>
      <c r="E14" s="78">
        <v>1120</v>
      </c>
      <c r="H14" s="54" t="s">
        <v>38</v>
      </c>
      <c r="I14" s="496">
        <v>660</v>
      </c>
    </row>
    <row r="15" spans="2:9" x14ac:dyDescent="0.2">
      <c r="B15" s="78">
        <v>590043007</v>
      </c>
      <c r="C15" s="79">
        <v>43707</v>
      </c>
      <c r="D15" s="78" t="s">
        <v>30</v>
      </c>
      <c r="E15" s="78">
        <v>300</v>
      </c>
      <c r="H15" s="54" t="s">
        <v>74</v>
      </c>
      <c r="I15" s="496">
        <v>1370</v>
      </c>
    </row>
    <row r="16" spans="2:9" x14ac:dyDescent="0.2">
      <c r="B16" s="78">
        <v>590043007</v>
      </c>
      <c r="C16" s="79">
        <v>43707</v>
      </c>
      <c r="D16" s="78" t="s">
        <v>43</v>
      </c>
      <c r="E16" s="78">
        <v>110</v>
      </c>
      <c r="H16" s="54" t="s">
        <v>39</v>
      </c>
      <c r="I16" s="496">
        <v>450</v>
      </c>
    </row>
    <row r="17" spans="2:9" x14ac:dyDescent="0.2">
      <c r="B17" s="78">
        <v>590043007</v>
      </c>
      <c r="C17" s="79">
        <v>43707</v>
      </c>
      <c r="D17" s="78" t="s">
        <v>75</v>
      </c>
      <c r="E17" s="78">
        <v>100</v>
      </c>
      <c r="H17" s="54" t="s">
        <v>76</v>
      </c>
      <c r="I17" s="496">
        <v>800</v>
      </c>
    </row>
    <row r="18" spans="2:9" x14ac:dyDescent="0.2">
      <c r="B18" s="78">
        <v>590043007</v>
      </c>
      <c r="C18" s="79">
        <v>43707</v>
      </c>
      <c r="D18" s="78" t="s">
        <v>32</v>
      </c>
      <c r="E18" s="78">
        <v>50</v>
      </c>
      <c r="H18" s="54" t="s">
        <v>43</v>
      </c>
      <c r="I18" s="496">
        <v>110</v>
      </c>
    </row>
    <row r="19" spans="2:9" x14ac:dyDescent="0.2">
      <c r="B19" s="78">
        <v>590043081</v>
      </c>
      <c r="C19" s="79">
        <v>43724</v>
      </c>
      <c r="D19" s="78" t="s">
        <v>66</v>
      </c>
      <c r="E19" s="78">
        <v>300</v>
      </c>
      <c r="H19" s="54" t="s">
        <v>75</v>
      </c>
      <c r="I19" s="496">
        <v>700</v>
      </c>
    </row>
    <row r="20" spans="2:9" x14ac:dyDescent="0.2">
      <c r="B20" s="78">
        <v>590043081</v>
      </c>
      <c r="C20" s="79">
        <v>43724</v>
      </c>
      <c r="D20" s="78" t="s">
        <v>37</v>
      </c>
      <c r="E20" s="78">
        <v>400</v>
      </c>
      <c r="H20" s="54" t="s">
        <v>24</v>
      </c>
      <c r="I20" s="496">
        <v>9790</v>
      </c>
    </row>
    <row r="21" spans="2:9" x14ac:dyDescent="0.2">
      <c r="B21" s="78">
        <v>590043081</v>
      </c>
      <c r="C21" s="79">
        <v>43724</v>
      </c>
      <c r="D21" s="78" t="s">
        <v>30</v>
      </c>
      <c r="E21" s="78">
        <v>300</v>
      </c>
    </row>
    <row r="22" spans="2:9" x14ac:dyDescent="0.2">
      <c r="B22" s="78">
        <v>590043081</v>
      </c>
      <c r="C22" s="79">
        <v>43724</v>
      </c>
      <c r="D22" s="78" t="s">
        <v>32</v>
      </c>
      <c r="E22" s="78">
        <v>650</v>
      </c>
    </row>
    <row r="23" spans="2:9" x14ac:dyDescent="0.2">
      <c r="B23" s="78">
        <v>590043081</v>
      </c>
      <c r="C23" s="79">
        <v>43724</v>
      </c>
      <c r="D23" s="78" t="s">
        <v>75</v>
      </c>
      <c r="E23" s="78">
        <v>400</v>
      </c>
    </row>
    <row r="24" spans="2:9" x14ac:dyDescent="0.2">
      <c r="B24" s="78">
        <v>590043081</v>
      </c>
      <c r="C24" s="79">
        <v>43724</v>
      </c>
      <c r="D24" s="78" t="s">
        <v>38</v>
      </c>
      <c r="E24" s="78">
        <v>300</v>
      </c>
    </row>
    <row r="25" spans="2:9" x14ac:dyDescent="0.2">
      <c r="B25" s="78">
        <v>590043081</v>
      </c>
      <c r="C25" s="79">
        <v>43724</v>
      </c>
      <c r="D25" s="78" t="s">
        <v>69</v>
      </c>
      <c r="E25" s="78">
        <v>100</v>
      </c>
    </row>
    <row r="26" spans="2:9" x14ac:dyDescent="0.2">
      <c r="B26" s="78">
        <v>590043059</v>
      </c>
      <c r="C26" s="79">
        <v>43718</v>
      </c>
      <c r="D26" s="78" t="s">
        <v>76</v>
      </c>
      <c r="E26" s="78">
        <v>800</v>
      </c>
    </row>
    <row r="27" spans="2:9" x14ac:dyDescent="0.2">
      <c r="B27" s="78">
        <v>590043059</v>
      </c>
      <c r="C27" s="79">
        <v>43718</v>
      </c>
      <c r="D27" s="78" t="s">
        <v>69</v>
      </c>
      <c r="E27" s="78">
        <v>200</v>
      </c>
    </row>
    <row r="28" spans="2:9" x14ac:dyDescent="0.2">
      <c r="B28" s="78">
        <v>590043059</v>
      </c>
      <c r="C28" s="79">
        <v>43718</v>
      </c>
      <c r="D28" s="78" t="s">
        <v>38</v>
      </c>
      <c r="E28" s="78">
        <v>200</v>
      </c>
    </row>
    <row r="29" spans="2:9" x14ac:dyDescent="0.2">
      <c r="B29" s="78">
        <v>590043059</v>
      </c>
      <c r="C29" s="79">
        <v>43718</v>
      </c>
      <c r="D29" s="78" t="s">
        <v>66</v>
      </c>
      <c r="E29" s="78">
        <v>370</v>
      </c>
    </row>
    <row r="30" spans="2:9" x14ac:dyDescent="0.2">
      <c r="B30" s="78">
        <v>590043059</v>
      </c>
      <c r="C30" s="79">
        <v>43718</v>
      </c>
      <c r="D30" s="78" t="s">
        <v>74</v>
      </c>
      <c r="E30" s="78">
        <v>300</v>
      </c>
    </row>
    <row r="31" spans="2:9" x14ac:dyDescent="0.2">
      <c r="B31" s="78">
        <v>590043059</v>
      </c>
      <c r="C31" s="79">
        <v>43718</v>
      </c>
      <c r="D31" s="78" t="s">
        <v>39</v>
      </c>
      <c r="E31" s="78">
        <v>90</v>
      </c>
    </row>
    <row r="32" spans="2:9" x14ac:dyDescent="0.2">
      <c r="B32" s="78">
        <v>590043059</v>
      </c>
      <c r="C32" s="79">
        <v>43718</v>
      </c>
      <c r="D32" s="78" t="s">
        <v>65</v>
      </c>
      <c r="E32" s="78">
        <v>600</v>
      </c>
    </row>
    <row r="33" spans="2:6" x14ac:dyDescent="0.2">
      <c r="B33" s="78">
        <v>590043007</v>
      </c>
      <c r="C33" s="79">
        <v>43707</v>
      </c>
      <c r="D33" s="78" t="s">
        <v>74</v>
      </c>
      <c r="E33" s="78">
        <v>200</v>
      </c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00000000}">
    <sortState xmlns:xlrd2="http://schemas.microsoft.com/office/spreadsheetml/2017/richdata2" ref="B4:E48">
      <sortCondition ref="B3:B48"/>
    </sortState>
  </autoFilter>
  <dataValidations count="3">
    <dataValidation type="list" allowBlank="1" showInputMessage="1" showErrorMessage="1" sqref="D4:D39" xr:uid="{00000000-0002-0000-0000-000000000000}">
      <formula1>$B$54:$B$91</formula1>
    </dataValidation>
    <dataValidation type="list" allowBlank="1" showInputMessage="1" showErrorMessage="1" sqref="D49:D54" xr:uid="{00000000-0002-0000-0000-000001000000}">
      <formula1>$B$54:$B$71</formula1>
    </dataValidation>
    <dataValidation type="list" allowBlank="1" showInputMessage="1" showErrorMessage="1" sqref="D40:D47" xr:uid="{00000000-0002-0000-0000-000002000000}">
      <formula1>$B$54:$B$72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79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107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SUMIF('Control-EM'!$D$3:$D$53,A8,'Control-EM'!$E$3:$E$53)</f>
        <v>1450</v>
      </c>
      <c r="F8" s="17" t="s">
        <v>12</v>
      </c>
      <c r="G8" s="27">
        <f t="shared" ref="G8:G15" si="0">+D8*E8</f>
        <v>3451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SUMIF('Control-EM'!$D$3:$D$53,A9,'Control-EM'!$E$3:$E$53)</f>
        <v>250</v>
      </c>
      <c r="F9" s="18" t="s">
        <v>12</v>
      </c>
      <c r="G9" s="33">
        <f t="shared" si="0"/>
        <v>795</v>
      </c>
      <c r="I9" s="56">
        <v>300</v>
      </c>
      <c r="J9" s="54"/>
      <c r="K9"/>
    </row>
    <row r="10" spans="1:13" s="8" customFormat="1" ht="18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>SUMIF('Control-EM'!$D$3:$D$53,A10,'Control-EM'!$E$3:$E$53)</f>
        <v>1200</v>
      </c>
      <c r="F10" s="18" t="s">
        <v>12</v>
      </c>
      <c r="G10" s="28">
        <f t="shared" si="0"/>
        <v>2892</v>
      </c>
      <c r="I10" s="56"/>
      <c r="J10" s="54"/>
      <c r="K10" s="53" t="s">
        <v>23</v>
      </c>
      <c r="L10" t="s">
        <v>25</v>
      </c>
      <c r="M10" s="64"/>
    </row>
    <row r="11" spans="1:13" s="8" customFormat="1" ht="18" hidden="1" customHeight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>SUMIF('Control-EM'!$D$3:$D$53,A11,'Control-EM'!$E$3:$E$53)</f>
        <v>0</v>
      </c>
      <c r="F11" s="18" t="s">
        <v>12</v>
      </c>
      <c r="G11" s="28">
        <f t="shared" si="0"/>
        <v>0</v>
      </c>
      <c r="I11" s="56"/>
      <c r="J11" s="54"/>
      <c r="K11" s="54" t="s">
        <v>30</v>
      </c>
      <c r="L11" s="496">
        <v>440</v>
      </c>
      <c r="M11" s="63"/>
    </row>
    <row r="12" spans="1:13" s="8" customFormat="1" ht="18" hidden="1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SUMIF('Control-EM'!$D$3:$D$53,A12,'Control-EM'!$E$3:$E$53)</f>
        <v>0</v>
      </c>
      <c r="F12" s="18" t="s">
        <v>12</v>
      </c>
      <c r="G12" s="28">
        <f>+D12*E12</f>
        <v>0</v>
      </c>
      <c r="I12" s="56"/>
      <c r="J12" s="54"/>
      <c r="K12" s="54" t="s">
        <v>31</v>
      </c>
      <c r="L12" s="496">
        <v>250</v>
      </c>
      <c r="M12" s="63"/>
    </row>
    <row r="13" spans="1:13" s="8" customFormat="1" ht="18" hidden="1" customHeight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>SUMIF('Control-EM'!$D$3:$D$53,A13,'Control-EM'!$E$3:$E$53)</f>
        <v>0</v>
      </c>
      <c r="F13" s="18" t="s">
        <v>12</v>
      </c>
      <c r="G13" s="28">
        <f>+D13*E13</f>
        <v>0</v>
      </c>
      <c r="I13" s="56"/>
      <c r="J13" s="54"/>
      <c r="K13" s="54" t="s">
        <v>37</v>
      </c>
      <c r="L13" s="496">
        <v>1200</v>
      </c>
      <c r="M13" s="63"/>
    </row>
    <row r="14" spans="1:13" ht="18" hidden="1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>SUMIF('Control-EM'!$D$3:$D$53,A14,'Control-EM'!$E$3:$E$53)</f>
        <v>0</v>
      </c>
      <c r="F14" s="20" t="s">
        <v>12</v>
      </c>
      <c r="G14" s="28">
        <f t="shared" si="0"/>
        <v>0</v>
      </c>
      <c r="J14" s="54"/>
      <c r="K14" s="54" t="s">
        <v>109</v>
      </c>
      <c r="L14" s="496"/>
      <c r="M14" s="63"/>
    </row>
    <row r="15" spans="1:13" s="8" customFormat="1" ht="18" hidden="1" customHeight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>SUMIF('Control-EM'!$D$3:$D$53,A15,'Control-EM'!$E$3:$E$53)</f>
        <v>0</v>
      </c>
      <c r="F15" s="19" t="s">
        <v>12</v>
      </c>
      <c r="G15" s="28">
        <f t="shared" si="0"/>
        <v>0</v>
      </c>
      <c r="I15" s="56"/>
      <c r="J15" s="54"/>
      <c r="K15" s="54" t="s">
        <v>32</v>
      </c>
      <c r="L15" s="496">
        <v>1450</v>
      </c>
      <c r="M15" s="63"/>
    </row>
    <row r="16" spans="1:13" s="8" customFormat="1" ht="18" hidden="1" customHeight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>SUMIF('Control-EM'!$D$3:$D$53,A16,'Control-EM'!$E$3:$E$53)</f>
        <v>0</v>
      </c>
      <c r="F16" s="19" t="s">
        <v>12</v>
      </c>
      <c r="G16" s="28">
        <f>+D16*E16</f>
        <v>0</v>
      </c>
      <c r="I16" s="56"/>
      <c r="J16" s="54"/>
      <c r="K16" s="54" t="s">
        <v>43</v>
      </c>
      <c r="L16" s="496">
        <v>100</v>
      </c>
      <c r="M16" s="63"/>
    </row>
    <row r="17" spans="1:13" s="8" customFormat="1" ht="18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>SUMIF('Control-EM'!$D$3:$D$53,A17,'Control-EM'!$E$3:$E$53)</f>
        <v>100</v>
      </c>
      <c r="F17" s="19" t="s">
        <v>12</v>
      </c>
      <c r="G17" s="28">
        <f>+D17*E17</f>
        <v>118</v>
      </c>
      <c r="I17" s="56"/>
      <c r="J17" s="54"/>
      <c r="K17" s="54" t="s">
        <v>70</v>
      </c>
      <c r="L17" s="496">
        <v>200</v>
      </c>
      <c r="M17" s="63"/>
    </row>
    <row r="18" spans="1:13" s="8" customFormat="1" ht="18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>SUMIF('Control-EM'!$D$3:$D$53,A18,'Control-EM'!$E$3:$E$53)</f>
        <v>440</v>
      </c>
      <c r="F18" s="19" t="s">
        <v>12</v>
      </c>
      <c r="G18" s="28">
        <f>+D18*E18</f>
        <v>809.6</v>
      </c>
      <c r="I18" s="56"/>
      <c r="K18" s="54" t="s">
        <v>74</v>
      </c>
      <c r="L18" s="496">
        <v>2560</v>
      </c>
      <c r="M18" s="63"/>
    </row>
    <row r="19" spans="1:13" s="8" customFormat="1" ht="18" hidden="1" customHeight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>SUMIF('Control-EM'!$D$3:$D$53,A19,'Control-EM'!$E$3:$E$53)</f>
        <v>0</v>
      </c>
      <c r="F19" s="19" t="s">
        <v>12</v>
      </c>
      <c r="G19" s="28">
        <f>+D19*E19</f>
        <v>0</v>
      </c>
      <c r="I19" s="56"/>
      <c r="K19" s="54" t="s">
        <v>71</v>
      </c>
      <c r="L19" s="496">
        <v>340</v>
      </c>
      <c r="M19" s="63"/>
    </row>
    <row r="20" spans="1:13" ht="18" hidden="1" customHeight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>SUMIF('Control-EM'!$D$3:$D$53,A20,'Control-EM'!$E$3:$E$53)</f>
        <v>0</v>
      </c>
      <c r="F20" s="18" t="s">
        <v>12</v>
      </c>
      <c r="G20" s="28"/>
      <c r="K20" s="54" t="s">
        <v>77</v>
      </c>
      <c r="L20" s="496">
        <v>2000</v>
      </c>
      <c r="M20" s="63"/>
    </row>
    <row r="21" spans="1:13" ht="18" hidden="1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>SUMIF('Control-EM'!$D$3:$D$53,A21,'Control-EM'!$E$3:$E$53)</f>
        <v>0</v>
      </c>
      <c r="F21" s="18" t="s">
        <v>12</v>
      </c>
      <c r="G21" s="28"/>
      <c r="K21" s="54" t="s">
        <v>76</v>
      </c>
      <c r="L21" s="496">
        <v>100</v>
      </c>
    </row>
    <row r="22" spans="1:13" ht="18" hidden="1" customHeight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>SUMIF('Control-EM'!$D$3:$D$53,A22,'Control-EM'!$E$3:$E$53)</f>
        <v>0</v>
      </c>
      <c r="F22" s="18" t="s">
        <v>12</v>
      </c>
      <c r="G22" s="28"/>
      <c r="K22" s="54" t="s">
        <v>24</v>
      </c>
      <c r="L22" s="496">
        <v>8640</v>
      </c>
    </row>
    <row r="23" spans="1:13" ht="18" hidden="1" customHeight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>SUMIF('Control-EM'!$D$3:$D$53,A23,'Control-EM'!$E$3:$E$53)</f>
        <v>0</v>
      </c>
      <c r="F23" s="20" t="s">
        <v>12</v>
      </c>
      <c r="G23" s="28"/>
      <c r="I23" s="55">
        <f>5*7*30</f>
        <v>1050</v>
      </c>
      <c r="K23"/>
      <c r="L23"/>
    </row>
    <row r="24" spans="1:13" ht="18" hidden="1" customHeight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>SUMIF('Control-EM'!$D$3:$D$53,A24,'Control-EM'!$E$3:$E$53)</f>
        <v>0</v>
      </c>
      <c r="F24" s="19" t="s">
        <v>12</v>
      </c>
      <c r="G24" s="28"/>
      <c r="I24" s="57">
        <f>E40/5</f>
        <v>0</v>
      </c>
      <c r="K24"/>
      <c r="L24"/>
    </row>
    <row r="25" spans="1:13" ht="18" hidden="1" customHeight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>SUMIF('Control-EM'!$D$3:$D$53,A25,'Control-EM'!$E$3:$E$53)</f>
        <v>0</v>
      </c>
      <c r="F25" s="19" t="s">
        <v>12</v>
      </c>
      <c r="G25" s="28"/>
      <c r="I25" s="57">
        <f>E41/5</f>
        <v>0</v>
      </c>
      <c r="K25"/>
      <c r="L25"/>
    </row>
    <row r="26" spans="1:13" ht="18" hidden="1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>SUMIF('Control-EM'!$D$3:$D$53,A26,'Control-EM'!$E$3:$E$53)</f>
        <v>0</v>
      </c>
      <c r="F26" s="19" t="s">
        <v>12</v>
      </c>
      <c r="G26" s="28"/>
      <c r="I26" s="57">
        <f>E42/5</f>
        <v>0</v>
      </c>
      <c r="K26"/>
      <c r="L26"/>
    </row>
    <row r="27" spans="1:13" ht="20.100000000000001" hidden="1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>SUMIF('Control-EM'!$D$3:$D$53,A27,'Control-EM'!$E$3:$E$53)</f>
        <v>0</v>
      </c>
      <c r="F27" s="19" t="s">
        <v>12</v>
      </c>
      <c r="G27" s="28"/>
      <c r="K27"/>
      <c r="L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>SUMIF('Control-EM'!$D$3:$D$53,A28,'Control-EM'!$E$3:$E$53)</f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>SUMIF('Control-EM'!$D$3:$D$53,A29,'Control-EM'!$E$3:$E$53)</f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SUMIF('Control-EM'!$D$3:$D$53,A30,'Control-EM'!$E$3:$E$53)</f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>SUMIF('Control-EM'!$D$3:$D$53,A31,'Control-EM'!$E$3:$E$53)</f>
        <v>200</v>
      </c>
      <c r="F31" s="18" t="s">
        <v>12</v>
      </c>
      <c r="G31" s="28">
        <f>+D31*E31</f>
        <v>782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>SUMIF('Control-EM'!$D$3:$D$53,A32,'Control-EM'!$E$3:$E$53)</f>
        <v>340</v>
      </c>
      <c r="F32" s="20" t="s">
        <v>12</v>
      </c>
      <c r="G32" s="28">
        <f>+D32*E32</f>
        <v>1122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>SUMIF('Control-EM'!$D$3:$D$53,A33,'Control-EM'!$E$3:$E$53)</f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>SUMIF('Control-EM'!$D$3:$D$53,A34,'Control-EM'!$E$3:$E$53)</f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>SUMIF('Control-EM'!$D$3:$D$53,A35,'Control-EM'!$E$3:$E$53)</f>
        <v>2560</v>
      </c>
      <c r="F35" s="19" t="s">
        <v>12</v>
      </c>
      <c r="G35" s="28">
        <f t="shared" ref="G35:G42" si="2">+D35*E35</f>
        <v>13568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>SUMIF('Control-EM'!$D$3:$D$53,A36,'Control-EM'!$E$3:$E$53)</f>
        <v>0</v>
      </c>
      <c r="F36" s="19" t="s">
        <v>12</v>
      </c>
      <c r="G36" s="28">
        <f t="shared" si="2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>SUMIF('Control-EM'!$D$3:$D$53,A37,'Control-EM'!$E$3:$E$53)</f>
        <v>100</v>
      </c>
      <c r="F37" s="19" t="s">
        <v>12</v>
      </c>
      <c r="G37" s="28">
        <f t="shared" si="2"/>
        <v>440.00000000000006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>SUMIF('Control-EM'!$D$3:$D$53,A38,'Control-EM'!$E$3:$E$53)</f>
        <v>2000</v>
      </c>
      <c r="F38" s="18" t="s">
        <v>12</v>
      </c>
      <c r="G38" s="28">
        <f t="shared" si="2"/>
        <v>8600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>SUMIF('Control-EM'!$D$3:$D$53,A39,'Control-EM'!$E$3:$E$53)</f>
        <v>0</v>
      </c>
      <c r="F39" s="18" t="s">
        <v>12</v>
      </c>
      <c r="G39" s="28">
        <f t="shared" si="2"/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>SUMIF('Control-EM'!$D$3:$D$53,A40,'Control-EM'!$E$3:$E$53)</f>
        <v>0</v>
      </c>
      <c r="F40" s="18" t="s">
        <v>12</v>
      </c>
      <c r="G40" s="28">
        <f t="shared" si="2"/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>SUMIF('Control-EM'!$D$3:$D$53,A41,'Control-EM'!$E$3:$E$53)</f>
        <v>0</v>
      </c>
      <c r="F41" s="20" t="s">
        <v>12</v>
      </c>
      <c r="G41" s="28">
        <f t="shared" si="2"/>
        <v>0</v>
      </c>
    </row>
    <row r="42" spans="1:10" customFormat="1" ht="15" hidden="1" customHeight="1" x14ac:dyDescent="0.2">
      <c r="A42" s="84" t="s">
        <v>59</v>
      </c>
      <c r="B42" s="48">
        <v>35</v>
      </c>
      <c r="C42" s="49" t="s">
        <v>60</v>
      </c>
      <c r="D42" s="86">
        <f>VLOOKUP(A42,$A$84:$B$126,2,FALSE)</f>
        <v>3.23</v>
      </c>
      <c r="E42" s="18">
        <f>SUMIF('Control-EM'!$D$3:$D$53,A42,'Control-EM'!$E$3:$E$53)</f>
        <v>0</v>
      </c>
      <c r="F42" s="19" t="s">
        <v>12</v>
      </c>
      <c r="G42" s="50">
        <f t="shared" si="2"/>
        <v>0</v>
      </c>
      <c r="H42" s="35"/>
      <c r="I42" s="55"/>
    </row>
    <row r="43" spans="1:10" x14ac:dyDescent="0.2">
      <c r="A43" s="65"/>
      <c r="B43" s="23"/>
      <c r="C43" s="21"/>
      <c r="D43" s="520" t="s">
        <v>11</v>
      </c>
      <c r="E43" s="520"/>
      <c r="F43" s="520"/>
      <c r="G43" s="47">
        <f>SUM(G8:G42)</f>
        <v>32577.599999999999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v>2094.98</v>
      </c>
      <c r="E45" s="69">
        <v>1</v>
      </c>
      <c r="F45" s="48" t="s">
        <v>10</v>
      </c>
      <c r="G45" s="70">
        <f>(D45*E45)</f>
        <v>2094.98</v>
      </c>
    </row>
    <row r="46" spans="1:10" ht="21.95" customHeight="1" x14ac:dyDescent="0.2">
      <c r="B46" s="26"/>
      <c r="C46" s="52" t="s">
        <v>98</v>
      </c>
      <c r="D46" s="71">
        <v>332221.09723694308</v>
      </c>
      <c r="E46" s="69">
        <v>1</v>
      </c>
      <c r="F46" s="48" t="s">
        <v>10</v>
      </c>
      <c r="G46" s="72">
        <f>D46*E46</f>
        <v>332221.09723694308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34672.58</v>
      </c>
      <c r="I48" s="66"/>
    </row>
    <row r="49" spans="1:9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332221.09723694308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1000000}">
    <filterColumn colId="3">
      <filters blank="1">
        <filter val="100"/>
        <filter val="1200"/>
        <filter val="1450"/>
        <filter val="200"/>
        <filter val="2000"/>
        <filter val="250"/>
        <filter val="2560"/>
        <filter val="340"/>
        <filter val="440"/>
      </filters>
    </filterColumn>
  </autoFilter>
  <mergeCells count="8">
    <mergeCell ref="E57:G57"/>
    <mergeCell ref="B49:E49"/>
    <mergeCell ref="D43:F43"/>
    <mergeCell ref="B2:G2"/>
    <mergeCell ref="B3:G3"/>
    <mergeCell ref="B5:G5"/>
    <mergeCell ref="B4:G4"/>
    <mergeCell ref="B48:E48"/>
  </mergeCells>
  <phoneticPr fontId="0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590042310</v>
      </c>
      <c r="C4" s="79">
        <v>43635</v>
      </c>
      <c r="D4" s="78" t="s">
        <v>74</v>
      </c>
      <c r="E4" s="78">
        <v>560</v>
      </c>
      <c r="F4" t="s">
        <v>100</v>
      </c>
      <c r="G4" s="60"/>
    </row>
    <row r="5" spans="2:9" x14ac:dyDescent="0.2">
      <c r="B5" s="78">
        <v>590042310</v>
      </c>
      <c r="C5" s="79">
        <v>43635</v>
      </c>
      <c r="D5" s="78" t="s">
        <v>74</v>
      </c>
      <c r="E5" s="78">
        <v>130</v>
      </c>
      <c r="F5" t="s">
        <v>100</v>
      </c>
      <c r="G5" s="60"/>
    </row>
    <row r="6" spans="2:9" x14ac:dyDescent="0.2">
      <c r="B6" s="78">
        <v>590042310</v>
      </c>
      <c r="C6" s="79">
        <v>43635</v>
      </c>
      <c r="D6" s="78" t="s">
        <v>74</v>
      </c>
      <c r="E6" s="78">
        <v>340</v>
      </c>
      <c r="G6" s="60"/>
      <c r="H6" s="53" t="s">
        <v>23</v>
      </c>
      <c r="I6" t="s">
        <v>25</v>
      </c>
    </row>
    <row r="7" spans="2:9" x14ac:dyDescent="0.2">
      <c r="B7" s="78">
        <v>590042310</v>
      </c>
      <c r="C7" s="79">
        <v>43635</v>
      </c>
      <c r="D7" s="78" t="s">
        <v>32</v>
      </c>
      <c r="E7" s="78">
        <v>400</v>
      </c>
      <c r="G7" s="60"/>
      <c r="H7" s="54" t="s">
        <v>30</v>
      </c>
      <c r="I7" s="496">
        <v>440</v>
      </c>
    </row>
    <row r="8" spans="2:9" x14ac:dyDescent="0.2">
      <c r="B8" s="78">
        <v>590042310</v>
      </c>
      <c r="C8" s="79">
        <v>43635</v>
      </c>
      <c r="D8" s="78" t="s">
        <v>30</v>
      </c>
      <c r="E8" s="78">
        <v>200</v>
      </c>
      <c r="H8" s="54" t="s">
        <v>31</v>
      </c>
      <c r="I8" s="496">
        <v>250</v>
      </c>
    </row>
    <row r="9" spans="2:9" x14ac:dyDescent="0.2">
      <c r="B9" s="78">
        <v>590042310</v>
      </c>
      <c r="C9" s="79">
        <v>43635</v>
      </c>
      <c r="D9" s="78" t="s">
        <v>71</v>
      </c>
      <c r="E9" s="78">
        <v>140</v>
      </c>
      <c r="H9" s="54" t="s">
        <v>32</v>
      </c>
      <c r="I9" s="496">
        <v>1450</v>
      </c>
    </row>
    <row r="10" spans="2:9" x14ac:dyDescent="0.2">
      <c r="B10" s="78">
        <v>590042276</v>
      </c>
      <c r="C10" s="79">
        <v>43630</v>
      </c>
      <c r="D10" s="78" t="s">
        <v>77</v>
      </c>
      <c r="E10" s="78">
        <v>400</v>
      </c>
      <c r="F10" t="s">
        <v>103</v>
      </c>
      <c r="H10" s="54" t="s">
        <v>77</v>
      </c>
      <c r="I10" s="496">
        <v>2000</v>
      </c>
    </row>
    <row r="11" spans="2:9" x14ac:dyDescent="0.2">
      <c r="B11" s="78">
        <v>590042273</v>
      </c>
      <c r="C11" s="79">
        <v>42534</v>
      </c>
      <c r="D11" s="78" t="s">
        <v>43</v>
      </c>
      <c r="E11" s="78">
        <v>100</v>
      </c>
      <c r="F11" t="s">
        <v>104</v>
      </c>
      <c r="H11" s="54" t="s">
        <v>37</v>
      </c>
      <c r="I11" s="496">
        <v>1200</v>
      </c>
    </row>
    <row r="12" spans="2:9" x14ac:dyDescent="0.2">
      <c r="B12" s="78">
        <v>590042266</v>
      </c>
      <c r="C12" s="79">
        <v>43628</v>
      </c>
      <c r="D12" s="78" t="s">
        <v>31</v>
      </c>
      <c r="E12" s="78">
        <v>250</v>
      </c>
      <c r="F12" t="s">
        <v>105</v>
      </c>
      <c r="H12" s="54" t="s">
        <v>70</v>
      </c>
      <c r="I12" s="496">
        <v>200</v>
      </c>
    </row>
    <row r="13" spans="2:9" x14ac:dyDescent="0.2">
      <c r="B13" s="78">
        <v>590042266</v>
      </c>
      <c r="C13" s="79">
        <v>43628</v>
      </c>
      <c r="D13" s="78" t="s">
        <v>32</v>
      </c>
      <c r="E13" s="78">
        <v>150</v>
      </c>
      <c r="F13" t="s">
        <v>105</v>
      </c>
      <c r="H13" s="54" t="s">
        <v>71</v>
      </c>
      <c r="I13" s="496">
        <v>340</v>
      </c>
    </row>
    <row r="14" spans="2:9" x14ac:dyDescent="0.2">
      <c r="B14" s="78">
        <v>590042266</v>
      </c>
      <c r="C14" s="79">
        <v>43628</v>
      </c>
      <c r="D14" s="78" t="s">
        <v>30</v>
      </c>
      <c r="E14" s="78">
        <v>40</v>
      </c>
      <c r="F14" t="s">
        <v>105</v>
      </c>
      <c r="H14" s="54" t="s">
        <v>74</v>
      </c>
      <c r="I14" s="496">
        <v>2560</v>
      </c>
    </row>
    <row r="15" spans="2:9" x14ac:dyDescent="0.2">
      <c r="B15" s="78">
        <v>590042266</v>
      </c>
      <c r="C15" s="79">
        <v>43628</v>
      </c>
      <c r="D15" s="78" t="s">
        <v>71</v>
      </c>
      <c r="E15" s="78">
        <v>100</v>
      </c>
      <c r="H15" s="54" t="s">
        <v>76</v>
      </c>
      <c r="I15" s="496">
        <v>100</v>
      </c>
    </row>
    <row r="16" spans="2:9" x14ac:dyDescent="0.2">
      <c r="B16" s="78">
        <v>590042247</v>
      </c>
      <c r="C16" s="79">
        <v>43622</v>
      </c>
      <c r="D16" s="78" t="s">
        <v>77</v>
      </c>
      <c r="E16" s="78">
        <v>200</v>
      </c>
      <c r="F16" t="s">
        <v>103</v>
      </c>
      <c r="H16" s="54" t="s">
        <v>43</v>
      </c>
      <c r="I16" s="496">
        <v>100</v>
      </c>
    </row>
    <row r="17" spans="2:9" x14ac:dyDescent="0.2">
      <c r="B17" s="78">
        <v>590042260</v>
      </c>
      <c r="C17" s="79">
        <v>43627</v>
      </c>
      <c r="D17" s="78" t="s">
        <v>37</v>
      </c>
      <c r="E17" s="78">
        <v>600</v>
      </c>
      <c r="H17" s="54" t="s">
        <v>24</v>
      </c>
      <c r="I17" s="496">
        <v>8640</v>
      </c>
    </row>
    <row r="18" spans="2:9" x14ac:dyDescent="0.2">
      <c r="B18" s="78">
        <v>590042260</v>
      </c>
      <c r="C18" s="79">
        <v>43627</v>
      </c>
      <c r="D18" s="78" t="s">
        <v>70</v>
      </c>
      <c r="E18" s="78">
        <v>100</v>
      </c>
    </row>
    <row r="19" spans="2:9" x14ac:dyDescent="0.2">
      <c r="B19" s="78">
        <v>590042255</v>
      </c>
      <c r="C19" s="79">
        <v>43626</v>
      </c>
      <c r="D19" s="78" t="s">
        <v>32</v>
      </c>
      <c r="E19" s="78">
        <v>900</v>
      </c>
    </row>
    <row r="20" spans="2:9" x14ac:dyDescent="0.2">
      <c r="B20" s="78">
        <v>590042255</v>
      </c>
      <c r="C20" s="79">
        <v>43626</v>
      </c>
      <c r="D20" s="78" t="s">
        <v>30</v>
      </c>
      <c r="E20" s="78">
        <v>200</v>
      </c>
    </row>
    <row r="21" spans="2:9" x14ac:dyDescent="0.2">
      <c r="B21" s="78">
        <v>590042245</v>
      </c>
      <c r="C21" s="79">
        <v>43622</v>
      </c>
      <c r="D21" s="78" t="s">
        <v>76</v>
      </c>
      <c r="E21" s="78">
        <v>100</v>
      </c>
      <c r="F21" t="s">
        <v>106</v>
      </c>
    </row>
    <row r="22" spans="2:9" x14ac:dyDescent="0.2">
      <c r="B22" s="78">
        <v>590042240</v>
      </c>
      <c r="C22" s="79">
        <v>43621</v>
      </c>
      <c r="D22" s="78" t="s">
        <v>74</v>
      </c>
      <c r="E22" s="78">
        <v>250</v>
      </c>
      <c r="F22" t="s">
        <v>100</v>
      </c>
    </row>
    <row r="23" spans="2:9" x14ac:dyDescent="0.2">
      <c r="B23" s="78">
        <v>590042240</v>
      </c>
      <c r="C23" s="79">
        <v>43621</v>
      </c>
      <c r="D23" s="78" t="s">
        <v>74</v>
      </c>
      <c r="E23" s="78">
        <v>50</v>
      </c>
      <c r="F23" t="s">
        <v>100</v>
      </c>
    </row>
    <row r="24" spans="2:9" x14ac:dyDescent="0.2">
      <c r="B24" s="78">
        <v>590042240</v>
      </c>
      <c r="C24" s="79">
        <v>43621</v>
      </c>
      <c r="D24" s="78" t="s">
        <v>74</v>
      </c>
      <c r="E24" s="78">
        <v>200</v>
      </c>
    </row>
    <row r="25" spans="2:9" x14ac:dyDescent="0.2">
      <c r="B25" s="78">
        <v>590042222</v>
      </c>
      <c r="C25" s="79">
        <v>43616</v>
      </c>
      <c r="D25" s="78" t="s">
        <v>77</v>
      </c>
      <c r="E25" s="78">
        <v>400</v>
      </c>
      <c r="F25" t="s">
        <v>103</v>
      </c>
    </row>
    <row r="26" spans="2:9" x14ac:dyDescent="0.2">
      <c r="B26" s="78">
        <v>590042132</v>
      </c>
      <c r="C26" s="79">
        <v>43609</v>
      </c>
      <c r="D26" s="78" t="s">
        <v>77</v>
      </c>
      <c r="E26" s="78">
        <v>1000</v>
      </c>
      <c r="F26" t="s">
        <v>103</v>
      </c>
    </row>
    <row r="27" spans="2:9" x14ac:dyDescent="0.2">
      <c r="B27" s="78">
        <v>590042198</v>
      </c>
      <c r="C27" s="79">
        <v>43613</v>
      </c>
      <c r="D27" s="78" t="s">
        <v>74</v>
      </c>
      <c r="E27" s="78">
        <v>550</v>
      </c>
      <c r="F27" t="s">
        <v>100</v>
      </c>
    </row>
    <row r="28" spans="2:9" x14ac:dyDescent="0.2">
      <c r="B28" s="78">
        <v>590042198</v>
      </c>
      <c r="C28" s="79">
        <v>43613</v>
      </c>
      <c r="D28" s="78" t="s">
        <v>74</v>
      </c>
      <c r="E28" s="78">
        <v>130</v>
      </c>
      <c r="F28" t="s">
        <v>100</v>
      </c>
    </row>
    <row r="29" spans="2:9" x14ac:dyDescent="0.2">
      <c r="B29" s="78">
        <v>590042198</v>
      </c>
      <c r="C29" s="79">
        <v>43613</v>
      </c>
      <c r="D29" s="78" t="s">
        <v>74</v>
      </c>
      <c r="E29" s="78">
        <v>350</v>
      </c>
    </row>
    <row r="30" spans="2:9" x14ac:dyDescent="0.2">
      <c r="B30" s="78">
        <v>590042198</v>
      </c>
      <c r="C30" s="79">
        <v>43613</v>
      </c>
      <c r="D30" s="78" t="s">
        <v>71</v>
      </c>
      <c r="E30" s="78">
        <v>100</v>
      </c>
    </row>
    <row r="31" spans="2:9" x14ac:dyDescent="0.2">
      <c r="B31" s="78">
        <v>590042194</v>
      </c>
      <c r="C31" s="79">
        <v>43613</v>
      </c>
      <c r="D31" s="78" t="s">
        <v>37</v>
      </c>
      <c r="E31" s="78">
        <v>600</v>
      </c>
    </row>
    <row r="32" spans="2:9" x14ac:dyDescent="0.2">
      <c r="B32" s="78">
        <v>590042194</v>
      </c>
      <c r="C32" s="79">
        <v>43613</v>
      </c>
      <c r="D32" s="78" t="s">
        <v>70</v>
      </c>
      <c r="E32" s="78">
        <v>100</v>
      </c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9:D54" xr:uid="{00000000-0002-0000-0200-000000000000}">
      <formula1>$B$54:$B$71</formula1>
    </dataValidation>
    <dataValidation type="list" allowBlank="1" showInputMessage="1" showErrorMessage="1" sqref="D40:D47" xr:uid="{00000000-0002-0000-0200-000001000000}">
      <formula1>$B$54:$B$72</formula1>
    </dataValidation>
    <dataValidation type="list" allowBlank="1" showInputMessage="1" showErrorMessage="1" sqref="D4:D39" xr:uid="{00000000-0002-0000-0200-000002000000}">
      <formula1>$B$54:$B$93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99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57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SUMIF('Control-LR-ES'!$D$3:$D$53,A8,'Control-LR-ES'!$E$3:$E$53)</f>
        <v>850</v>
      </c>
      <c r="F8" s="17" t="s">
        <v>12</v>
      </c>
      <c r="G8" s="27">
        <f t="shared" ref="G8:G38" si="0">+D8*E8</f>
        <v>2023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SUMIF('Control-LR-ES'!$D$3:$D$53,A9,'Control-LR-ES'!$E$3:$E$53)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8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>SUMIF('Control-LR-ES'!$D$3:$D$53,A10,'Control-LR-ES'!$E$3:$E$53)</f>
        <v>190</v>
      </c>
      <c r="F10" s="18" t="s">
        <v>12</v>
      </c>
      <c r="G10" s="28">
        <f t="shared" si="0"/>
        <v>457.90000000000003</v>
      </c>
      <c r="I10" s="56"/>
      <c r="J10" s="54"/>
      <c r="K10" s="53" t="s">
        <v>23</v>
      </c>
      <c r="L10" t="s">
        <v>25</v>
      </c>
    </row>
    <row r="11" spans="1:13" s="8" customFormat="1" ht="18" hidden="1" customHeight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>SUMIF('Control-LR-ES'!$D$3:$D$53,A11,'Control-LR-ES'!$E$3:$E$53)</f>
        <v>0</v>
      </c>
      <c r="F11" s="18" t="s">
        <v>12</v>
      </c>
      <c r="G11" s="28">
        <f t="shared" si="0"/>
        <v>0</v>
      </c>
      <c r="I11" s="56"/>
      <c r="J11" s="54"/>
      <c r="K11" s="54" t="s">
        <v>65</v>
      </c>
      <c r="L11" s="496">
        <v>1900</v>
      </c>
      <c r="M11" s="63"/>
    </row>
    <row r="12" spans="1:13" s="8" customFormat="1" ht="18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SUMIF('Control-LR-ES'!$D$3:$D$53,A12,'Control-LR-ES'!$E$3:$E$53)</f>
        <v>190</v>
      </c>
      <c r="F12" s="18" t="s">
        <v>12</v>
      </c>
      <c r="G12" s="28">
        <f>+D12*E12</f>
        <v>537.70000000000005</v>
      </c>
      <c r="I12" s="56"/>
      <c r="J12" s="54"/>
      <c r="K12" s="54" t="s">
        <v>32</v>
      </c>
      <c r="L12" s="496">
        <v>850</v>
      </c>
      <c r="M12" s="63"/>
    </row>
    <row r="13" spans="1:13" s="8" customFormat="1" ht="18" hidden="1" customHeight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>SUMIF('Control-LR-ES'!$D$3:$D$53,A13,'Control-LR-ES'!$E$3:$E$53)</f>
        <v>0</v>
      </c>
      <c r="F13" s="18" t="s">
        <v>12</v>
      </c>
      <c r="G13" s="28">
        <f>+D13*E13</f>
        <v>0</v>
      </c>
      <c r="I13" s="56"/>
      <c r="J13" s="54"/>
      <c r="K13" s="54" t="s">
        <v>66</v>
      </c>
      <c r="L13" s="496">
        <v>1190</v>
      </c>
      <c r="M13" s="63"/>
    </row>
    <row r="14" spans="1:13" ht="18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>SUMIF('Control-LR-ES'!$D$3:$D$53,A14,'Control-LR-ES'!$E$3:$E$53)</f>
        <v>670</v>
      </c>
      <c r="F14" s="20" t="s">
        <v>12</v>
      </c>
      <c r="G14" s="28">
        <f t="shared" si="0"/>
        <v>2318.1999999999998</v>
      </c>
      <c r="J14" s="54"/>
      <c r="K14" s="54" t="s">
        <v>37</v>
      </c>
      <c r="L14" s="496">
        <v>190</v>
      </c>
      <c r="M14" s="63"/>
    </row>
    <row r="15" spans="1:13" s="8" customFormat="1" ht="18" hidden="1" customHeight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>SUMIF('Control-LR-ES'!$D$3:$D$53,A15,'Control-LR-ES'!$E$3:$E$53)</f>
        <v>0</v>
      </c>
      <c r="F15" s="19" t="s">
        <v>12</v>
      </c>
      <c r="G15" s="28">
        <f t="shared" si="0"/>
        <v>0</v>
      </c>
      <c r="I15" s="56"/>
      <c r="J15" s="54"/>
      <c r="K15" s="54" t="s">
        <v>75</v>
      </c>
      <c r="L15" s="496">
        <v>170</v>
      </c>
      <c r="M15" s="63"/>
    </row>
    <row r="16" spans="1:13" s="8" customFormat="1" ht="18" hidden="1" customHeight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>SUMIF('Control-LR-ES'!$D$3:$D$53,A16,'Control-LR-ES'!$E$3:$E$53)</f>
        <v>0</v>
      </c>
      <c r="F16" s="19" t="s">
        <v>12</v>
      </c>
      <c r="G16" s="28">
        <f t="shared" si="0"/>
        <v>0</v>
      </c>
      <c r="I16" s="56"/>
      <c r="J16" s="54"/>
      <c r="K16" s="54" t="s">
        <v>38</v>
      </c>
      <c r="L16" s="496">
        <v>190</v>
      </c>
      <c r="M16" s="63"/>
    </row>
    <row r="17" spans="1:13" s="8" customFormat="1" ht="18" hidden="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>SUMIF('Control-LR-ES'!$D$3:$D$53,A17,'Control-LR-ES'!$E$3:$E$53)</f>
        <v>0</v>
      </c>
      <c r="F17" s="19" t="s">
        <v>12</v>
      </c>
      <c r="G17" s="28">
        <f t="shared" si="0"/>
        <v>0</v>
      </c>
      <c r="I17" s="56"/>
      <c r="J17" s="54"/>
      <c r="K17" s="54" t="s">
        <v>30</v>
      </c>
      <c r="L17" s="496">
        <v>300</v>
      </c>
      <c r="M17" s="63"/>
    </row>
    <row r="18" spans="1:13" s="8" customFormat="1" ht="18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>SUMIF('Control-LR-ES'!$D$3:$D$53,A18,'Control-LR-ES'!$E$3:$E$53)</f>
        <v>300</v>
      </c>
      <c r="F18" s="19" t="s">
        <v>12</v>
      </c>
      <c r="G18" s="28">
        <f t="shared" si="0"/>
        <v>552</v>
      </c>
      <c r="I18" s="56"/>
      <c r="K18" s="54" t="s">
        <v>74</v>
      </c>
      <c r="L18" s="496">
        <v>1300</v>
      </c>
      <c r="M18" s="63"/>
    </row>
    <row r="19" spans="1:13" s="8" customFormat="1" ht="18" hidden="1" customHeight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>SUMIF('Control-LR-ES'!$D$3:$D$53,A19,'Control-LR-ES'!$E$3:$E$53)</f>
        <v>0</v>
      </c>
      <c r="F19" s="19" t="s">
        <v>12</v>
      </c>
      <c r="G19" s="28">
        <f t="shared" si="0"/>
        <v>0</v>
      </c>
      <c r="I19" s="56"/>
      <c r="K19" s="54" t="s">
        <v>39</v>
      </c>
      <c r="L19" s="496">
        <v>670</v>
      </c>
      <c r="M19" s="63"/>
    </row>
    <row r="20" spans="1:13" ht="18" hidden="1" customHeight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>SUMIF('Control-LR-ES'!$D$3:$D$53,A20,'Control-LR-ES'!$E$3:$E$53)</f>
        <v>0</v>
      </c>
      <c r="F20" s="18" t="s">
        <v>12</v>
      </c>
      <c r="G20" s="28"/>
      <c r="K20" s="54" t="s">
        <v>24</v>
      </c>
      <c r="L20" s="496">
        <v>6760</v>
      </c>
      <c r="M20" s="63"/>
    </row>
    <row r="21" spans="1:13" ht="18" hidden="1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>SUMIF('Control-LR-ES'!$D$3:$D$53,A21,'Control-LR-ES'!$E$3:$E$53)</f>
        <v>0</v>
      </c>
      <c r="F21" s="18" t="s">
        <v>12</v>
      </c>
      <c r="G21" s="28"/>
      <c r="K21"/>
      <c r="L21"/>
    </row>
    <row r="22" spans="1:13" ht="18" hidden="1" customHeight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>SUMIF('Control-LR-ES'!$D$3:$D$53,A22,'Control-LR-ES'!$E$3:$E$53)</f>
        <v>0</v>
      </c>
      <c r="F22" s="18" t="s">
        <v>12</v>
      </c>
      <c r="G22" s="28"/>
      <c r="K22"/>
      <c r="L22"/>
    </row>
    <row r="23" spans="1:13" ht="18" hidden="1" customHeight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>SUMIF('Control-LR-ES'!$D$3:$D$53,A23,'Control-LR-ES'!$E$3:$E$53)</f>
        <v>0</v>
      </c>
      <c r="F23" s="20" t="s">
        <v>12</v>
      </c>
      <c r="G23" s="28"/>
      <c r="I23" s="55">
        <f>5*7*30</f>
        <v>1050</v>
      </c>
      <c r="K23"/>
      <c r="L23"/>
    </row>
    <row r="24" spans="1:13" ht="18" hidden="1" customHeight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>SUMIF('Control-LR-ES'!$D$3:$D$53,A24,'Control-LR-ES'!$E$3:$E$53)</f>
        <v>0</v>
      </c>
      <c r="F24" s="19" t="s">
        <v>12</v>
      </c>
      <c r="G24" s="28"/>
      <c r="I24" s="57">
        <f>E40/5</f>
        <v>0</v>
      </c>
      <c r="K24"/>
      <c r="L24"/>
    </row>
    <row r="25" spans="1:13" ht="18" hidden="1" customHeight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>SUMIF('Control-LR-ES'!$D$3:$D$53,A25,'Control-LR-ES'!$E$3:$E$53)</f>
        <v>0</v>
      </c>
      <c r="F25" s="19" t="s">
        <v>12</v>
      </c>
      <c r="G25" s="28"/>
      <c r="I25" s="57">
        <f>E41/5</f>
        <v>0</v>
      </c>
      <c r="K25"/>
      <c r="L25"/>
    </row>
    <row r="26" spans="1:13" ht="18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>SUMIF('Control-LR-ES'!$D$3:$D$53,A26,'Control-LR-ES'!$E$3:$E$53)</f>
        <v>1900</v>
      </c>
      <c r="F26" s="19" t="s">
        <v>12</v>
      </c>
      <c r="G26" s="28">
        <f t="shared" si="0"/>
        <v>12350</v>
      </c>
      <c r="I26" s="57">
        <f>E42/5</f>
        <v>0</v>
      </c>
      <c r="K26"/>
      <c r="L26"/>
    </row>
    <row r="27" spans="1:13" ht="20.100000000000001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>SUMIF('Control-LR-ES'!$D$3:$D$53,A27,'Control-LR-ES'!$E$3:$E$53)</f>
        <v>1190</v>
      </c>
      <c r="F27" s="19" t="s">
        <v>12</v>
      </c>
      <c r="G27" s="28">
        <f t="shared" si="0"/>
        <v>5236</v>
      </c>
      <c r="K27"/>
      <c r="L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>SUMIF('Control-LR-ES'!$D$3:$D$53,A28,'Control-LR-ES'!$E$3:$E$53)</f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>SUMIF('Control-LR-ES'!$D$3:$D$53,A29,'Control-LR-ES'!$E$3:$E$53)</f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SUMIF('Control-LR-ES'!$D$3:$D$53,A30,'Control-LR-ES'!$E$3:$E$53)</f>
        <v>0</v>
      </c>
      <c r="F30" s="18" t="s">
        <v>12</v>
      </c>
      <c r="G30" s="28"/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>SUMIF('Control-LR-ES'!$D$3:$D$53,A31,'Control-LR-ES'!$E$3:$E$53)</f>
        <v>0</v>
      </c>
      <c r="F31" s="18" t="s">
        <v>12</v>
      </c>
      <c r="G31" s="28"/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>SUMIF('Control-LR-ES'!$D$3:$D$53,A32,'Control-LR-ES'!$E$3:$E$53)</f>
        <v>0</v>
      </c>
      <c r="F32" s="20" t="s">
        <v>12</v>
      </c>
      <c r="G32" s="28"/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>SUMIF('Control-LR-ES'!$D$3:$D$53,A33,'Control-LR-ES'!$E$3:$E$53)</f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>SUMIF('Control-LR-ES'!$D$3:$D$53,A34,'Control-LR-ES'!$E$3:$E$53)</f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>SUMIF('Control-LR-ES'!$D$3:$D$53,A35,'Control-LR-ES'!$E$3:$E$53)</f>
        <v>1300</v>
      </c>
      <c r="F35" s="19" t="s">
        <v>12</v>
      </c>
      <c r="G35" s="28">
        <f t="shared" si="0"/>
        <v>6890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>SUMIF('Control-LR-ES'!$D$3:$D$53,A36,'Control-LR-ES'!$E$3:$E$53)</f>
        <v>170</v>
      </c>
      <c r="F36" s="19" t="s">
        <v>12</v>
      </c>
      <c r="G36" s="28">
        <f t="shared" si="0"/>
        <v>438.6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>SUMIF('Control-LR-ES'!$D$3:$D$53,A37,'Control-LR-ES'!$E$3:$E$53)</f>
        <v>1000</v>
      </c>
      <c r="F37" s="19" t="s">
        <v>12</v>
      </c>
      <c r="G37" s="28">
        <f t="shared" si="0"/>
        <v>4400</v>
      </c>
    </row>
    <row r="38" spans="1:10" ht="17.100000000000001" hidden="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>SUMIF('Control-LR-ES'!$D$3:$D$53,A38,'Control-LR-ES'!$E$3:$E$53)</f>
        <v>0</v>
      </c>
      <c r="F38" s="18" t="s">
        <v>12</v>
      </c>
      <c r="G38" s="28">
        <f t="shared" si="0"/>
        <v>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>SUMIF('Control-LR-ES'!$D$3:$D$53,A39,'Control-LR-ES'!$E$3:$E$53)</f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>SUMIF('Control-LR-ES'!$D$3:$D$53,A40,'Control-LR-ES'!$E$3:$E$53)</f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>SUMIF('Control-LR-ES'!$D$3:$D$53,A41,'Control-LR-ES'!$E$3:$E$53)</f>
        <v>0</v>
      </c>
      <c r="F41" s="20" t="s">
        <v>12</v>
      </c>
      <c r="G41" s="28">
        <f>+D41*E41</f>
        <v>0</v>
      </c>
    </row>
    <row r="42" spans="1:10" customFormat="1" ht="15" hidden="1" customHeight="1" x14ac:dyDescent="0.2">
      <c r="A42" s="87" t="s">
        <v>59</v>
      </c>
      <c r="B42" s="48">
        <v>35</v>
      </c>
      <c r="C42" s="49" t="s">
        <v>60</v>
      </c>
      <c r="D42" s="86">
        <f>VLOOKUP(A42,$A$84:$B$126,2,FALSE)</f>
        <v>3.23</v>
      </c>
      <c r="E42" s="18">
        <f>SUMIF('Control-LR-ES'!$D$3:$D$53,A42,'Control-LR-ES'!$E$3:$E$53)</f>
        <v>0</v>
      </c>
      <c r="F42" s="19" t="s">
        <v>12</v>
      </c>
      <c r="G42" s="50">
        <f>+D42*E42</f>
        <v>0</v>
      </c>
      <c r="H42" s="35"/>
      <c r="I42" s="55"/>
    </row>
    <row r="43" spans="1:10" hidden="1" x14ac:dyDescent="0.2">
      <c r="B43" s="23"/>
      <c r="C43" s="21"/>
      <c r="D43" s="520" t="s">
        <v>11</v>
      </c>
      <c r="E43" s="520"/>
      <c r="F43" s="520"/>
      <c r="G43" s="47">
        <f>SUM(G8:G42)</f>
        <v>35203.399999999994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/>
      <c r="E45" s="69">
        <v>1</v>
      </c>
      <c r="F45" s="48" t="s">
        <v>10</v>
      </c>
      <c r="G45" s="70">
        <f>(D45*E45)</f>
        <v>0</v>
      </c>
    </row>
    <row r="46" spans="1:10" ht="21.95" customHeight="1" x14ac:dyDescent="0.2">
      <c r="B46" s="26"/>
      <c r="C46" s="52" t="s">
        <v>98</v>
      </c>
      <c r="D46" s="71"/>
      <c r="E46" s="69">
        <v>1</v>
      </c>
      <c r="F46" s="48" t="s">
        <v>10</v>
      </c>
      <c r="G46" s="72">
        <f>D46*E46</f>
        <v>0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35203.399999999994</v>
      </c>
      <c r="I48" s="66"/>
    </row>
    <row r="49" spans="1:9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0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3000000}">
    <filterColumn colId="3">
      <filters>
        <filter val="1000"/>
        <filter val="1190"/>
        <filter val="1300"/>
        <filter val="170"/>
        <filter val="190"/>
        <filter val="1900"/>
        <filter val="300"/>
        <filter val="670"/>
        <filter val="85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I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590042323</v>
      </c>
      <c r="C4" s="79">
        <v>43637</v>
      </c>
      <c r="D4" s="78" t="s">
        <v>66</v>
      </c>
      <c r="E4" s="78">
        <v>490</v>
      </c>
      <c r="G4" s="60"/>
    </row>
    <row r="5" spans="2:9" x14ac:dyDescent="0.2">
      <c r="B5" s="78">
        <v>590042321</v>
      </c>
      <c r="C5" s="79">
        <v>43637</v>
      </c>
      <c r="D5" s="78" t="s">
        <v>37</v>
      </c>
      <c r="E5" s="78">
        <v>70</v>
      </c>
      <c r="G5" s="60"/>
    </row>
    <row r="6" spans="2:9" x14ac:dyDescent="0.2">
      <c r="B6" s="78">
        <v>590042321</v>
      </c>
      <c r="C6" s="79">
        <v>43637</v>
      </c>
      <c r="D6" s="78" t="s">
        <v>74</v>
      </c>
      <c r="E6" s="78">
        <v>200</v>
      </c>
      <c r="G6" s="60"/>
      <c r="H6" s="53" t="s">
        <v>23</v>
      </c>
      <c r="I6" t="s">
        <v>25</v>
      </c>
    </row>
    <row r="7" spans="2:9" x14ac:dyDescent="0.2">
      <c r="B7" s="78">
        <v>590042321</v>
      </c>
      <c r="C7" s="79">
        <v>43637</v>
      </c>
      <c r="D7" s="78" t="s">
        <v>39</v>
      </c>
      <c r="E7" s="78">
        <v>370</v>
      </c>
      <c r="G7" s="60"/>
      <c r="H7" s="54" t="s">
        <v>30</v>
      </c>
      <c r="I7" s="496">
        <v>300</v>
      </c>
    </row>
    <row r="8" spans="2:9" x14ac:dyDescent="0.2">
      <c r="B8" s="78">
        <v>590042321</v>
      </c>
      <c r="C8" s="79">
        <v>43637</v>
      </c>
      <c r="D8" s="78" t="s">
        <v>32</v>
      </c>
      <c r="E8" s="78">
        <v>500</v>
      </c>
      <c r="H8" s="54" t="s">
        <v>32</v>
      </c>
      <c r="I8" s="496">
        <v>850</v>
      </c>
    </row>
    <row r="9" spans="2:9" x14ac:dyDescent="0.2">
      <c r="B9" s="78">
        <v>590042321</v>
      </c>
      <c r="C9" s="79">
        <v>43637</v>
      </c>
      <c r="D9" s="78" t="s">
        <v>30</v>
      </c>
      <c r="E9" s="78">
        <v>300</v>
      </c>
      <c r="H9" s="54" t="s">
        <v>65</v>
      </c>
      <c r="I9" s="496">
        <v>1900</v>
      </c>
    </row>
    <row r="10" spans="2:9" x14ac:dyDescent="0.2">
      <c r="B10" s="78">
        <v>590042304</v>
      </c>
      <c r="C10" s="79">
        <v>43635</v>
      </c>
      <c r="D10" s="78" t="s">
        <v>76</v>
      </c>
      <c r="E10" s="78">
        <v>1000</v>
      </c>
      <c r="H10" s="54" t="s">
        <v>66</v>
      </c>
      <c r="I10" s="496">
        <v>1190</v>
      </c>
    </row>
    <row r="11" spans="2:9" x14ac:dyDescent="0.2">
      <c r="B11" s="78">
        <v>590042274</v>
      </c>
      <c r="C11" s="79">
        <v>43629</v>
      </c>
      <c r="D11" s="78" t="s">
        <v>74</v>
      </c>
      <c r="E11" s="78">
        <v>600</v>
      </c>
      <c r="H11" s="54" t="s">
        <v>37</v>
      </c>
      <c r="I11" s="496">
        <v>190</v>
      </c>
    </row>
    <row r="12" spans="2:9" x14ac:dyDescent="0.2">
      <c r="B12" s="78">
        <v>590042267</v>
      </c>
      <c r="C12" s="79">
        <v>43628</v>
      </c>
      <c r="D12" s="78" t="s">
        <v>65</v>
      </c>
      <c r="E12" s="78">
        <v>900</v>
      </c>
      <c r="H12" s="54" t="s">
        <v>38</v>
      </c>
      <c r="I12" s="496">
        <v>190</v>
      </c>
    </row>
    <row r="13" spans="2:9" x14ac:dyDescent="0.2">
      <c r="B13" s="78">
        <v>590042254</v>
      </c>
      <c r="C13" s="79">
        <v>43626</v>
      </c>
      <c r="D13" s="78" t="s">
        <v>37</v>
      </c>
      <c r="E13" s="78">
        <v>120</v>
      </c>
      <c r="H13" s="54" t="s">
        <v>74</v>
      </c>
      <c r="I13" s="496">
        <v>1300</v>
      </c>
    </row>
    <row r="14" spans="2:9" x14ac:dyDescent="0.2">
      <c r="B14" s="78">
        <v>590042254</v>
      </c>
      <c r="C14" s="79">
        <v>43626</v>
      </c>
      <c r="D14" s="78" t="s">
        <v>38</v>
      </c>
      <c r="E14" s="78">
        <v>190</v>
      </c>
      <c r="H14" s="54" t="s">
        <v>39</v>
      </c>
      <c r="I14" s="496">
        <v>670</v>
      </c>
    </row>
    <row r="15" spans="2:9" x14ac:dyDescent="0.2">
      <c r="B15" s="78">
        <v>590042254</v>
      </c>
      <c r="C15" s="79">
        <v>43626</v>
      </c>
      <c r="D15" s="78" t="s">
        <v>32</v>
      </c>
      <c r="E15" s="78">
        <v>350</v>
      </c>
      <c r="H15" s="54" t="s">
        <v>76</v>
      </c>
      <c r="I15" s="496">
        <v>1000</v>
      </c>
    </row>
    <row r="16" spans="2:9" x14ac:dyDescent="0.2">
      <c r="B16" s="78">
        <v>590042254</v>
      </c>
      <c r="C16" s="79">
        <v>43626</v>
      </c>
      <c r="D16" s="78" t="s">
        <v>75</v>
      </c>
      <c r="E16" s="78">
        <v>170</v>
      </c>
      <c r="H16" s="54" t="s">
        <v>75</v>
      </c>
      <c r="I16" s="496">
        <v>170</v>
      </c>
    </row>
    <row r="17" spans="2:9" x14ac:dyDescent="0.2">
      <c r="B17" s="78">
        <v>590042233</v>
      </c>
      <c r="C17" s="79">
        <v>43619</v>
      </c>
      <c r="D17" s="78" t="s">
        <v>66</v>
      </c>
      <c r="E17" s="78">
        <v>250</v>
      </c>
      <c r="H17" s="54" t="s">
        <v>24</v>
      </c>
      <c r="I17" s="496">
        <v>7760</v>
      </c>
    </row>
    <row r="18" spans="2:9" x14ac:dyDescent="0.2">
      <c r="B18" s="78">
        <v>590042233</v>
      </c>
      <c r="C18" s="79">
        <v>43619</v>
      </c>
      <c r="D18" s="78" t="s">
        <v>65</v>
      </c>
      <c r="E18" s="78">
        <v>650</v>
      </c>
    </row>
    <row r="19" spans="2:9" x14ac:dyDescent="0.2">
      <c r="B19" s="78">
        <v>590042234</v>
      </c>
      <c r="C19" s="79">
        <v>43619</v>
      </c>
      <c r="D19" s="78" t="s">
        <v>66</v>
      </c>
      <c r="E19" s="78">
        <v>450</v>
      </c>
    </row>
    <row r="20" spans="2:9" x14ac:dyDescent="0.2">
      <c r="B20" s="78">
        <v>590042234</v>
      </c>
      <c r="C20" s="79">
        <v>43619</v>
      </c>
      <c r="D20" s="78" t="s">
        <v>74</v>
      </c>
      <c r="E20" s="78">
        <v>200</v>
      </c>
    </row>
    <row r="21" spans="2:9" x14ac:dyDescent="0.2">
      <c r="B21" s="78">
        <v>590042234</v>
      </c>
      <c r="C21" s="79">
        <v>43619</v>
      </c>
      <c r="D21" s="78" t="s">
        <v>39</v>
      </c>
      <c r="E21" s="78">
        <v>300</v>
      </c>
    </row>
    <row r="22" spans="2:9" x14ac:dyDescent="0.2">
      <c r="B22" s="78">
        <v>590042234</v>
      </c>
      <c r="C22" s="79">
        <v>43619</v>
      </c>
      <c r="D22" s="78" t="s">
        <v>65</v>
      </c>
      <c r="E22" s="78">
        <v>350</v>
      </c>
    </row>
    <row r="23" spans="2:9" x14ac:dyDescent="0.2">
      <c r="B23" s="78">
        <v>590042220</v>
      </c>
      <c r="C23" s="79">
        <v>43616</v>
      </c>
      <c r="D23" s="78" t="s">
        <v>74</v>
      </c>
      <c r="E23" s="78">
        <v>300</v>
      </c>
    </row>
    <row r="24" spans="2:9" x14ac:dyDescent="0.2">
      <c r="B24" s="78"/>
      <c r="C24" s="79"/>
      <c r="D24" s="78"/>
      <c r="E24" s="78"/>
    </row>
    <row r="25" spans="2:9" x14ac:dyDescent="0.2">
      <c r="B25" s="78"/>
      <c r="C25" s="79"/>
      <c r="D25" s="78"/>
      <c r="E25" s="78"/>
    </row>
    <row r="26" spans="2:9" x14ac:dyDescent="0.2">
      <c r="B26" s="78"/>
      <c r="C26" s="79"/>
      <c r="D26" s="78"/>
      <c r="E26" s="78"/>
    </row>
    <row r="27" spans="2:9" x14ac:dyDescent="0.2">
      <c r="B27" s="78"/>
      <c r="C27" s="79"/>
      <c r="D27" s="78"/>
      <c r="E27" s="78"/>
    </row>
    <row r="28" spans="2:9" x14ac:dyDescent="0.2">
      <c r="B28" s="78"/>
      <c r="C28" s="79"/>
      <c r="D28" s="78"/>
      <c r="E28" s="78"/>
    </row>
    <row r="29" spans="2:9" x14ac:dyDescent="0.2">
      <c r="B29" s="78"/>
      <c r="C29" s="79"/>
      <c r="D29" s="78"/>
      <c r="E29" s="78"/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04000000}">
    <sortState xmlns:xlrd2="http://schemas.microsoft.com/office/spreadsheetml/2017/richdata2" ref="B4:E48">
      <sortCondition ref="B3:B48"/>
    </sortState>
  </autoFilter>
  <sortState xmlns:xlrd2="http://schemas.microsoft.com/office/spreadsheetml/2017/richdata2" ref="B54:B87">
    <sortCondition ref="B53"/>
  </sortState>
  <dataValidations count="3">
    <dataValidation type="list" allowBlank="1" showInputMessage="1" showErrorMessage="1" sqref="D40:D47" xr:uid="{00000000-0002-0000-0400-000000000000}">
      <formula1>$B$54:$B$72</formula1>
    </dataValidation>
    <dataValidation type="list" allowBlank="1" showInputMessage="1" showErrorMessage="1" sqref="D49:D54" xr:uid="{00000000-0002-0000-0400-000001000000}">
      <formula1>$B$54:$B$71</formula1>
    </dataValidation>
    <dataValidation type="list" allowBlank="1" showInputMessage="1" showErrorMessage="1" sqref="D4:D39" xr:uid="{00000000-0002-0000-0400-000002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pageSetUpPr fitToPage="1"/>
  </sheetPr>
  <dimension ref="A2:M119"/>
  <sheetViews>
    <sheetView showGridLines="0" topLeftCell="A7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79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111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1060</v>
      </c>
      <c r="F8" s="17" t="s">
        <v>12</v>
      </c>
      <c r="G8" s="27">
        <f t="shared" ref="G8:G38" si="0">+D8*E8</f>
        <v>2522.7999999999997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400</v>
      </c>
      <c r="F9" s="18" t="s">
        <v>12</v>
      </c>
      <c r="G9" s="33">
        <f t="shared" si="0"/>
        <v>1272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1100</v>
      </c>
      <c r="F10" s="18" t="s">
        <v>12</v>
      </c>
      <c r="G10" s="28">
        <f t="shared" si="0"/>
        <v>2651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63</v>
      </c>
      <c r="L11" s="496">
        <v>100</v>
      </c>
      <c r="M11"/>
    </row>
    <row r="12" spans="1:13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30</v>
      </c>
      <c r="L12" s="496">
        <v>240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31</v>
      </c>
      <c r="L13" s="496">
        <v>400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350</v>
      </c>
      <c r="F14" s="20" t="s">
        <v>12</v>
      </c>
      <c r="G14" s="28">
        <f t="shared" si="0"/>
        <v>1211</v>
      </c>
      <c r="J14" s="54"/>
      <c r="K14" s="54" t="s">
        <v>32</v>
      </c>
      <c r="L14" s="496">
        <v>1060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77</v>
      </c>
      <c r="L15" s="496">
        <v>1800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66</v>
      </c>
      <c r="L16" s="496">
        <v>1700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480</v>
      </c>
      <c r="F17" s="19" t="s">
        <v>12</v>
      </c>
      <c r="G17" s="28">
        <f t="shared" si="0"/>
        <v>566.4</v>
      </c>
      <c r="I17" s="56"/>
      <c r="J17" s="54"/>
      <c r="K17" s="54" t="s">
        <v>37</v>
      </c>
      <c r="L17" s="496">
        <v>1100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240</v>
      </c>
      <c r="F18" s="89" t="s">
        <v>12</v>
      </c>
      <c r="G18" s="28">
        <f t="shared" si="0"/>
        <v>441.6</v>
      </c>
      <c r="I18" s="56"/>
      <c r="K18" s="54" t="s">
        <v>70</v>
      </c>
      <c r="L18" s="496">
        <v>100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71</v>
      </c>
      <c r="L19" s="496">
        <v>230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39</v>
      </c>
      <c r="L20" s="496">
        <v>350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/>
      <c r="K21" s="54" t="s">
        <v>76</v>
      </c>
      <c r="L21" s="496">
        <v>200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43</v>
      </c>
      <c r="L22" s="496">
        <v>480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24</v>
      </c>
      <c r="L23" s="496">
        <v>7760</v>
      </c>
      <c r="M23"/>
    </row>
    <row r="24" spans="1:13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100</v>
      </c>
      <c r="F24" s="19" t="s">
        <v>12</v>
      </c>
      <c r="G24" s="28">
        <f t="shared" si="0"/>
        <v>340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hidden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1700</v>
      </c>
      <c r="F27" s="19" t="s">
        <v>12</v>
      </c>
      <c r="G27" s="28">
        <f t="shared" si="0"/>
        <v>7480.0000000000009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 t="shared" si="2"/>
        <v>100</v>
      </c>
      <c r="F31" s="18" t="s">
        <v>12</v>
      </c>
      <c r="G31" s="28">
        <f t="shared" si="0"/>
        <v>391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230</v>
      </c>
      <c r="F32" s="20" t="s">
        <v>12</v>
      </c>
      <c r="G32" s="28">
        <f t="shared" si="0"/>
        <v>759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hidden="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0</v>
      </c>
      <c r="F35" s="19" t="s">
        <v>12</v>
      </c>
      <c r="G35" s="28">
        <f t="shared" si="0"/>
        <v>0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200</v>
      </c>
      <c r="F37" s="19" t="s">
        <v>12</v>
      </c>
      <c r="G37" s="28">
        <f t="shared" si="0"/>
        <v>880.00000000000011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1800</v>
      </c>
      <c r="F38" s="18" t="s">
        <v>12</v>
      </c>
      <c r="G38" s="28">
        <f t="shared" si="0"/>
        <v>7740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x14ac:dyDescent="0.2">
      <c r="A42" s="84" t="s">
        <v>59</v>
      </c>
      <c r="B42" s="48">
        <v>35</v>
      </c>
      <c r="C42" s="49" t="s">
        <v>60</v>
      </c>
      <c r="D42" s="86">
        <f>VLOOKUP(A42,$A$84:$B$126,2,FALSE)</f>
        <v>3.23</v>
      </c>
      <c r="E42" s="18">
        <f t="shared" si="2"/>
        <v>0</v>
      </c>
      <c r="F42" s="19" t="s">
        <v>12</v>
      </c>
      <c r="G42" s="50">
        <f>+D42*E42</f>
        <v>0</v>
      </c>
      <c r="H42" s="35"/>
      <c r="I42" s="55"/>
    </row>
    <row r="43" spans="1:10" x14ac:dyDescent="0.2">
      <c r="A43" s="65"/>
      <c r="B43" s="23"/>
      <c r="C43" s="21"/>
      <c r="D43" s="520" t="s">
        <v>11</v>
      </c>
      <c r="E43" s="520"/>
      <c r="F43" s="520"/>
      <c r="G43" s="47">
        <f>SUM(G8:G42)</f>
        <v>26254.799999999999</v>
      </c>
      <c r="H43" s="15"/>
    </row>
    <row r="44" spans="1:10" x14ac:dyDescent="0.2">
      <c r="B44" s="23"/>
      <c r="C44" s="21"/>
      <c r="D44" s="22"/>
      <c r="E44" s="24"/>
      <c r="F44" s="22"/>
      <c r="G44" s="25"/>
      <c r="J44" s="90"/>
    </row>
    <row r="45" spans="1:10" ht="21.95" customHeight="1" x14ac:dyDescent="0.2">
      <c r="B45" s="26"/>
      <c r="C45" s="52" t="s">
        <v>18</v>
      </c>
      <c r="D45" s="68">
        <v>2094.98</v>
      </c>
      <c r="E45" s="69">
        <v>1</v>
      </c>
      <c r="F45" s="48" t="s">
        <v>10</v>
      </c>
      <c r="G45" s="70">
        <f>(D45*E45)</f>
        <v>2094.98</v>
      </c>
      <c r="I45" s="91"/>
    </row>
    <row r="46" spans="1:10" ht="21.95" customHeight="1" x14ac:dyDescent="0.2">
      <c r="B46" s="26"/>
      <c r="C46" s="52" t="s">
        <v>98</v>
      </c>
      <c r="D46" s="71">
        <v>332221.09723694308</v>
      </c>
      <c r="E46" s="69">
        <v>1</v>
      </c>
      <c r="F46" s="48" t="s">
        <v>10</v>
      </c>
      <c r="G46" s="72">
        <f>D46*E46</f>
        <v>332221.09723694308</v>
      </c>
      <c r="I46" s="91"/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28349.78</v>
      </c>
      <c r="I48" s="66"/>
    </row>
    <row r="49" spans="1:9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332221.09723694308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5000000}">
    <filterColumn colId="3">
      <filters>
        <filter val="100"/>
        <filter val="1060"/>
        <filter val="1100"/>
        <filter val="1700"/>
        <filter val="1800"/>
        <filter val="200"/>
        <filter val="230"/>
        <filter val="240"/>
        <filter val="350"/>
        <filter val="400"/>
        <filter val="48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I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590042520</v>
      </c>
      <c r="C4" s="79">
        <v>43657</v>
      </c>
      <c r="D4" s="78" t="s">
        <v>76</v>
      </c>
      <c r="E4" s="78">
        <v>200</v>
      </c>
      <c r="G4" s="60"/>
    </row>
    <row r="5" spans="2:9" x14ac:dyDescent="0.2">
      <c r="B5" s="78">
        <v>590042520</v>
      </c>
      <c r="C5" s="79">
        <v>43657</v>
      </c>
      <c r="D5" s="78" t="s">
        <v>43</v>
      </c>
      <c r="E5" s="78">
        <v>150</v>
      </c>
      <c r="G5" s="60"/>
    </row>
    <row r="6" spans="2:9" x14ac:dyDescent="0.2">
      <c r="B6" s="78">
        <v>590042520</v>
      </c>
      <c r="C6" s="79">
        <v>43657</v>
      </c>
      <c r="D6" s="78" t="s">
        <v>32</v>
      </c>
      <c r="E6" s="78">
        <v>800</v>
      </c>
      <c r="G6" s="60"/>
      <c r="H6" s="53" t="s">
        <v>23</v>
      </c>
      <c r="I6" t="s">
        <v>25</v>
      </c>
    </row>
    <row r="7" spans="2:9" x14ac:dyDescent="0.2">
      <c r="B7" s="78">
        <v>590042520</v>
      </c>
      <c r="C7" s="79">
        <v>43657</v>
      </c>
      <c r="D7" s="78" t="s">
        <v>63</v>
      </c>
      <c r="E7" s="78">
        <v>100</v>
      </c>
      <c r="G7" s="60"/>
      <c r="H7" s="54" t="s">
        <v>63</v>
      </c>
      <c r="I7" s="496">
        <v>100</v>
      </c>
    </row>
    <row r="8" spans="2:9" x14ac:dyDescent="0.2">
      <c r="B8" s="78">
        <v>590042472</v>
      </c>
      <c r="C8" s="79">
        <v>43649</v>
      </c>
      <c r="D8" s="78" t="s">
        <v>31</v>
      </c>
      <c r="E8" s="78">
        <v>200</v>
      </c>
      <c r="H8" s="54" t="s">
        <v>30</v>
      </c>
      <c r="I8" s="496">
        <v>240</v>
      </c>
    </row>
    <row r="9" spans="2:9" x14ac:dyDescent="0.2">
      <c r="B9" s="78">
        <v>590042472</v>
      </c>
      <c r="C9" s="79">
        <v>43649</v>
      </c>
      <c r="D9" s="78" t="s">
        <v>32</v>
      </c>
      <c r="E9" s="78">
        <v>130</v>
      </c>
      <c r="H9" s="54" t="s">
        <v>31</v>
      </c>
      <c r="I9" s="496">
        <v>400</v>
      </c>
    </row>
    <row r="10" spans="2:9" x14ac:dyDescent="0.2">
      <c r="B10" s="78">
        <v>590042472</v>
      </c>
      <c r="C10" s="79">
        <v>43649</v>
      </c>
      <c r="D10" s="78" t="s">
        <v>30</v>
      </c>
      <c r="E10" s="78">
        <v>20</v>
      </c>
      <c r="H10" s="54" t="s">
        <v>32</v>
      </c>
      <c r="I10" s="496">
        <v>1060</v>
      </c>
    </row>
    <row r="11" spans="2:9" x14ac:dyDescent="0.2">
      <c r="B11" s="78">
        <v>590042472</v>
      </c>
      <c r="C11" s="79">
        <v>43649</v>
      </c>
      <c r="D11" s="78" t="s">
        <v>37</v>
      </c>
      <c r="E11" s="78">
        <v>50</v>
      </c>
      <c r="H11" s="54" t="s">
        <v>77</v>
      </c>
      <c r="I11" s="496">
        <v>1800</v>
      </c>
    </row>
    <row r="12" spans="2:9" x14ac:dyDescent="0.2">
      <c r="B12" s="78">
        <v>590042471</v>
      </c>
      <c r="C12" s="79">
        <v>43649</v>
      </c>
      <c r="D12" s="78" t="s">
        <v>66</v>
      </c>
      <c r="E12" s="78">
        <v>900</v>
      </c>
      <c r="H12" s="54" t="s">
        <v>66</v>
      </c>
      <c r="I12" s="496">
        <v>1700</v>
      </c>
    </row>
    <row r="13" spans="2:9" x14ac:dyDescent="0.2">
      <c r="B13" s="78">
        <v>590042471</v>
      </c>
      <c r="C13" s="79">
        <v>43649</v>
      </c>
      <c r="D13" s="78" t="s">
        <v>39</v>
      </c>
      <c r="E13" s="78">
        <v>200</v>
      </c>
      <c r="H13" s="54" t="s">
        <v>37</v>
      </c>
      <c r="I13" s="496">
        <v>1100</v>
      </c>
    </row>
    <row r="14" spans="2:9" x14ac:dyDescent="0.2">
      <c r="B14" s="78">
        <v>590042471</v>
      </c>
      <c r="C14" s="79">
        <v>43649</v>
      </c>
      <c r="D14" s="78" t="s">
        <v>71</v>
      </c>
      <c r="E14" s="78">
        <v>80</v>
      </c>
      <c r="H14" s="54" t="s">
        <v>70</v>
      </c>
      <c r="I14" s="496">
        <v>100</v>
      </c>
    </row>
    <row r="15" spans="2:9" x14ac:dyDescent="0.2">
      <c r="B15" s="78">
        <v>590042381</v>
      </c>
      <c r="C15" s="79">
        <v>43641</v>
      </c>
      <c r="D15" s="78" t="s">
        <v>77</v>
      </c>
      <c r="E15" s="78">
        <v>1800</v>
      </c>
      <c r="H15" s="54" t="s">
        <v>71</v>
      </c>
      <c r="I15" s="496">
        <v>230</v>
      </c>
    </row>
    <row r="16" spans="2:9" x14ac:dyDescent="0.2">
      <c r="B16" s="78">
        <v>590042453</v>
      </c>
      <c r="C16" s="79">
        <v>43644</v>
      </c>
      <c r="D16" s="78" t="s">
        <v>37</v>
      </c>
      <c r="E16" s="78">
        <v>600</v>
      </c>
      <c r="H16" s="54" t="s">
        <v>39</v>
      </c>
      <c r="I16" s="496">
        <v>350</v>
      </c>
    </row>
    <row r="17" spans="2:9" x14ac:dyDescent="0.2">
      <c r="B17" s="78">
        <v>590042453</v>
      </c>
      <c r="C17" s="79">
        <v>43644</v>
      </c>
      <c r="D17" s="78" t="s">
        <v>70</v>
      </c>
      <c r="E17" s="78">
        <v>50</v>
      </c>
      <c r="H17" s="54" t="s">
        <v>76</v>
      </c>
      <c r="I17" s="496">
        <v>200</v>
      </c>
    </row>
    <row r="18" spans="2:9" x14ac:dyDescent="0.2">
      <c r="B18" s="78">
        <v>590042453</v>
      </c>
      <c r="C18" s="79">
        <v>43644</v>
      </c>
      <c r="D18" s="78" t="s">
        <v>43</v>
      </c>
      <c r="E18" s="78">
        <v>180</v>
      </c>
      <c r="H18" s="54" t="s">
        <v>43</v>
      </c>
      <c r="I18" s="496">
        <v>480</v>
      </c>
    </row>
    <row r="19" spans="2:9" x14ac:dyDescent="0.2">
      <c r="B19" s="78">
        <v>590042555</v>
      </c>
      <c r="C19" s="79">
        <v>43664</v>
      </c>
      <c r="D19" s="78" t="s">
        <v>31</v>
      </c>
      <c r="E19" s="78">
        <v>200</v>
      </c>
      <c r="H19" s="54" t="s">
        <v>24</v>
      </c>
      <c r="I19" s="496">
        <v>7760</v>
      </c>
    </row>
    <row r="20" spans="2:9" x14ac:dyDescent="0.2">
      <c r="B20" s="78">
        <v>590042555</v>
      </c>
      <c r="C20" s="79">
        <v>43664</v>
      </c>
      <c r="D20" s="78" t="s">
        <v>32</v>
      </c>
      <c r="E20" s="78">
        <v>130</v>
      </c>
    </row>
    <row r="21" spans="2:9" x14ac:dyDescent="0.2">
      <c r="B21" s="78">
        <v>590042555</v>
      </c>
      <c r="C21" s="79">
        <v>43664</v>
      </c>
      <c r="D21" s="78" t="s">
        <v>30</v>
      </c>
      <c r="E21" s="78">
        <v>20</v>
      </c>
    </row>
    <row r="22" spans="2:9" x14ac:dyDescent="0.2">
      <c r="B22" s="78">
        <v>590042555</v>
      </c>
      <c r="C22" s="79">
        <v>43664</v>
      </c>
      <c r="D22" s="78" t="s">
        <v>37</v>
      </c>
      <c r="E22" s="78">
        <v>50</v>
      </c>
    </row>
    <row r="23" spans="2:9" x14ac:dyDescent="0.2">
      <c r="B23" s="78">
        <v>590042557</v>
      </c>
      <c r="C23" s="79">
        <v>43664</v>
      </c>
      <c r="D23" s="78" t="s">
        <v>30</v>
      </c>
      <c r="E23" s="78">
        <v>200</v>
      </c>
    </row>
    <row r="24" spans="2:9" x14ac:dyDescent="0.2">
      <c r="B24" s="78">
        <v>590042557</v>
      </c>
      <c r="C24" s="79">
        <v>43664</v>
      </c>
      <c r="D24" s="78" t="s">
        <v>43</v>
      </c>
      <c r="E24" s="78">
        <v>150</v>
      </c>
    </row>
    <row r="25" spans="2:9" x14ac:dyDescent="0.2">
      <c r="B25" s="78">
        <v>590042557</v>
      </c>
      <c r="C25" s="79">
        <v>43664</v>
      </c>
      <c r="D25" s="78" t="s">
        <v>66</v>
      </c>
      <c r="E25" s="78">
        <v>800</v>
      </c>
    </row>
    <row r="26" spans="2:9" x14ac:dyDescent="0.2">
      <c r="B26" s="78">
        <v>590042557</v>
      </c>
      <c r="C26" s="79">
        <v>43664</v>
      </c>
      <c r="D26" s="78" t="s">
        <v>39</v>
      </c>
      <c r="E26" s="78">
        <v>150</v>
      </c>
    </row>
    <row r="27" spans="2:9" x14ac:dyDescent="0.2">
      <c r="B27" s="78">
        <v>590042557</v>
      </c>
      <c r="C27" s="79">
        <v>43664</v>
      </c>
      <c r="D27" s="78" t="s">
        <v>71</v>
      </c>
      <c r="E27" s="78">
        <v>150</v>
      </c>
    </row>
    <row r="28" spans="2:9" x14ac:dyDescent="0.2">
      <c r="B28" s="78">
        <v>590042557</v>
      </c>
      <c r="C28" s="79">
        <v>43664</v>
      </c>
      <c r="D28" s="78" t="s">
        <v>37</v>
      </c>
      <c r="E28" s="78">
        <v>400</v>
      </c>
    </row>
    <row r="29" spans="2:9" x14ac:dyDescent="0.2">
      <c r="B29" s="78">
        <v>590042557</v>
      </c>
      <c r="C29" s="79">
        <v>43664</v>
      </c>
      <c r="D29" s="78" t="s">
        <v>70</v>
      </c>
      <c r="E29" s="78">
        <v>50</v>
      </c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:D39" xr:uid="{00000000-0002-0000-0600-000000000000}">
      <formula1>$B$54:$B$93</formula1>
    </dataValidation>
    <dataValidation type="list" allowBlank="1" showInputMessage="1" showErrorMessage="1" sqref="D40:D47" xr:uid="{00000000-0002-0000-0600-000001000000}">
      <formula1>$B$54:$B$72</formula1>
    </dataValidation>
    <dataValidation type="list" allowBlank="1" showInputMessage="1" showErrorMessage="1" sqref="D49:D54" xr:uid="{00000000-0002-0000-0600-000002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2:M119"/>
  <sheetViews>
    <sheetView showGridLines="0" topLeftCell="A7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99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tr">
        <f>'Certificado servicio-EM Julio'!B5:G5</f>
        <v>Período: Julio  2019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910</v>
      </c>
      <c r="F8" s="17" t="s">
        <v>12</v>
      </c>
      <c r="G8" s="27">
        <f t="shared" ref="G8:G38" si="0">+D8*E8</f>
        <v>2165.7999999999997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200</v>
      </c>
      <c r="F10" s="18" t="s">
        <v>12</v>
      </c>
      <c r="G10" s="28">
        <f t="shared" si="0"/>
        <v>482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63</v>
      </c>
      <c r="L11" s="496">
        <v>100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370</v>
      </c>
      <c r="F12" s="18" t="s">
        <v>12</v>
      </c>
      <c r="G12" s="28">
        <f>+D12*E12</f>
        <v>1047.1000000000001</v>
      </c>
      <c r="I12" s="56"/>
      <c r="J12" s="54"/>
      <c r="K12" s="54" t="s">
        <v>32</v>
      </c>
      <c r="L12" s="496">
        <v>910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65</v>
      </c>
      <c r="L13" s="496">
        <v>2000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600</v>
      </c>
      <c r="F14" s="20" t="s">
        <v>12</v>
      </c>
      <c r="G14" s="28">
        <f t="shared" si="0"/>
        <v>2076</v>
      </c>
      <c r="J14" s="54"/>
      <c r="K14" s="54" t="s">
        <v>66</v>
      </c>
      <c r="L14" s="496">
        <v>900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37</v>
      </c>
      <c r="L15" s="496">
        <v>200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38</v>
      </c>
      <c r="L16" s="496">
        <v>370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300</v>
      </c>
      <c r="F17" s="19" t="s">
        <v>12</v>
      </c>
      <c r="G17" s="28">
        <f t="shared" si="0"/>
        <v>354</v>
      </c>
      <c r="I17" s="56"/>
      <c r="J17" s="54"/>
      <c r="K17" s="54" t="s">
        <v>74</v>
      </c>
      <c r="L17" s="496">
        <v>1250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200</v>
      </c>
      <c r="F18" s="19" t="s">
        <v>12</v>
      </c>
      <c r="G18" s="28">
        <f t="shared" si="0"/>
        <v>368</v>
      </c>
      <c r="I18" s="56"/>
      <c r="K18" s="54" t="s">
        <v>39</v>
      </c>
      <c r="L18" s="496">
        <v>600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43</v>
      </c>
      <c r="L19" s="496">
        <v>300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75</v>
      </c>
      <c r="L20" s="496">
        <v>360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/>
      <c r="K21" s="54" t="s">
        <v>30</v>
      </c>
      <c r="L21" s="496">
        <v>200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24</v>
      </c>
      <c r="L22" s="496">
        <v>7190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/>
      <c r="L23"/>
      <c r="M23"/>
    </row>
    <row r="24" spans="1:13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100</v>
      </c>
      <c r="F24" s="19" t="s">
        <v>12</v>
      </c>
      <c r="G24" s="28">
        <f t="shared" si="0"/>
        <v>340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2000</v>
      </c>
      <c r="F26" s="19" t="s">
        <v>12</v>
      </c>
      <c r="G26" s="28">
        <f t="shared" si="0"/>
        <v>13000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900</v>
      </c>
      <c r="F27" s="19" t="s">
        <v>12</v>
      </c>
      <c r="G27" s="28">
        <f t="shared" si="0"/>
        <v>3960.0000000000005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/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/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1250</v>
      </c>
      <c r="F35" s="19" t="s">
        <v>12</v>
      </c>
      <c r="G35" s="28">
        <f t="shared" si="0"/>
        <v>6625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360</v>
      </c>
      <c r="F36" s="19" t="s">
        <v>12</v>
      </c>
      <c r="G36" s="28">
        <f t="shared" si="0"/>
        <v>928.80000000000007</v>
      </c>
    </row>
    <row r="37" spans="1:1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0</v>
      </c>
      <c r="F37" s="19" t="s">
        <v>12</v>
      </c>
      <c r="G37" s="28">
        <f t="shared" si="0"/>
        <v>0</v>
      </c>
    </row>
    <row r="38" spans="1:10" ht="17.100000000000001" hidden="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0</v>
      </c>
      <c r="F38" s="18" t="s">
        <v>12</v>
      </c>
      <c r="G38" s="28">
        <f t="shared" si="0"/>
        <v>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x14ac:dyDescent="0.2">
      <c r="A42" s="87" t="s">
        <v>59</v>
      </c>
      <c r="B42" s="48">
        <v>35</v>
      </c>
      <c r="C42" s="49" t="s">
        <v>60</v>
      </c>
      <c r="D42" s="86">
        <f>VLOOKUP(A42,$A$84:$B$126,2,FALSE)</f>
        <v>3.23</v>
      </c>
      <c r="E42" s="18">
        <f t="shared" si="2"/>
        <v>0</v>
      </c>
      <c r="F42" s="19" t="s">
        <v>12</v>
      </c>
      <c r="G42" s="50">
        <f>+D42*E42</f>
        <v>0</v>
      </c>
      <c r="H42" s="35"/>
      <c r="I42" s="55"/>
    </row>
    <row r="43" spans="1:10" x14ac:dyDescent="0.2">
      <c r="B43" s="23"/>
      <c r="C43" s="21"/>
      <c r="D43" s="520" t="s">
        <v>11</v>
      </c>
      <c r="E43" s="520"/>
      <c r="F43" s="520"/>
      <c r="G43" s="47">
        <f>SUM(G8:G42)</f>
        <v>31346.7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/>
      <c r="E45" s="69">
        <v>1</v>
      </c>
      <c r="F45" s="48" t="s">
        <v>10</v>
      </c>
      <c r="G45" s="70">
        <f>(D45*E45)</f>
        <v>0</v>
      </c>
    </row>
    <row r="46" spans="1:10" ht="21.95" customHeight="1" x14ac:dyDescent="0.2">
      <c r="B46" s="26"/>
      <c r="C46" s="52" t="s">
        <v>98</v>
      </c>
      <c r="D46" s="71"/>
      <c r="E46" s="69">
        <v>1</v>
      </c>
      <c r="F46" s="48" t="s">
        <v>10</v>
      </c>
      <c r="G46" s="72">
        <f>D46*E46</f>
        <v>0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31346.7</v>
      </c>
      <c r="I48" s="66"/>
    </row>
    <row r="49" spans="1:9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0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7000000}">
    <filterColumn colId="3">
      <filters>
        <filter val="100"/>
        <filter val="1250"/>
        <filter val="200"/>
        <filter val="2000"/>
        <filter val="300"/>
        <filter val="360"/>
        <filter val="370"/>
        <filter val="600"/>
        <filter val="900"/>
        <filter val="91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12.85546875" bestFit="1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590042517</v>
      </c>
      <c r="C4" s="79">
        <v>43657</v>
      </c>
      <c r="D4" s="78" t="s">
        <v>66</v>
      </c>
      <c r="E4" s="78">
        <v>200</v>
      </c>
      <c r="G4" s="60"/>
    </row>
    <row r="5" spans="2:9" x14ac:dyDescent="0.2">
      <c r="B5" s="78">
        <v>590042517</v>
      </c>
      <c r="C5" s="79">
        <v>43657</v>
      </c>
      <c r="D5" s="78" t="s">
        <v>39</v>
      </c>
      <c r="E5" s="78">
        <v>350</v>
      </c>
      <c r="G5" s="60"/>
    </row>
    <row r="6" spans="2:9" x14ac:dyDescent="0.2">
      <c r="B6" s="78">
        <v>590042517</v>
      </c>
      <c r="C6" s="79">
        <v>43657</v>
      </c>
      <c r="D6" s="78" t="s">
        <v>74</v>
      </c>
      <c r="E6" s="78">
        <v>200</v>
      </c>
      <c r="G6" s="60"/>
      <c r="H6" s="53" t="s">
        <v>23</v>
      </c>
      <c r="I6" t="s">
        <v>25</v>
      </c>
    </row>
    <row r="7" spans="2:9" x14ac:dyDescent="0.2">
      <c r="B7" s="78">
        <v>590042517</v>
      </c>
      <c r="C7" s="79">
        <v>43657</v>
      </c>
      <c r="D7" s="78" t="s">
        <v>43</v>
      </c>
      <c r="E7" s="78">
        <v>300</v>
      </c>
      <c r="G7" s="60"/>
      <c r="H7" s="54" t="s">
        <v>63</v>
      </c>
      <c r="I7" s="496">
        <v>100</v>
      </c>
    </row>
    <row r="8" spans="2:9" x14ac:dyDescent="0.2">
      <c r="B8" s="78">
        <v>590042517</v>
      </c>
      <c r="C8" s="79">
        <v>43657</v>
      </c>
      <c r="D8" s="78" t="s">
        <v>65</v>
      </c>
      <c r="E8" s="78">
        <v>200</v>
      </c>
      <c r="H8" s="54" t="s">
        <v>30</v>
      </c>
      <c r="I8" s="496">
        <v>200</v>
      </c>
    </row>
    <row r="9" spans="2:9" x14ac:dyDescent="0.2">
      <c r="B9" s="78">
        <v>590042518</v>
      </c>
      <c r="C9" s="79">
        <v>43657</v>
      </c>
      <c r="D9" s="78" t="s">
        <v>66</v>
      </c>
      <c r="E9" s="78">
        <v>400</v>
      </c>
      <c r="H9" s="54" t="s">
        <v>32</v>
      </c>
      <c r="I9" s="496">
        <v>910</v>
      </c>
    </row>
    <row r="10" spans="2:9" x14ac:dyDescent="0.2">
      <c r="B10" s="78">
        <v>590042518</v>
      </c>
      <c r="C10" s="79">
        <v>43657</v>
      </c>
      <c r="D10" s="78" t="s">
        <v>32</v>
      </c>
      <c r="E10" s="78">
        <v>400</v>
      </c>
      <c r="H10" s="54" t="s">
        <v>65</v>
      </c>
      <c r="I10" s="496">
        <v>2000</v>
      </c>
    </row>
    <row r="11" spans="2:9" x14ac:dyDescent="0.2">
      <c r="B11" s="78">
        <v>590042518</v>
      </c>
      <c r="C11" s="79">
        <v>43657</v>
      </c>
      <c r="D11" s="78" t="s">
        <v>63</v>
      </c>
      <c r="E11" s="78">
        <v>100</v>
      </c>
      <c r="H11" s="54" t="s">
        <v>66</v>
      </c>
      <c r="I11" s="496">
        <v>900</v>
      </c>
    </row>
    <row r="12" spans="2:9" x14ac:dyDescent="0.2">
      <c r="B12" s="78">
        <v>590042518</v>
      </c>
      <c r="C12" s="79">
        <v>43657</v>
      </c>
      <c r="D12" s="78" t="s">
        <v>37</v>
      </c>
      <c r="E12" s="78">
        <v>200</v>
      </c>
      <c r="H12" s="54" t="s">
        <v>37</v>
      </c>
      <c r="I12" s="496">
        <v>200</v>
      </c>
    </row>
    <row r="13" spans="2:9" x14ac:dyDescent="0.2">
      <c r="B13" s="78">
        <v>590042518</v>
      </c>
      <c r="C13" s="79">
        <v>43657</v>
      </c>
      <c r="D13" s="78" t="s">
        <v>65</v>
      </c>
      <c r="E13" s="78">
        <v>200</v>
      </c>
      <c r="H13" s="54" t="s">
        <v>38</v>
      </c>
      <c r="I13" s="496">
        <v>370</v>
      </c>
    </row>
    <row r="14" spans="2:9" x14ac:dyDescent="0.2">
      <c r="B14" s="78">
        <v>590042473</v>
      </c>
      <c r="C14" s="79">
        <v>43649</v>
      </c>
      <c r="D14" s="78" t="s">
        <v>74</v>
      </c>
      <c r="E14" s="78">
        <v>900</v>
      </c>
      <c r="F14" t="s">
        <v>112</v>
      </c>
      <c r="H14" s="54" t="s">
        <v>74</v>
      </c>
      <c r="I14" s="496">
        <v>1250</v>
      </c>
    </row>
    <row r="15" spans="2:9" x14ac:dyDescent="0.2">
      <c r="B15" s="78">
        <v>590042408</v>
      </c>
      <c r="C15" s="79">
        <v>43642</v>
      </c>
      <c r="D15" s="78" t="s">
        <v>38</v>
      </c>
      <c r="E15" s="78">
        <v>170</v>
      </c>
      <c r="H15" s="54" t="s">
        <v>39</v>
      </c>
      <c r="I15" s="496">
        <v>600</v>
      </c>
    </row>
    <row r="16" spans="2:9" x14ac:dyDescent="0.2">
      <c r="B16" s="78">
        <v>590042408</v>
      </c>
      <c r="C16" s="79">
        <v>43642</v>
      </c>
      <c r="D16" s="78" t="s">
        <v>32</v>
      </c>
      <c r="E16" s="78">
        <v>310</v>
      </c>
      <c r="H16" s="54" t="s">
        <v>43</v>
      </c>
      <c r="I16" s="496">
        <v>300</v>
      </c>
    </row>
    <row r="17" spans="2:9" x14ac:dyDescent="0.2">
      <c r="B17" s="78">
        <v>590042408</v>
      </c>
      <c r="C17" s="79">
        <v>43642</v>
      </c>
      <c r="D17" s="78" t="s">
        <v>75</v>
      </c>
      <c r="E17" s="78">
        <v>160</v>
      </c>
      <c r="H17" s="54" t="s">
        <v>75</v>
      </c>
      <c r="I17" s="496">
        <v>360</v>
      </c>
    </row>
    <row r="18" spans="2:9" x14ac:dyDescent="0.2">
      <c r="B18" s="78">
        <v>590042408</v>
      </c>
      <c r="C18" s="79">
        <v>43642</v>
      </c>
      <c r="D18" s="78" t="s">
        <v>65</v>
      </c>
      <c r="E18" s="78">
        <v>270</v>
      </c>
      <c r="H18" s="54" t="s">
        <v>24</v>
      </c>
      <c r="I18" s="496">
        <v>7190</v>
      </c>
    </row>
    <row r="19" spans="2:9" x14ac:dyDescent="0.2">
      <c r="B19" s="78">
        <v>590042409</v>
      </c>
      <c r="C19" s="79">
        <v>43642</v>
      </c>
      <c r="D19" s="78" t="s">
        <v>32</v>
      </c>
      <c r="E19" s="78">
        <v>200</v>
      </c>
    </row>
    <row r="20" spans="2:9" x14ac:dyDescent="0.2">
      <c r="B20" s="78">
        <v>590042409</v>
      </c>
      <c r="C20" s="79">
        <v>43642</v>
      </c>
      <c r="D20" s="78" t="s">
        <v>75</v>
      </c>
      <c r="E20" s="78">
        <v>200</v>
      </c>
    </row>
    <row r="21" spans="2:9" x14ac:dyDescent="0.2">
      <c r="B21" s="78">
        <v>590042409</v>
      </c>
      <c r="C21" s="79">
        <v>43642</v>
      </c>
      <c r="D21" s="78" t="s">
        <v>38</v>
      </c>
      <c r="E21" s="78">
        <v>200</v>
      </c>
    </row>
    <row r="22" spans="2:9" x14ac:dyDescent="0.2">
      <c r="B22" s="78">
        <v>590042409</v>
      </c>
      <c r="C22" s="79">
        <v>43642</v>
      </c>
      <c r="D22" s="78" t="s">
        <v>65</v>
      </c>
      <c r="E22" s="78">
        <v>730</v>
      </c>
    </row>
    <row r="23" spans="2:9" x14ac:dyDescent="0.2">
      <c r="B23" s="78">
        <v>590042558</v>
      </c>
      <c r="C23" s="79">
        <v>43664</v>
      </c>
      <c r="D23" s="78" t="s">
        <v>74</v>
      </c>
      <c r="E23" s="78">
        <v>150</v>
      </c>
    </row>
    <row r="24" spans="2:9" x14ac:dyDescent="0.2">
      <c r="B24" s="78">
        <v>590042558</v>
      </c>
      <c r="C24" s="79">
        <v>43664</v>
      </c>
      <c r="D24" s="78" t="s">
        <v>39</v>
      </c>
      <c r="E24" s="78">
        <v>250</v>
      </c>
    </row>
    <row r="25" spans="2:9" x14ac:dyDescent="0.2">
      <c r="B25" s="78">
        <v>590042558</v>
      </c>
      <c r="C25" s="79">
        <v>43664</v>
      </c>
      <c r="D25" s="78" t="s">
        <v>66</v>
      </c>
      <c r="E25" s="78">
        <v>300</v>
      </c>
    </row>
    <row r="26" spans="2:9" x14ac:dyDescent="0.2">
      <c r="B26" s="78">
        <v>590042558</v>
      </c>
      <c r="C26" s="79">
        <v>43664</v>
      </c>
      <c r="D26" s="78" t="s">
        <v>30</v>
      </c>
      <c r="E26" s="78">
        <v>200</v>
      </c>
    </row>
    <row r="27" spans="2:9" x14ac:dyDescent="0.2">
      <c r="B27" s="78">
        <v>590042558</v>
      </c>
      <c r="C27" s="79">
        <v>43664</v>
      </c>
      <c r="D27" s="78" t="s">
        <v>65</v>
      </c>
      <c r="E27" s="78">
        <v>600</v>
      </c>
    </row>
    <row r="28" spans="2:9" x14ac:dyDescent="0.2">
      <c r="B28" s="78"/>
      <c r="C28" s="79"/>
      <c r="D28" s="78"/>
      <c r="E28" s="78"/>
    </row>
    <row r="29" spans="2:9" x14ac:dyDescent="0.2">
      <c r="B29" s="78"/>
      <c r="C29" s="79"/>
      <c r="D29" s="78"/>
      <c r="E29" s="78"/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08000000}">
    <sortState xmlns:xlrd2="http://schemas.microsoft.com/office/spreadsheetml/2017/richdata2" ref="B4:E48">
      <sortCondition ref="B3:B48"/>
    </sortState>
  </autoFilter>
  <dataValidations count="3">
    <dataValidation type="list" allowBlank="1" showInputMessage="1" showErrorMessage="1" sqref="D4:D39" xr:uid="{00000000-0002-0000-0800-000000000000}">
      <formula1>$B$54:$B$91</formula1>
    </dataValidation>
    <dataValidation type="list" allowBlank="1" showInputMessage="1" showErrorMessage="1" sqref="D49:D54" xr:uid="{00000000-0002-0000-0800-000001000000}">
      <formula1>$B$54:$B$71</formula1>
    </dataValidation>
    <dataValidation type="list" allowBlank="1" showInputMessage="1" showErrorMessage="1" sqref="D40:D47" xr:uid="{00000000-0002-0000-0800-000002000000}">
      <formula1>$B$54:$B$72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91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S51" sqref="S51"/>
    </sheetView>
  </sheetViews>
  <sheetFormatPr baseColWidth="10" defaultRowHeight="12.7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79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115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268</v>
      </c>
      <c r="F8" s="17" t="s">
        <v>12</v>
      </c>
      <c r="G8" s="27">
        <f t="shared" ref="G8:G38" si="0">+D8*E8</f>
        <v>637.83999999999992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490</v>
      </c>
      <c r="F9" s="18" t="s">
        <v>12</v>
      </c>
      <c r="G9" s="33">
        <f t="shared" si="0"/>
        <v>1558.2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1400</v>
      </c>
      <c r="F10" s="18" t="s">
        <v>12</v>
      </c>
      <c r="G10" s="28">
        <f t="shared" si="0"/>
        <v>3374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30</v>
      </c>
      <c r="L11" s="496">
        <v>440</v>
      </c>
      <c r="M11"/>
    </row>
    <row r="12" spans="1:13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31</v>
      </c>
      <c r="L12" s="496">
        <v>490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32</v>
      </c>
      <c r="L13" s="496">
        <v>268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140</v>
      </c>
      <c r="F14" s="20" t="s">
        <v>12</v>
      </c>
      <c r="G14" s="28">
        <f t="shared" si="0"/>
        <v>484.4</v>
      </c>
      <c r="J14" s="54"/>
      <c r="K14" s="54" t="s">
        <v>77</v>
      </c>
      <c r="L14" s="496">
        <v>2000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66</v>
      </c>
      <c r="L15" s="496">
        <v>3220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37</v>
      </c>
      <c r="L16" s="496">
        <v>1400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500</v>
      </c>
      <c r="F17" s="19" t="s">
        <v>12</v>
      </c>
      <c r="G17" s="28">
        <f t="shared" si="0"/>
        <v>590</v>
      </c>
      <c r="I17" s="56"/>
      <c r="J17" s="54"/>
      <c r="K17" s="54" t="s">
        <v>70</v>
      </c>
      <c r="L17" s="496">
        <v>200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440</v>
      </c>
      <c r="F18" s="89" t="s">
        <v>12</v>
      </c>
      <c r="G18" s="28">
        <f t="shared" si="0"/>
        <v>809.6</v>
      </c>
      <c r="I18" s="56"/>
      <c r="K18" s="54" t="s">
        <v>71</v>
      </c>
      <c r="L18" s="496">
        <v>360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39</v>
      </c>
      <c r="L19" s="496">
        <v>140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76</v>
      </c>
      <c r="L20" s="496">
        <v>200</v>
      </c>
      <c r="M20"/>
    </row>
    <row r="21" spans="1:13" ht="14.25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100</v>
      </c>
      <c r="F21" s="18" t="s">
        <v>12</v>
      </c>
      <c r="G21" s="28">
        <f t="shared" si="0"/>
        <v>390</v>
      </c>
      <c r="K21" s="54" t="s">
        <v>43</v>
      </c>
      <c r="L21" s="496">
        <v>500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27</v>
      </c>
      <c r="L22" s="496">
        <v>1000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42</v>
      </c>
      <c r="L23" s="496">
        <v>100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24</v>
      </c>
      <c r="L24" s="496">
        <v>10318</v>
      </c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200</v>
      </c>
      <c r="K25"/>
      <c r="L25"/>
      <c r="M25"/>
    </row>
    <row r="26" spans="1:13" ht="14.25" hidden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3220</v>
      </c>
      <c r="F27" s="19" t="s">
        <v>12</v>
      </c>
      <c r="G27" s="28">
        <f t="shared" si="0"/>
        <v>14168.000000000002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 t="shared" si="2"/>
        <v>200</v>
      </c>
      <c r="F31" s="18" t="s">
        <v>12</v>
      </c>
      <c r="G31" s="28">
        <f t="shared" si="0"/>
        <v>782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360</v>
      </c>
      <c r="F32" s="20" t="s">
        <v>12</v>
      </c>
      <c r="G32" s="28">
        <f t="shared" si="0"/>
        <v>1188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hidden="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0</v>
      </c>
      <c r="F35" s="19" t="s">
        <v>12</v>
      </c>
      <c r="G35" s="28">
        <f t="shared" si="0"/>
        <v>0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200</v>
      </c>
      <c r="F37" s="19" t="s">
        <v>12</v>
      </c>
      <c r="G37" s="28">
        <f t="shared" si="0"/>
        <v>880.00000000000011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2000</v>
      </c>
      <c r="F38" s="18" t="s">
        <v>12</v>
      </c>
      <c r="G38" s="28">
        <f t="shared" si="0"/>
        <v>8600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customHeight="1" x14ac:dyDescent="0.2">
      <c r="A41" s="87" t="s">
        <v>27</v>
      </c>
      <c r="B41" s="48">
        <v>34</v>
      </c>
      <c r="C41" s="49" t="s">
        <v>47</v>
      </c>
      <c r="D41" s="82">
        <f t="shared" si="1"/>
        <v>4.7</v>
      </c>
      <c r="E41" s="18">
        <f t="shared" si="2"/>
        <v>1000</v>
      </c>
      <c r="F41" s="20" t="s">
        <v>12</v>
      </c>
      <c r="G41" s="28">
        <f>+D41*E41</f>
        <v>4700</v>
      </c>
    </row>
    <row r="42" spans="1:10" customFormat="1" ht="18.75" hidden="1" customHeight="1" x14ac:dyDescent="0.2">
      <c r="A42" s="87" t="s">
        <v>59</v>
      </c>
      <c r="B42" s="48">
        <v>35</v>
      </c>
      <c r="C42" s="9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95">
        <f>+D42*E42</f>
        <v>0</v>
      </c>
      <c r="H42" s="35"/>
      <c r="I42" s="55"/>
    </row>
    <row r="43" spans="1:10" ht="17.25" customHeight="1" x14ac:dyDescent="0.2">
      <c r="A43" s="65"/>
      <c r="B43" s="23"/>
      <c r="C43" s="21"/>
      <c r="D43" s="533" t="s">
        <v>11</v>
      </c>
      <c r="E43" s="533"/>
      <c r="F43" s="533"/>
      <c r="G43" s="70">
        <f>SUM(G8:G42)</f>
        <v>38162.04</v>
      </c>
      <c r="H43" s="15"/>
    </row>
    <row r="44" spans="1:10" x14ac:dyDescent="0.2">
      <c r="B44" s="23"/>
      <c r="C44" s="21"/>
      <c r="D44" s="22"/>
      <c r="E44" s="24"/>
      <c r="F44" s="22"/>
      <c r="G44" s="25"/>
      <c r="J44" s="90"/>
    </row>
    <row r="45" spans="1:10" ht="21.95" customHeight="1" x14ac:dyDescent="0.2">
      <c r="B45" s="26"/>
      <c r="C45" s="52" t="s">
        <v>18</v>
      </c>
      <c r="D45" s="68">
        <v>2094.98</v>
      </c>
      <c r="E45" s="69">
        <v>0.6</v>
      </c>
      <c r="F45" s="48" t="s">
        <v>10</v>
      </c>
      <c r="G45" s="70">
        <f>(D45*E45)</f>
        <v>1256.9880000000001</v>
      </c>
    </row>
    <row r="46" spans="1:10" ht="21.95" customHeight="1" x14ac:dyDescent="0.2">
      <c r="B46" s="26"/>
      <c r="C46" s="52" t="s">
        <v>113</v>
      </c>
      <c r="D46" s="71">
        <v>332221.09723694308</v>
      </c>
      <c r="E46" s="69">
        <v>0.6</v>
      </c>
      <c r="F46" s="48" t="s">
        <v>10</v>
      </c>
      <c r="G46" s="72">
        <f>D46*E46</f>
        <v>199332.65834216584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39419.027999999998</v>
      </c>
      <c r="I48" s="66"/>
    </row>
    <row r="49" spans="1:9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199332.65834216584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A000000}">
    <filterColumn colId="3">
      <filters blank="1">
        <filter val="100"/>
        <filter val="1000"/>
        <filter val="140"/>
        <filter val="1400"/>
        <filter val="200"/>
        <filter val="2000"/>
        <filter val="268"/>
        <filter val="3220"/>
        <filter val="360"/>
        <filter val="440"/>
        <filter val="490"/>
        <filter val="50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590042705</v>
      </c>
      <c r="C4" s="79">
        <v>43678</v>
      </c>
      <c r="D4" s="78" t="s">
        <v>77</v>
      </c>
      <c r="E4" s="78">
        <v>1000</v>
      </c>
      <c r="G4" s="60"/>
    </row>
    <row r="5" spans="2:9" x14ac:dyDescent="0.2">
      <c r="B5" s="78">
        <v>590042801</v>
      </c>
      <c r="C5" s="79">
        <v>43693</v>
      </c>
      <c r="D5" s="78" t="s">
        <v>27</v>
      </c>
      <c r="E5" s="78">
        <v>1000</v>
      </c>
      <c r="G5" s="60"/>
    </row>
    <row r="6" spans="2:9" x14ac:dyDescent="0.2">
      <c r="B6" s="78">
        <v>590042801</v>
      </c>
      <c r="C6" s="79">
        <v>43693</v>
      </c>
      <c r="D6" s="78" t="s">
        <v>42</v>
      </c>
      <c r="E6" s="78">
        <v>100</v>
      </c>
      <c r="G6" s="60"/>
      <c r="H6" s="53" t="s">
        <v>23</v>
      </c>
      <c r="I6" t="s">
        <v>25</v>
      </c>
    </row>
    <row r="7" spans="2:9" x14ac:dyDescent="0.2">
      <c r="B7" s="78">
        <v>590042802</v>
      </c>
      <c r="C7" s="79">
        <v>43693</v>
      </c>
      <c r="D7" s="78" t="s">
        <v>43</v>
      </c>
      <c r="E7" s="78">
        <v>150</v>
      </c>
      <c r="G7" s="60"/>
      <c r="H7" s="54" t="s">
        <v>27</v>
      </c>
      <c r="I7" s="496">
        <v>1000</v>
      </c>
    </row>
    <row r="8" spans="2:9" x14ac:dyDescent="0.2">
      <c r="B8" s="78">
        <v>590042802</v>
      </c>
      <c r="C8" s="79">
        <v>43693</v>
      </c>
      <c r="D8" s="78" t="s">
        <v>66</v>
      </c>
      <c r="E8" s="78">
        <v>200</v>
      </c>
      <c r="H8" s="54" t="s">
        <v>30</v>
      </c>
      <c r="I8" s="496">
        <v>440</v>
      </c>
    </row>
    <row r="9" spans="2:9" x14ac:dyDescent="0.2">
      <c r="B9" s="78">
        <v>590042802</v>
      </c>
      <c r="C9" s="79">
        <v>43693</v>
      </c>
      <c r="D9" s="78" t="s">
        <v>37</v>
      </c>
      <c r="E9" s="78">
        <v>600</v>
      </c>
      <c r="H9" s="54" t="s">
        <v>31</v>
      </c>
      <c r="I9" s="496">
        <v>490</v>
      </c>
    </row>
    <row r="10" spans="2:9" x14ac:dyDescent="0.2">
      <c r="B10" s="78">
        <v>590042802</v>
      </c>
      <c r="C10" s="79">
        <v>43693</v>
      </c>
      <c r="D10" s="78" t="s">
        <v>70</v>
      </c>
      <c r="E10" s="78">
        <v>100</v>
      </c>
      <c r="H10" s="54" t="s">
        <v>32</v>
      </c>
      <c r="I10" s="496">
        <v>268</v>
      </c>
    </row>
    <row r="11" spans="2:9" x14ac:dyDescent="0.2">
      <c r="B11" s="78">
        <v>590042802</v>
      </c>
      <c r="C11" s="79">
        <v>43693</v>
      </c>
      <c r="D11" s="78" t="s">
        <v>31</v>
      </c>
      <c r="E11" s="78">
        <v>245</v>
      </c>
      <c r="H11" s="54" t="s">
        <v>77</v>
      </c>
      <c r="I11" s="496">
        <v>2000</v>
      </c>
    </row>
    <row r="12" spans="2:9" x14ac:dyDescent="0.2">
      <c r="B12" s="78">
        <v>590042802</v>
      </c>
      <c r="C12" s="79">
        <v>43693</v>
      </c>
      <c r="D12" s="78" t="s">
        <v>30</v>
      </c>
      <c r="E12" s="78">
        <v>20</v>
      </c>
      <c r="H12" s="54" t="s">
        <v>66</v>
      </c>
      <c r="I12" s="496">
        <v>3220</v>
      </c>
    </row>
    <row r="13" spans="2:9" x14ac:dyDescent="0.2">
      <c r="B13" s="78">
        <v>590042802</v>
      </c>
      <c r="C13" s="79">
        <v>43693</v>
      </c>
      <c r="D13" s="78" t="s">
        <v>32</v>
      </c>
      <c r="E13" s="78">
        <v>134</v>
      </c>
      <c r="H13" s="54" t="s">
        <v>37</v>
      </c>
      <c r="I13" s="496">
        <v>1400</v>
      </c>
    </row>
    <row r="14" spans="2:9" x14ac:dyDescent="0.2">
      <c r="B14" s="78">
        <v>590042802</v>
      </c>
      <c r="C14" s="79">
        <v>43693</v>
      </c>
      <c r="D14" s="78" t="s">
        <v>37</v>
      </c>
      <c r="E14" s="78">
        <v>100</v>
      </c>
      <c r="H14" s="54" t="s">
        <v>70</v>
      </c>
      <c r="I14" s="496">
        <v>200</v>
      </c>
    </row>
    <row r="15" spans="2:9" x14ac:dyDescent="0.2">
      <c r="B15" s="78">
        <v>590042802</v>
      </c>
      <c r="C15" s="79">
        <v>43693</v>
      </c>
      <c r="D15" s="78" t="s">
        <v>30</v>
      </c>
      <c r="E15" s="78">
        <v>200</v>
      </c>
      <c r="H15" s="54" t="s">
        <v>71</v>
      </c>
      <c r="I15" s="496">
        <v>360</v>
      </c>
    </row>
    <row r="16" spans="2:9" x14ac:dyDescent="0.2">
      <c r="B16" s="78">
        <v>590042772</v>
      </c>
      <c r="C16" s="79">
        <v>43689</v>
      </c>
      <c r="D16" s="78" t="s">
        <v>77</v>
      </c>
      <c r="E16" s="78">
        <v>1000</v>
      </c>
      <c r="H16" s="54" t="s">
        <v>39</v>
      </c>
      <c r="I16" s="496">
        <v>140</v>
      </c>
    </row>
    <row r="17" spans="2:9" x14ac:dyDescent="0.2">
      <c r="B17" s="78">
        <v>590042771</v>
      </c>
      <c r="C17" s="79">
        <v>43689</v>
      </c>
      <c r="D17" s="78" t="s">
        <v>66</v>
      </c>
      <c r="E17" s="78">
        <v>1620</v>
      </c>
      <c r="H17" s="54" t="s">
        <v>76</v>
      </c>
      <c r="I17" s="496">
        <v>200</v>
      </c>
    </row>
    <row r="18" spans="2:9" x14ac:dyDescent="0.2">
      <c r="B18" s="78">
        <v>590042771</v>
      </c>
      <c r="C18" s="79">
        <v>43689</v>
      </c>
      <c r="D18" s="78" t="s">
        <v>39</v>
      </c>
      <c r="E18" s="78">
        <v>140</v>
      </c>
      <c r="H18" s="54" t="s">
        <v>42</v>
      </c>
      <c r="I18" s="496">
        <v>100</v>
      </c>
    </row>
    <row r="19" spans="2:9" x14ac:dyDescent="0.2">
      <c r="B19" s="78">
        <v>590042771</v>
      </c>
      <c r="C19" s="79">
        <v>43689</v>
      </c>
      <c r="D19" s="78" t="s">
        <v>71</v>
      </c>
      <c r="E19" s="78">
        <v>160</v>
      </c>
      <c r="H19" s="54" t="s">
        <v>43</v>
      </c>
      <c r="I19" s="496">
        <v>500</v>
      </c>
    </row>
    <row r="20" spans="2:9" x14ac:dyDescent="0.2">
      <c r="B20" s="78">
        <v>590042771</v>
      </c>
      <c r="C20" s="79">
        <v>43689</v>
      </c>
      <c r="D20" s="78" t="s">
        <v>43</v>
      </c>
      <c r="E20" s="78">
        <v>100</v>
      </c>
      <c r="H20" s="54" t="s">
        <v>24</v>
      </c>
      <c r="I20" s="496">
        <v>10318</v>
      </c>
    </row>
    <row r="21" spans="2:9" x14ac:dyDescent="0.2">
      <c r="B21" s="78">
        <v>590042771</v>
      </c>
      <c r="C21" s="79">
        <v>43689</v>
      </c>
      <c r="D21" s="78" t="s">
        <v>76</v>
      </c>
      <c r="E21" s="78">
        <v>100</v>
      </c>
    </row>
    <row r="22" spans="2:9" x14ac:dyDescent="0.2">
      <c r="B22" s="78">
        <v>590042718</v>
      </c>
      <c r="C22" s="79">
        <v>43679</v>
      </c>
      <c r="D22" s="78" t="s">
        <v>37</v>
      </c>
      <c r="E22" s="78">
        <v>600</v>
      </c>
    </row>
    <row r="23" spans="2:9" x14ac:dyDescent="0.2">
      <c r="B23" s="78">
        <v>590042718</v>
      </c>
      <c r="C23" s="79">
        <v>43679</v>
      </c>
      <c r="D23" s="78" t="s">
        <v>70</v>
      </c>
      <c r="E23" s="78">
        <v>100</v>
      </c>
    </row>
    <row r="24" spans="2:9" x14ac:dyDescent="0.2">
      <c r="B24" s="78">
        <v>590042718</v>
      </c>
      <c r="C24" s="79">
        <v>43679</v>
      </c>
      <c r="D24" s="78" t="s">
        <v>31</v>
      </c>
      <c r="E24" s="78">
        <v>245</v>
      </c>
    </row>
    <row r="25" spans="2:9" x14ac:dyDescent="0.2">
      <c r="B25" s="78">
        <v>590042718</v>
      </c>
      <c r="C25" s="79">
        <v>43679</v>
      </c>
      <c r="D25" s="78" t="s">
        <v>30</v>
      </c>
      <c r="E25" s="78">
        <v>20</v>
      </c>
    </row>
    <row r="26" spans="2:9" x14ac:dyDescent="0.2">
      <c r="B26" s="78">
        <v>590042718</v>
      </c>
      <c r="C26" s="79">
        <v>43679</v>
      </c>
      <c r="D26" s="78" t="s">
        <v>32</v>
      </c>
      <c r="E26" s="78">
        <v>134</v>
      </c>
    </row>
    <row r="27" spans="2:9" x14ac:dyDescent="0.2">
      <c r="B27" s="78">
        <v>590042718</v>
      </c>
      <c r="C27" s="79">
        <v>43679</v>
      </c>
      <c r="D27" s="78" t="s">
        <v>37</v>
      </c>
      <c r="E27" s="78">
        <v>100</v>
      </c>
    </row>
    <row r="28" spans="2:9" x14ac:dyDescent="0.2">
      <c r="B28" s="78">
        <v>590042718</v>
      </c>
      <c r="C28" s="79">
        <v>43679</v>
      </c>
      <c r="D28" s="78" t="s">
        <v>30</v>
      </c>
      <c r="E28" s="78">
        <v>200</v>
      </c>
    </row>
    <row r="29" spans="2:9" x14ac:dyDescent="0.2">
      <c r="B29" s="78">
        <v>590042718</v>
      </c>
      <c r="C29" s="79">
        <v>43679</v>
      </c>
      <c r="D29" s="78" t="s">
        <v>43</v>
      </c>
      <c r="E29" s="78">
        <v>150</v>
      </c>
    </row>
    <row r="30" spans="2:9" x14ac:dyDescent="0.2">
      <c r="B30" s="78">
        <v>590042706</v>
      </c>
      <c r="C30" s="79">
        <v>43678</v>
      </c>
      <c r="D30" s="78" t="s">
        <v>66</v>
      </c>
      <c r="E30" s="78">
        <v>1400</v>
      </c>
    </row>
    <row r="31" spans="2:9" x14ac:dyDescent="0.2">
      <c r="B31" s="78">
        <v>590042706</v>
      </c>
      <c r="C31" s="79">
        <v>43678</v>
      </c>
      <c r="D31" s="78" t="s">
        <v>71</v>
      </c>
      <c r="E31" s="78">
        <v>200</v>
      </c>
    </row>
    <row r="32" spans="2:9" x14ac:dyDescent="0.2">
      <c r="B32" s="78">
        <v>590042706</v>
      </c>
      <c r="C32" s="79">
        <v>43678</v>
      </c>
      <c r="D32" s="78" t="s">
        <v>43</v>
      </c>
      <c r="E32" s="78">
        <v>100</v>
      </c>
    </row>
    <row r="33" spans="2:6" x14ac:dyDescent="0.2">
      <c r="B33" s="78">
        <v>590042706</v>
      </c>
      <c r="C33" s="79">
        <v>43678</v>
      </c>
      <c r="D33" s="78" t="s">
        <v>76</v>
      </c>
      <c r="E33" s="78">
        <v>100</v>
      </c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9:D54" xr:uid="{00000000-0002-0000-0B00-000000000000}">
      <formula1>$B$54:$B$71</formula1>
    </dataValidation>
    <dataValidation type="list" allowBlank="1" showInputMessage="1" showErrorMessage="1" sqref="D40:D47" xr:uid="{00000000-0002-0000-0B00-000001000000}">
      <formula1>$B$54:$B$72</formula1>
    </dataValidation>
    <dataValidation type="list" allowBlank="1" showInputMessage="1" showErrorMessage="1" sqref="D4:D39" xr:uid="{00000000-0002-0000-0B00-000002000000}">
      <formula1>$B$54:$B$93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119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tr">
        <f>'Certificado servicio-EM Agos'!B5:G5</f>
        <v>Período: Agosto  2019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960</v>
      </c>
      <c r="F8" s="17" t="s">
        <v>12</v>
      </c>
      <c r="G8" s="27">
        <f t="shared" ref="G8:G38" si="0">+D8*E8</f>
        <v>2284.7999999999997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490</v>
      </c>
      <c r="F10" s="18" t="s">
        <v>12</v>
      </c>
      <c r="G10" s="28">
        <f t="shared" si="0"/>
        <v>1180.9000000000001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32</v>
      </c>
      <c r="L11" s="496">
        <v>960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200</v>
      </c>
      <c r="F12" s="18" t="s">
        <v>12</v>
      </c>
      <c r="G12" s="28">
        <f>+D12*E12</f>
        <v>566</v>
      </c>
      <c r="I12" s="56"/>
      <c r="J12" s="54"/>
      <c r="K12" s="54" t="s">
        <v>66</v>
      </c>
      <c r="L12" s="496">
        <v>860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37</v>
      </c>
      <c r="L13" s="496">
        <v>490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400</v>
      </c>
      <c r="F14" s="20" t="s">
        <v>12</v>
      </c>
      <c r="G14" s="28">
        <f t="shared" si="0"/>
        <v>1384</v>
      </c>
      <c r="J14" s="54"/>
      <c r="K14" s="54" t="s">
        <v>39</v>
      </c>
      <c r="L14" s="496">
        <v>400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43</v>
      </c>
      <c r="L15" s="496">
        <v>400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30</v>
      </c>
      <c r="L16" s="496">
        <v>300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400</v>
      </c>
      <c r="F17" s="19" t="s">
        <v>12</v>
      </c>
      <c r="G17" s="28">
        <f t="shared" si="0"/>
        <v>472</v>
      </c>
      <c r="I17" s="56"/>
      <c r="J17" s="54"/>
      <c r="K17" s="54" t="s">
        <v>76</v>
      </c>
      <c r="L17" s="496">
        <v>800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300</v>
      </c>
      <c r="F18" s="19" t="s">
        <v>12</v>
      </c>
      <c r="G18" s="28">
        <f t="shared" si="0"/>
        <v>552</v>
      </c>
      <c r="I18" s="56"/>
      <c r="K18" s="54" t="s">
        <v>74</v>
      </c>
      <c r="L18" s="496">
        <v>1550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65</v>
      </c>
      <c r="L19" s="496">
        <v>2340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38</v>
      </c>
      <c r="L20" s="496">
        <v>200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75</v>
      </c>
      <c r="L21" s="496">
        <v>200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24</v>
      </c>
      <c r="L22" s="496">
        <v>8500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/>
      <c r="L23"/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2340</v>
      </c>
      <c r="F26" s="19" t="s">
        <v>12</v>
      </c>
      <c r="G26" s="28">
        <f t="shared" si="0"/>
        <v>15210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860</v>
      </c>
      <c r="F27" s="19" t="s">
        <v>12</v>
      </c>
      <c r="G27" s="28">
        <f t="shared" si="0"/>
        <v>3784.0000000000005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>
        <f t="shared" si="0"/>
        <v>0</v>
      </c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>
        <f t="shared" si="0"/>
        <v>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1550</v>
      </c>
      <c r="F35" s="19" t="s">
        <v>12</v>
      </c>
      <c r="G35" s="28">
        <f t="shared" si="0"/>
        <v>8215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200</v>
      </c>
      <c r="F36" s="19" t="s">
        <v>12</v>
      </c>
      <c r="G36" s="28">
        <f t="shared" si="0"/>
        <v>516</v>
      </c>
    </row>
    <row r="37" spans="1:10" ht="17.100000000000001" customHeight="1" x14ac:dyDescent="0.2">
      <c r="A37" s="87" t="s">
        <v>76</v>
      </c>
      <c r="B37" s="48">
        <v>30</v>
      </c>
      <c r="C37" s="49" t="s">
        <v>94</v>
      </c>
      <c r="D37" s="82">
        <f t="shared" si="1"/>
        <v>4.4000000000000004</v>
      </c>
      <c r="E37" s="18">
        <f t="shared" si="2"/>
        <v>800</v>
      </c>
      <c r="F37" s="19" t="s">
        <v>12</v>
      </c>
      <c r="G37" s="50">
        <f t="shared" si="0"/>
        <v>3520.0000000000005</v>
      </c>
    </row>
    <row r="38" spans="1:10" ht="17.100000000000001" hidden="1" customHeight="1" x14ac:dyDescent="0.2">
      <c r="A38" s="87" t="s">
        <v>77</v>
      </c>
      <c r="B38" s="48">
        <v>31</v>
      </c>
      <c r="C38" s="98" t="s">
        <v>96</v>
      </c>
      <c r="D38" s="82">
        <f t="shared" si="1"/>
        <v>4.3</v>
      </c>
      <c r="E38" s="18">
        <f t="shared" si="2"/>
        <v>0</v>
      </c>
      <c r="F38" s="18" t="s">
        <v>12</v>
      </c>
      <c r="G38" s="33">
        <f t="shared" si="0"/>
        <v>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50">
        <f>+D42*E42</f>
        <v>0</v>
      </c>
      <c r="H42" s="35"/>
      <c r="I42" s="55"/>
    </row>
    <row r="43" spans="1:10" ht="17.25" customHeight="1" x14ac:dyDescent="0.2">
      <c r="B43" s="23"/>
      <c r="C43" s="21"/>
      <c r="D43" s="533" t="s">
        <v>11</v>
      </c>
      <c r="E43" s="533"/>
      <c r="F43" s="533"/>
      <c r="G43" s="47">
        <f>SUM(G8:G42)</f>
        <v>37684.699999999997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f>'Certificado servicio-EM Agos'!D45</f>
        <v>2094.98</v>
      </c>
      <c r="E45" s="69">
        <v>0.4</v>
      </c>
      <c r="F45" s="48" t="s">
        <v>10</v>
      </c>
      <c r="G45" s="70">
        <f>(D45*E45)</f>
        <v>837.99200000000008</v>
      </c>
    </row>
    <row r="46" spans="1:10" ht="21.95" customHeight="1" x14ac:dyDescent="0.2">
      <c r="B46" s="26"/>
      <c r="C46" s="52" t="s">
        <v>114</v>
      </c>
      <c r="D46" s="71">
        <f>'Certificado servicio-EM Agos'!D46</f>
        <v>332221.09723694308</v>
      </c>
      <c r="E46" s="69">
        <v>0.4</v>
      </c>
      <c r="F46" s="48" t="s">
        <v>10</v>
      </c>
      <c r="G46" s="72">
        <f>D46*E46</f>
        <v>132888.43889477724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38522.691999999995</v>
      </c>
      <c r="I48" s="66"/>
    </row>
    <row r="49" spans="1:11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132888.43889477724</v>
      </c>
      <c r="I49" s="66"/>
    </row>
    <row r="50" spans="1:11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11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11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11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11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11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11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11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11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11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11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11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  <c r="K61" s="65" t="s">
        <v>120</v>
      </c>
    </row>
    <row r="62" spans="1:11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11" s="65" customFormat="1" ht="21.95" customHeight="1" x14ac:dyDescent="0.2">
      <c r="I63" s="66"/>
    </row>
    <row r="64" spans="1:11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C000000}">
    <filterColumn colId="3">
      <filters blank="1">
        <filter val="1550"/>
        <filter val="200"/>
        <filter val="2340"/>
        <filter val="300"/>
        <filter val="400"/>
        <filter val="490"/>
        <filter val="800"/>
        <filter val="860"/>
        <filter val="96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B1:I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590042707</v>
      </c>
      <c r="C4" s="79">
        <v>43678</v>
      </c>
      <c r="D4" s="78" t="s">
        <v>74</v>
      </c>
      <c r="E4" s="78">
        <v>800</v>
      </c>
      <c r="F4" t="s">
        <v>116</v>
      </c>
      <c r="G4" s="60"/>
    </row>
    <row r="5" spans="2:9" x14ac:dyDescent="0.2">
      <c r="B5" s="78">
        <v>590042707</v>
      </c>
      <c r="C5" s="79">
        <v>43678</v>
      </c>
      <c r="D5" s="78" t="s">
        <v>65</v>
      </c>
      <c r="E5" s="78">
        <v>1000</v>
      </c>
      <c r="G5" s="60"/>
    </row>
    <row r="6" spans="2:9" x14ac:dyDescent="0.2">
      <c r="B6" s="78">
        <v>590042707</v>
      </c>
      <c r="C6" s="79">
        <v>43678</v>
      </c>
      <c r="D6" s="78" t="s">
        <v>66</v>
      </c>
      <c r="E6" s="78">
        <v>350</v>
      </c>
      <c r="G6" s="60"/>
      <c r="H6" s="53" t="s">
        <v>23</v>
      </c>
      <c r="I6" t="s">
        <v>25</v>
      </c>
    </row>
    <row r="7" spans="2:9" x14ac:dyDescent="0.2">
      <c r="B7" s="78">
        <v>590042707</v>
      </c>
      <c r="C7" s="79">
        <v>43678</v>
      </c>
      <c r="D7" s="78" t="s">
        <v>43</v>
      </c>
      <c r="E7" s="78">
        <v>150</v>
      </c>
      <c r="G7" s="60"/>
      <c r="H7" s="54" t="s">
        <v>30</v>
      </c>
      <c r="I7" s="496">
        <v>300</v>
      </c>
    </row>
    <row r="8" spans="2:9" x14ac:dyDescent="0.2">
      <c r="B8" s="78">
        <v>590042707</v>
      </c>
      <c r="C8" s="79">
        <v>43678</v>
      </c>
      <c r="D8" s="78" t="s">
        <v>37</v>
      </c>
      <c r="E8" s="78">
        <v>200</v>
      </c>
      <c r="H8" s="54" t="s">
        <v>32</v>
      </c>
      <c r="I8" s="496">
        <v>960</v>
      </c>
    </row>
    <row r="9" spans="2:9" x14ac:dyDescent="0.2">
      <c r="B9" s="78">
        <v>590042773</v>
      </c>
      <c r="C9" s="79">
        <v>43689</v>
      </c>
      <c r="D9" s="78" t="s">
        <v>66</v>
      </c>
      <c r="E9" s="78">
        <v>380</v>
      </c>
      <c r="H9" s="54" t="s">
        <v>65</v>
      </c>
      <c r="I9" s="496">
        <v>2340</v>
      </c>
    </row>
    <row r="10" spans="2:9" x14ac:dyDescent="0.2">
      <c r="B10" s="78">
        <v>590042773</v>
      </c>
      <c r="C10" s="79">
        <v>43689</v>
      </c>
      <c r="D10" s="78" t="s">
        <v>74</v>
      </c>
      <c r="E10" s="78">
        <v>400</v>
      </c>
      <c r="H10" s="54" t="s">
        <v>66</v>
      </c>
      <c r="I10" s="496">
        <v>860</v>
      </c>
    </row>
    <row r="11" spans="2:9" x14ac:dyDescent="0.2">
      <c r="B11" s="78">
        <v>590042773</v>
      </c>
      <c r="C11" s="79">
        <v>43689</v>
      </c>
      <c r="D11" s="78" t="s">
        <v>39</v>
      </c>
      <c r="E11" s="78">
        <v>400</v>
      </c>
      <c r="H11" s="54" t="s">
        <v>37</v>
      </c>
      <c r="I11" s="496">
        <v>490</v>
      </c>
    </row>
    <row r="12" spans="2:9" x14ac:dyDescent="0.2">
      <c r="B12" s="78">
        <v>590042773</v>
      </c>
      <c r="C12" s="79">
        <v>43689</v>
      </c>
      <c r="D12" s="78" t="s">
        <v>65</v>
      </c>
      <c r="E12" s="78">
        <v>400</v>
      </c>
      <c r="H12" s="54" t="s">
        <v>38</v>
      </c>
      <c r="I12" s="496">
        <v>200</v>
      </c>
    </row>
    <row r="13" spans="2:9" x14ac:dyDescent="0.2">
      <c r="B13" s="78">
        <v>590042773</v>
      </c>
      <c r="C13" s="79">
        <v>43689</v>
      </c>
      <c r="D13" s="78" t="s">
        <v>32</v>
      </c>
      <c r="E13" s="78">
        <v>360</v>
      </c>
      <c r="H13" s="54" t="s">
        <v>74</v>
      </c>
      <c r="I13" s="496">
        <v>1550</v>
      </c>
    </row>
    <row r="14" spans="2:9" x14ac:dyDescent="0.2">
      <c r="B14" s="78">
        <v>590042773</v>
      </c>
      <c r="C14" s="79">
        <v>43689</v>
      </c>
      <c r="D14" s="78" t="s">
        <v>38</v>
      </c>
      <c r="E14" s="78">
        <v>200</v>
      </c>
      <c r="H14" s="54" t="s">
        <v>39</v>
      </c>
      <c r="I14" s="496">
        <v>400</v>
      </c>
    </row>
    <row r="15" spans="2:9" x14ac:dyDescent="0.2">
      <c r="B15" s="78">
        <v>590042773</v>
      </c>
      <c r="C15" s="79">
        <v>43689</v>
      </c>
      <c r="D15" s="78" t="s">
        <v>75</v>
      </c>
      <c r="E15" s="78">
        <v>200</v>
      </c>
      <c r="H15" s="54" t="s">
        <v>76</v>
      </c>
      <c r="I15" s="496">
        <v>800</v>
      </c>
    </row>
    <row r="16" spans="2:9" x14ac:dyDescent="0.2">
      <c r="B16" s="78">
        <v>590042773</v>
      </c>
      <c r="C16" s="79">
        <v>43689</v>
      </c>
      <c r="D16" s="78" t="s">
        <v>43</v>
      </c>
      <c r="E16" s="78">
        <v>100</v>
      </c>
      <c r="H16" s="54" t="s">
        <v>43</v>
      </c>
      <c r="I16" s="496">
        <v>400</v>
      </c>
    </row>
    <row r="17" spans="2:9" x14ac:dyDescent="0.2">
      <c r="B17" s="78">
        <v>590042773</v>
      </c>
      <c r="C17" s="79">
        <v>43689</v>
      </c>
      <c r="D17" s="78" t="s">
        <v>66</v>
      </c>
      <c r="E17" s="78">
        <v>130</v>
      </c>
      <c r="H17" s="54" t="s">
        <v>75</v>
      </c>
      <c r="I17" s="496">
        <v>200</v>
      </c>
    </row>
    <row r="18" spans="2:9" x14ac:dyDescent="0.2">
      <c r="B18" s="78">
        <v>590042773</v>
      </c>
      <c r="C18" s="79">
        <v>43689</v>
      </c>
      <c r="D18" s="78" t="s">
        <v>37</v>
      </c>
      <c r="E18" s="78">
        <v>290</v>
      </c>
      <c r="H18" s="54" t="s">
        <v>24</v>
      </c>
      <c r="I18" s="496">
        <v>8500</v>
      </c>
    </row>
    <row r="19" spans="2:9" x14ac:dyDescent="0.2">
      <c r="B19" s="78">
        <v>590042773</v>
      </c>
      <c r="C19" s="79">
        <v>43689</v>
      </c>
      <c r="D19" s="78" t="s">
        <v>30</v>
      </c>
      <c r="E19" s="78">
        <v>300</v>
      </c>
    </row>
    <row r="20" spans="2:9" x14ac:dyDescent="0.2">
      <c r="B20" s="78">
        <v>590042773</v>
      </c>
      <c r="C20" s="79">
        <v>43689</v>
      </c>
      <c r="D20" s="78" t="s">
        <v>32</v>
      </c>
      <c r="E20" s="78">
        <v>600</v>
      </c>
    </row>
    <row r="21" spans="2:9" x14ac:dyDescent="0.2">
      <c r="B21" s="78">
        <v>590042773</v>
      </c>
      <c r="C21" s="79">
        <v>43689</v>
      </c>
      <c r="D21" s="78" t="s">
        <v>65</v>
      </c>
      <c r="E21" s="78">
        <v>940</v>
      </c>
    </row>
    <row r="22" spans="2:9" x14ac:dyDescent="0.2">
      <c r="B22" s="78">
        <v>590042803</v>
      </c>
      <c r="C22" s="79">
        <v>43693</v>
      </c>
      <c r="D22" s="78" t="s">
        <v>74</v>
      </c>
      <c r="E22" s="78">
        <v>350</v>
      </c>
      <c r="F22" t="s">
        <v>117</v>
      </c>
    </row>
    <row r="23" spans="2:9" x14ac:dyDescent="0.2">
      <c r="B23" s="78">
        <v>590042803</v>
      </c>
      <c r="C23" s="79">
        <v>43693</v>
      </c>
      <c r="D23" s="78" t="s">
        <v>43</v>
      </c>
      <c r="E23" s="78">
        <v>150</v>
      </c>
    </row>
    <row r="24" spans="2:9" x14ac:dyDescent="0.2">
      <c r="B24" s="78">
        <v>590042803</v>
      </c>
      <c r="C24" s="79">
        <v>43693</v>
      </c>
      <c r="D24" s="78" t="s">
        <v>76</v>
      </c>
      <c r="E24" s="78">
        <v>800</v>
      </c>
      <c r="F24" t="s">
        <v>118</v>
      </c>
    </row>
    <row r="25" spans="2:9" x14ac:dyDescent="0.2">
      <c r="B25" s="78"/>
      <c r="C25" s="79"/>
      <c r="D25" s="78"/>
      <c r="E25" s="78"/>
    </row>
    <row r="26" spans="2:9" x14ac:dyDescent="0.2">
      <c r="B26" s="78"/>
      <c r="C26" s="79"/>
      <c r="D26" s="78"/>
      <c r="E26" s="78"/>
    </row>
    <row r="27" spans="2:9" x14ac:dyDescent="0.2">
      <c r="B27" s="78"/>
      <c r="C27" s="79"/>
      <c r="D27" s="78"/>
      <c r="E27" s="78"/>
    </row>
    <row r="28" spans="2:9" x14ac:dyDescent="0.2">
      <c r="B28" s="78"/>
      <c r="C28" s="79"/>
      <c r="D28" s="78"/>
      <c r="E28" s="78"/>
    </row>
    <row r="29" spans="2:9" x14ac:dyDescent="0.2">
      <c r="B29" s="78"/>
      <c r="C29" s="79"/>
      <c r="D29" s="78"/>
      <c r="E29" s="78"/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0D000000}">
    <sortState xmlns:xlrd2="http://schemas.microsoft.com/office/spreadsheetml/2017/richdata2" ref="B4:E48">
      <sortCondition ref="B3:B48"/>
    </sortState>
  </autoFilter>
  <dataValidations count="3">
    <dataValidation type="list" allowBlank="1" showInputMessage="1" showErrorMessage="1" sqref="D40:D47" xr:uid="{00000000-0002-0000-0D00-000000000000}">
      <formula1>$B$54:$B$72</formula1>
    </dataValidation>
    <dataValidation type="list" allowBlank="1" showInputMessage="1" showErrorMessage="1" sqref="D49:D54" xr:uid="{00000000-0002-0000-0D00-000001000000}">
      <formula1>$B$54:$B$71</formula1>
    </dataValidation>
    <dataValidation type="list" allowBlank="1" showInputMessage="1" showErrorMessage="1" sqref="D4:D39" xr:uid="{00000000-0002-0000-0D00-000002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>
    <pageSetUpPr fitToPage="1"/>
  </sheetPr>
  <dimension ref="A2:M120"/>
  <sheetViews>
    <sheetView showGridLines="0" topLeftCell="A4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79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121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VLOOKUP(A8,$A$85:$B$127,2,FALSE)</f>
        <v>2.38</v>
      </c>
      <c r="E8" s="17">
        <f>IFERROR(VLOOKUP(A8,$K$11:$L$30,2,FALSE),0)</f>
        <v>914</v>
      </c>
      <c r="F8" s="17" t="s">
        <v>12</v>
      </c>
      <c r="G8" s="27">
        <f t="shared" ref="G8:G38" si="0">+D8*E8</f>
        <v>2175.3199999999997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VLOOKUP(A9,$A$85:$B$127,2,FALSE)</f>
        <v>3.18</v>
      </c>
      <c r="E9" s="18">
        <f>IFERROR(VLOOKUP(A9,$K$11:$L$30,2,FALSE),0)</f>
        <v>500</v>
      </c>
      <c r="F9" s="18" t="s">
        <v>12</v>
      </c>
      <c r="G9" s="33">
        <f t="shared" si="0"/>
        <v>1590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VLOOKUP(A10,$A$85:$B$127,2,FALSE)</f>
        <v>2.41</v>
      </c>
      <c r="E10" s="18">
        <f t="shared" ref="E10:E42" si="2">IFERROR(VLOOKUP(A10,$K$11:$L$30,2,FALSE),0)</f>
        <v>1410</v>
      </c>
      <c r="F10" s="18" t="s">
        <v>12</v>
      </c>
      <c r="G10" s="28">
        <f t="shared" si="0"/>
        <v>3398.1000000000004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31</v>
      </c>
      <c r="L11" s="496">
        <v>500</v>
      </c>
      <c r="M11"/>
    </row>
    <row r="12" spans="1:13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32</v>
      </c>
      <c r="L12" s="496">
        <v>914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30</v>
      </c>
      <c r="L13" s="496">
        <v>440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310</v>
      </c>
      <c r="F14" s="20" t="s">
        <v>12</v>
      </c>
      <c r="G14" s="28">
        <f t="shared" si="0"/>
        <v>1072.5999999999999</v>
      </c>
      <c r="J14" s="54"/>
      <c r="K14" s="54" t="s">
        <v>37</v>
      </c>
      <c r="L14" s="496">
        <v>1410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39</v>
      </c>
      <c r="L15" s="496">
        <v>310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74</v>
      </c>
      <c r="L16" s="496">
        <v>690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350</v>
      </c>
      <c r="F17" s="19" t="s">
        <v>12</v>
      </c>
      <c r="G17" s="28">
        <f t="shared" si="0"/>
        <v>413</v>
      </c>
      <c r="I17" s="56"/>
      <c r="J17" s="54"/>
      <c r="K17" s="54" t="s">
        <v>122</v>
      </c>
      <c r="L17" s="496">
        <v>700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440</v>
      </c>
      <c r="F18" s="89" t="s">
        <v>12</v>
      </c>
      <c r="G18" s="28">
        <f t="shared" si="0"/>
        <v>809.6</v>
      </c>
      <c r="I18" s="56"/>
      <c r="K18" s="54" t="s">
        <v>66</v>
      </c>
      <c r="L18" s="496">
        <v>2420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71</v>
      </c>
      <c r="L19" s="496">
        <v>200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77</v>
      </c>
      <c r="L20" s="496">
        <v>1800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43</v>
      </c>
      <c r="L21" s="496">
        <v>350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70</v>
      </c>
      <c r="L22" s="496">
        <v>200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76</v>
      </c>
      <c r="L23" s="496">
        <v>1000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24</v>
      </c>
      <c r="L24" s="496">
        <v>10934</v>
      </c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hidden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2420</v>
      </c>
      <c r="F27" s="19" t="s">
        <v>12</v>
      </c>
      <c r="G27" s="28">
        <f t="shared" si="0"/>
        <v>10648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 t="shared" si="2"/>
        <v>200</v>
      </c>
      <c r="F31" s="18" t="s">
        <v>12</v>
      </c>
      <c r="G31" s="28">
        <f t="shared" si="0"/>
        <v>782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200</v>
      </c>
      <c r="F32" s="20" t="s">
        <v>12</v>
      </c>
      <c r="G32" s="28">
        <f t="shared" si="0"/>
        <v>660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690</v>
      </c>
      <c r="F35" s="19" t="s">
        <v>12</v>
      </c>
      <c r="G35" s="28">
        <f t="shared" si="0"/>
        <v>3657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124</v>
      </c>
      <c r="D37" s="82">
        <f t="shared" si="1"/>
        <v>4.4000000000000004</v>
      </c>
      <c r="E37" s="18">
        <f t="shared" si="2"/>
        <v>1000</v>
      </c>
      <c r="F37" s="19" t="s">
        <v>12</v>
      </c>
      <c r="G37" s="28">
        <f t="shared" si="0"/>
        <v>4400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1800</v>
      </c>
      <c r="F38" s="18" t="s">
        <v>12</v>
      </c>
      <c r="G38" s="28">
        <f t="shared" si="0"/>
        <v>7740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8.75" hidden="1" customHeight="1" x14ac:dyDescent="0.2">
      <c r="A42" s="87" t="s">
        <v>59</v>
      </c>
      <c r="B42" s="48">
        <v>35</v>
      </c>
      <c r="C42" s="96" t="s">
        <v>60</v>
      </c>
      <c r="D42" s="92">
        <f>VLOOKUP(A42,$A$85:$B$127,2,FALSE)</f>
        <v>3.23</v>
      </c>
      <c r="E42" s="93">
        <f t="shared" si="2"/>
        <v>0</v>
      </c>
      <c r="F42" s="94" t="s">
        <v>12</v>
      </c>
      <c r="G42" s="95">
        <f>+D42*E42</f>
        <v>0</v>
      </c>
      <c r="H42" s="35"/>
      <c r="I42" s="55"/>
    </row>
    <row r="43" spans="1:10" customFormat="1" ht="18.75" customHeight="1" x14ac:dyDescent="0.2">
      <c r="A43" s="87" t="s">
        <v>122</v>
      </c>
      <c r="B43" s="48">
        <v>36</v>
      </c>
      <c r="C43" s="97" t="s">
        <v>125</v>
      </c>
      <c r="D43" s="92">
        <f>VLOOKUP(A43,$A$85:$B$127,2,FALSE)</f>
        <v>4.76</v>
      </c>
      <c r="E43" s="93">
        <f>IFERROR(VLOOKUP(A43,$K$11:$L$30,2,FALSE),0)</f>
        <v>700</v>
      </c>
      <c r="F43" s="94" t="s">
        <v>12</v>
      </c>
      <c r="G43" s="95">
        <f>+D43*E43</f>
        <v>3332</v>
      </c>
      <c r="H43" s="35"/>
      <c r="I43" s="55"/>
    </row>
    <row r="44" spans="1:10" ht="17.25" customHeight="1" x14ac:dyDescent="0.2">
      <c r="A44" s="65"/>
      <c r="B44" s="23"/>
      <c r="C44" s="21"/>
      <c r="D44" s="533" t="s">
        <v>11</v>
      </c>
      <c r="E44" s="533"/>
      <c r="F44" s="533"/>
      <c r="G44" s="70">
        <f>SUM(G8:G43)</f>
        <v>40677.620000000003</v>
      </c>
      <c r="H44" s="15"/>
    </row>
    <row r="45" spans="1:10" x14ac:dyDescent="0.2">
      <c r="B45" s="23"/>
      <c r="C45" s="21"/>
      <c r="D45" s="22"/>
      <c r="E45" s="24"/>
      <c r="F45" s="22"/>
      <c r="G45" s="25"/>
      <c r="J45" s="90"/>
    </row>
    <row r="46" spans="1:10" ht="21.95" customHeight="1" x14ac:dyDescent="0.2">
      <c r="B46" s="26"/>
      <c r="C46" s="52" t="s">
        <v>18</v>
      </c>
      <c r="D46" s="68">
        <v>2094.98</v>
      </c>
      <c r="E46" s="69">
        <v>0.6</v>
      </c>
      <c r="F46" s="48" t="s">
        <v>10</v>
      </c>
      <c r="G46" s="70">
        <f>(D46*E46)</f>
        <v>1256.9880000000001</v>
      </c>
    </row>
    <row r="47" spans="1:10" ht="21.95" customHeight="1" x14ac:dyDescent="0.2">
      <c r="B47" s="26"/>
      <c r="C47" s="52" t="s">
        <v>113</v>
      </c>
      <c r="D47" s="71">
        <v>332221.09723694308</v>
      </c>
      <c r="E47" s="69">
        <v>0.6</v>
      </c>
      <c r="F47" s="48" t="s">
        <v>10</v>
      </c>
      <c r="G47" s="72">
        <f>D47*E47</f>
        <v>199332.65834216584</v>
      </c>
    </row>
    <row r="48" spans="1:10" s="65" customFormat="1" ht="21.95" customHeight="1" x14ac:dyDescent="0.25">
      <c r="A48" s="8"/>
      <c r="B48" s="9"/>
      <c r="C48" s="10"/>
      <c r="D48" s="11"/>
      <c r="E48" s="12"/>
      <c r="F48" s="11"/>
      <c r="G48" s="13"/>
      <c r="I48" s="66"/>
    </row>
    <row r="49" spans="1:9" s="65" customFormat="1" ht="20.25" customHeight="1" x14ac:dyDescent="0.2">
      <c r="A49" s="8"/>
      <c r="B49" s="519" t="s">
        <v>14</v>
      </c>
      <c r="C49" s="519"/>
      <c r="D49" s="519"/>
      <c r="E49" s="519"/>
      <c r="F49" s="73" t="s">
        <v>8</v>
      </c>
      <c r="G49" s="74">
        <f>G44+G46</f>
        <v>41934.608</v>
      </c>
      <c r="I49" s="66"/>
    </row>
    <row r="50" spans="1:9" s="65" customFormat="1" ht="22.5" customHeight="1" x14ac:dyDescent="0.2">
      <c r="A50" s="7"/>
      <c r="B50" s="519" t="s">
        <v>15</v>
      </c>
      <c r="C50" s="519"/>
      <c r="D50" s="519"/>
      <c r="E50" s="519"/>
      <c r="F50" s="75" t="s">
        <v>9</v>
      </c>
      <c r="G50" s="76">
        <f>G47</f>
        <v>199332.65834216584</v>
      </c>
      <c r="I50" s="66"/>
    </row>
    <row r="51" spans="1:9" s="65" customFormat="1" x14ac:dyDescent="0.2">
      <c r="A51" s="7"/>
      <c r="B51" s="29"/>
      <c r="C51" s="30"/>
      <c r="D51" s="30"/>
      <c r="E51" s="30"/>
      <c r="F51" s="31"/>
      <c r="G51" s="34"/>
      <c r="I51" s="66"/>
    </row>
    <row r="52" spans="1:9" s="65" customForma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7"/>
      <c r="B56" s="14"/>
      <c r="C56" s="7"/>
      <c r="D56" s="15"/>
      <c r="E56" s="15"/>
      <c r="F56" s="15"/>
      <c r="G56" s="16"/>
      <c r="I56" s="66"/>
    </row>
    <row r="57" spans="1:9" s="65" customFormat="1" ht="21.95" customHeight="1" x14ac:dyDescent="0.2">
      <c r="A57" s="7"/>
      <c r="B57" s="14"/>
      <c r="C57" s="7"/>
      <c r="D57" s="15"/>
      <c r="E57" s="7"/>
      <c r="F57" s="15"/>
      <c r="G57" s="16"/>
      <c r="I57" s="66"/>
    </row>
    <row r="58" spans="1:9" s="65" customFormat="1" ht="23.25" customHeight="1" x14ac:dyDescent="0.2">
      <c r="A58"/>
      <c r="B58" s="14"/>
      <c r="C58" s="51" t="s">
        <v>16</v>
      </c>
      <c r="D58" s="6"/>
      <c r="E58" s="516" t="s">
        <v>17</v>
      </c>
      <c r="F58" s="517"/>
      <c r="G58" s="518"/>
      <c r="I58" s="66"/>
    </row>
    <row r="59" spans="1:9" s="65" customFormat="1" ht="15.75" x14ac:dyDescent="0.25">
      <c r="A59" s="7"/>
      <c r="B59" s="36"/>
      <c r="C59" s="46" t="s">
        <v>110</v>
      </c>
      <c r="D59" s="37"/>
      <c r="E59" s="38" t="s">
        <v>13</v>
      </c>
      <c r="F59" s="38"/>
      <c r="G59" s="39"/>
      <c r="I59" s="66"/>
    </row>
    <row r="60" spans="1:9" s="65" customFormat="1" ht="21.95" customHeight="1" x14ac:dyDescent="0.2">
      <c r="A60" s="7"/>
      <c r="B60" s="40"/>
      <c r="C60" s="41"/>
      <c r="D60" s="41"/>
      <c r="E60" s="42"/>
      <c r="F60" s="42"/>
      <c r="G60" s="43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7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I64" s="66"/>
    </row>
    <row r="65" spans="1:9" ht="7.5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H69" s="5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I84" s="7"/>
    </row>
    <row r="85" spans="1:9" ht="15" thickBot="1" x14ac:dyDescent="0.25">
      <c r="A85" s="81" t="s">
        <v>32</v>
      </c>
      <c r="B85" s="80">
        <v>2.38</v>
      </c>
      <c r="I85" s="7"/>
    </row>
    <row r="86" spans="1:9" ht="15" thickBot="1" x14ac:dyDescent="0.25">
      <c r="A86" s="81" t="s">
        <v>31</v>
      </c>
      <c r="B86" s="80">
        <v>3.18</v>
      </c>
      <c r="F86" s="55"/>
      <c r="I86" s="7"/>
    </row>
    <row r="87" spans="1:9" ht="15" thickBot="1" x14ac:dyDescent="0.25">
      <c r="A87" s="81" t="s">
        <v>37</v>
      </c>
      <c r="B87" s="80">
        <v>2.41</v>
      </c>
      <c r="F87" s="55"/>
      <c r="I87" s="7"/>
    </row>
    <row r="88" spans="1:9" ht="15" thickBot="1" x14ac:dyDescent="0.25">
      <c r="A88" s="81" t="s">
        <v>36</v>
      </c>
      <c r="B88" s="80">
        <v>2.15</v>
      </c>
      <c r="F88" s="55"/>
      <c r="I88" s="7"/>
    </row>
    <row r="89" spans="1:9" ht="15" thickBot="1" x14ac:dyDescent="0.25">
      <c r="A89" s="81" t="s">
        <v>38</v>
      </c>
      <c r="B89" s="80">
        <v>2.83</v>
      </c>
      <c r="F89" s="55"/>
      <c r="I89" s="7"/>
    </row>
    <row r="90" spans="1:9" ht="15" thickBot="1" x14ac:dyDescent="0.25">
      <c r="A90" s="81" t="s">
        <v>40</v>
      </c>
      <c r="B90" s="80">
        <v>2.15</v>
      </c>
      <c r="F90" s="55"/>
      <c r="I90" s="7"/>
    </row>
    <row r="91" spans="1:9" ht="15" thickBot="1" x14ac:dyDescent="0.25">
      <c r="A91" s="81" t="s">
        <v>39</v>
      </c>
      <c r="B91" s="80">
        <v>3.46</v>
      </c>
      <c r="F91" s="55"/>
      <c r="I91" s="7"/>
    </row>
    <row r="92" spans="1:9" ht="15" thickBot="1" x14ac:dyDescent="0.25">
      <c r="A92" s="81" t="s">
        <v>28</v>
      </c>
      <c r="B92" s="80">
        <v>2.76</v>
      </c>
      <c r="F92" s="55"/>
      <c r="I92" s="7"/>
    </row>
    <row r="93" spans="1:9" ht="15" thickBot="1" x14ac:dyDescent="0.25">
      <c r="A93" s="81" t="s">
        <v>41</v>
      </c>
      <c r="B93" s="80">
        <v>4.3899999999999997</v>
      </c>
      <c r="F93" s="55"/>
      <c r="I93" s="7"/>
    </row>
    <row r="94" spans="1:9" ht="15" thickBot="1" x14ac:dyDescent="0.25">
      <c r="A94" s="81" t="s">
        <v>43</v>
      </c>
      <c r="B94" s="80">
        <v>1.18</v>
      </c>
      <c r="F94" s="55"/>
      <c r="I94" s="7"/>
    </row>
    <row r="95" spans="1:9" ht="15" thickBot="1" x14ac:dyDescent="0.25">
      <c r="A95" s="81" t="s">
        <v>30</v>
      </c>
      <c r="B95" s="80">
        <v>1.84</v>
      </c>
      <c r="F95" s="55"/>
      <c r="I95" s="7"/>
    </row>
    <row r="96" spans="1:9" ht="15" thickBot="1" x14ac:dyDescent="0.25">
      <c r="A96" s="81" t="s">
        <v>34</v>
      </c>
      <c r="B96" s="80">
        <v>5.98</v>
      </c>
      <c r="F96" s="55"/>
      <c r="I96" s="7"/>
    </row>
    <row r="97" spans="1:9" ht="15" thickBot="1" x14ac:dyDescent="0.25">
      <c r="A97" s="81" t="s">
        <v>33</v>
      </c>
      <c r="B97" s="80">
        <v>5.45</v>
      </c>
      <c r="F97" s="55"/>
      <c r="I97" s="7"/>
    </row>
    <row r="98" spans="1:9" ht="15" thickBot="1" x14ac:dyDescent="0.25">
      <c r="A98" s="81" t="s">
        <v>42</v>
      </c>
      <c r="B98" s="80">
        <v>3.9</v>
      </c>
      <c r="F98" s="55"/>
      <c r="I98" s="7"/>
    </row>
    <row r="99" spans="1:9" ht="15" thickBot="1" x14ac:dyDescent="0.25">
      <c r="A99" s="81" t="s">
        <v>29</v>
      </c>
      <c r="B99" s="80">
        <v>2</v>
      </c>
      <c r="F99" s="55"/>
      <c r="I99" s="7"/>
    </row>
    <row r="100" spans="1:9" ht="15" thickBot="1" x14ac:dyDescent="0.25">
      <c r="A100" s="81" t="s">
        <v>62</v>
      </c>
      <c r="B100" s="80">
        <v>1.9</v>
      </c>
      <c r="F100" s="55"/>
      <c r="I100" s="7"/>
    </row>
    <row r="101" spans="1:9" ht="15.75" customHeight="1" thickBot="1" x14ac:dyDescent="0.25">
      <c r="A101" s="81" t="s">
        <v>63</v>
      </c>
      <c r="B101" s="80">
        <v>3.4</v>
      </c>
      <c r="F101" s="55"/>
    </row>
    <row r="102" spans="1:9" ht="15" thickBot="1" x14ac:dyDescent="0.25">
      <c r="A102" s="81" t="s">
        <v>64</v>
      </c>
      <c r="B102" s="80">
        <v>6.1</v>
      </c>
      <c r="F102" s="55"/>
    </row>
    <row r="103" spans="1:9" ht="15" thickBot="1" x14ac:dyDescent="0.25">
      <c r="A103" s="81" t="s">
        <v>65</v>
      </c>
      <c r="B103" s="80">
        <v>6.5</v>
      </c>
      <c r="F103" s="55"/>
    </row>
    <row r="104" spans="1:9" ht="15" thickBot="1" x14ac:dyDescent="0.25">
      <c r="A104" s="81" t="s">
        <v>66</v>
      </c>
      <c r="B104" s="80">
        <v>4.4000000000000004</v>
      </c>
      <c r="F104" s="55"/>
    </row>
    <row r="105" spans="1:9" ht="15" thickBot="1" x14ac:dyDescent="0.25">
      <c r="A105" s="81" t="s">
        <v>67</v>
      </c>
      <c r="B105" s="80">
        <v>2850</v>
      </c>
      <c r="F105" s="55"/>
    </row>
    <row r="106" spans="1:9" ht="15" thickBot="1" x14ac:dyDescent="0.25">
      <c r="A106" s="81" t="s">
        <v>68</v>
      </c>
      <c r="B106" s="80">
        <v>4.5999999999999996</v>
      </c>
      <c r="F106" s="55"/>
    </row>
    <row r="107" spans="1:9" ht="15" thickBot="1" x14ac:dyDescent="0.25">
      <c r="A107" s="81" t="s">
        <v>69</v>
      </c>
      <c r="B107" s="80">
        <v>2.2000000000000002</v>
      </c>
      <c r="F107" s="55"/>
    </row>
    <row r="108" spans="1:9" ht="15" thickBot="1" x14ac:dyDescent="0.25">
      <c r="A108" s="81" t="s">
        <v>70</v>
      </c>
      <c r="B108" s="80">
        <v>3.91</v>
      </c>
      <c r="F108" s="55"/>
    </row>
    <row r="109" spans="1:9" ht="15" thickBot="1" x14ac:dyDescent="0.25">
      <c r="A109" s="81" t="s">
        <v>71</v>
      </c>
      <c r="B109" s="80">
        <v>3.3</v>
      </c>
      <c r="F109" s="55"/>
    </row>
    <row r="110" spans="1:9" ht="15" thickBot="1" x14ac:dyDescent="0.25">
      <c r="A110" s="81" t="s">
        <v>72</v>
      </c>
      <c r="B110" s="80">
        <v>4.1500000000000004</v>
      </c>
      <c r="F110" s="55"/>
    </row>
    <row r="111" spans="1:9" ht="15" thickBot="1" x14ac:dyDescent="0.25">
      <c r="A111" s="81" t="s">
        <v>73</v>
      </c>
      <c r="B111" s="80">
        <v>4.3600000000000003</v>
      </c>
      <c r="F111" s="55"/>
    </row>
    <row r="112" spans="1:9" ht="15" thickBot="1" x14ac:dyDescent="0.25">
      <c r="A112" s="81" t="s">
        <v>74</v>
      </c>
      <c r="B112" s="80">
        <v>5.3</v>
      </c>
      <c r="F112" s="55"/>
    </row>
    <row r="113" spans="1:7" ht="15" thickBot="1" x14ac:dyDescent="0.25">
      <c r="A113" s="81" t="s">
        <v>75</v>
      </c>
      <c r="B113" s="80">
        <v>2.58</v>
      </c>
      <c r="F113" s="55"/>
    </row>
    <row r="114" spans="1:7" ht="15" thickBot="1" x14ac:dyDescent="0.25">
      <c r="A114" s="81" t="s">
        <v>76</v>
      </c>
      <c r="B114" s="80">
        <v>4.4000000000000004</v>
      </c>
      <c r="F114" s="55"/>
    </row>
    <row r="115" spans="1:7" ht="15" thickBot="1" x14ac:dyDescent="0.25">
      <c r="A115" s="81" t="s">
        <v>77</v>
      </c>
      <c r="B115" s="80">
        <v>4.3</v>
      </c>
      <c r="F115" s="55"/>
    </row>
    <row r="116" spans="1:7" ht="29.25" thickBot="1" x14ac:dyDescent="0.25">
      <c r="A116" s="81" t="s">
        <v>58</v>
      </c>
      <c r="B116" s="80">
        <v>4.3</v>
      </c>
      <c r="G116" s="55"/>
    </row>
    <row r="117" spans="1:7" ht="15" thickBot="1" x14ac:dyDescent="0.25">
      <c r="A117" s="81" t="s">
        <v>35</v>
      </c>
      <c r="B117" s="65">
        <v>2.2000000000000002</v>
      </c>
    </row>
    <row r="118" spans="1:7" ht="15" thickBot="1" x14ac:dyDescent="0.25">
      <c r="A118" s="81" t="s">
        <v>27</v>
      </c>
      <c r="B118" s="65">
        <v>4.7</v>
      </c>
    </row>
    <row r="119" spans="1:7" ht="15" thickBot="1" x14ac:dyDescent="0.25">
      <c r="A119" s="81" t="s">
        <v>59</v>
      </c>
      <c r="B119" s="65">
        <v>3.23</v>
      </c>
    </row>
    <row r="120" spans="1:7" x14ac:dyDescent="0.2">
      <c r="A120" s="83" t="s">
        <v>122</v>
      </c>
      <c r="B120" s="65">
        <v>4.76</v>
      </c>
    </row>
  </sheetData>
  <autoFilter ref="B7:G44" xr:uid="{00000000-0009-0000-0000-00000E000000}">
    <filterColumn colId="3">
      <filters blank="1">
        <filter val="100"/>
        <filter val="1000"/>
        <filter val="1800"/>
        <filter val="200"/>
        <filter val="220"/>
        <filter val="2420"/>
        <filter val="250"/>
        <filter val="310"/>
        <filter val="350"/>
        <filter val="690"/>
        <filter val="700"/>
        <filter val="710"/>
        <filter val="914"/>
      </filters>
    </filterColumn>
  </autoFilter>
  <mergeCells count="8">
    <mergeCell ref="B50:E50"/>
    <mergeCell ref="E58:G58"/>
    <mergeCell ref="B2:G2"/>
    <mergeCell ref="B3:G3"/>
    <mergeCell ref="B4:G4"/>
    <mergeCell ref="B5:G5"/>
    <mergeCell ref="D44:F44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590043057</v>
      </c>
      <c r="C4" s="79">
        <v>43718</v>
      </c>
      <c r="D4" s="78" t="s">
        <v>31</v>
      </c>
      <c r="E4" s="78">
        <v>250</v>
      </c>
      <c r="G4" s="60"/>
    </row>
    <row r="5" spans="2:9" x14ac:dyDescent="0.2">
      <c r="B5" s="78">
        <v>590043057</v>
      </c>
      <c r="C5" s="79">
        <v>43718</v>
      </c>
      <c r="D5" s="78" t="s">
        <v>32</v>
      </c>
      <c r="E5" s="78">
        <v>114</v>
      </c>
      <c r="G5" s="60"/>
    </row>
    <row r="6" spans="2:9" x14ac:dyDescent="0.2">
      <c r="B6" s="78">
        <v>590043057</v>
      </c>
      <c r="C6" s="79">
        <v>43718</v>
      </c>
      <c r="D6" s="78" t="s">
        <v>30</v>
      </c>
      <c r="E6" s="78">
        <v>20</v>
      </c>
      <c r="G6" s="60"/>
      <c r="H6" s="53" t="s">
        <v>23</v>
      </c>
      <c r="I6" t="s">
        <v>25</v>
      </c>
    </row>
    <row r="7" spans="2:9" x14ac:dyDescent="0.2">
      <c r="B7" s="78">
        <v>590043057</v>
      </c>
      <c r="C7" s="79">
        <v>43718</v>
      </c>
      <c r="D7" s="78" t="s">
        <v>37</v>
      </c>
      <c r="E7" s="78">
        <v>110</v>
      </c>
      <c r="G7" s="60"/>
      <c r="H7" s="54" t="s">
        <v>30</v>
      </c>
      <c r="I7" s="496">
        <v>440</v>
      </c>
    </row>
    <row r="8" spans="2:9" x14ac:dyDescent="0.2">
      <c r="B8" s="78">
        <v>590043057</v>
      </c>
      <c r="C8" s="79">
        <v>43718</v>
      </c>
      <c r="D8" s="78" t="s">
        <v>39</v>
      </c>
      <c r="E8" s="78">
        <v>110</v>
      </c>
      <c r="H8" s="54" t="s">
        <v>31</v>
      </c>
      <c r="I8" s="496">
        <v>500</v>
      </c>
    </row>
    <row r="9" spans="2:9" x14ac:dyDescent="0.2">
      <c r="B9" s="78">
        <v>590043057</v>
      </c>
      <c r="C9" s="79">
        <v>43718</v>
      </c>
      <c r="D9" s="78" t="s">
        <v>74</v>
      </c>
      <c r="E9" s="78">
        <v>210</v>
      </c>
      <c r="H9" s="54" t="s">
        <v>32</v>
      </c>
      <c r="I9" s="496">
        <v>914</v>
      </c>
    </row>
    <row r="10" spans="2:9" x14ac:dyDescent="0.2">
      <c r="B10" s="78">
        <v>590043057</v>
      </c>
      <c r="C10" s="79">
        <v>43718</v>
      </c>
      <c r="D10" s="78" t="s">
        <v>122</v>
      </c>
      <c r="E10" s="78">
        <v>500</v>
      </c>
      <c r="H10" s="54" t="s">
        <v>77</v>
      </c>
      <c r="I10" s="496">
        <v>1800</v>
      </c>
    </row>
    <row r="11" spans="2:9" x14ac:dyDescent="0.2">
      <c r="B11" s="78">
        <v>590043057</v>
      </c>
      <c r="C11" s="79">
        <v>43718</v>
      </c>
      <c r="D11" s="78" t="s">
        <v>66</v>
      </c>
      <c r="E11" s="78">
        <v>860</v>
      </c>
      <c r="H11" s="54" t="s">
        <v>66</v>
      </c>
      <c r="I11" s="496">
        <v>2420</v>
      </c>
    </row>
    <row r="12" spans="2:9" x14ac:dyDescent="0.2">
      <c r="B12" s="78">
        <v>590043057</v>
      </c>
      <c r="C12" s="79">
        <v>43718</v>
      </c>
      <c r="D12" s="78" t="s">
        <v>71</v>
      </c>
      <c r="E12" s="78">
        <v>100</v>
      </c>
      <c r="H12" s="54" t="s">
        <v>37</v>
      </c>
      <c r="I12" s="496">
        <v>1410</v>
      </c>
    </row>
    <row r="13" spans="2:9" x14ac:dyDescent="0.2">
      <c r="B13" s="78">
        <v>590042987</v>
      </c>
      <c r="C13" s="79">
        <v>43706</v>
      </c>
      <c r="D13" s="78" t="s">
        <v>77</v>
      </c>
      <c r="E13" s="78">
        <v>1800</v>
      </c>
      <c r="H13" s="54" t="s">
        <v>70</v>
      </c>
      <c r="I13" s="496">
        <v>200</v>
      </c>
    </row>
    <row r="14" spans="2:9" x14ac:dyDescent="0.2">
      <c r="B14" s="78">
        <v>590042988</v>
      </c>
      <c r="C14" s="79">
        <v>43706</v>
      </c>
      <c r="D14" s="78" t="s">
        <v>43</v>
      </c>
      <c r="E14" s="78">
        <v>200</v>
      </c>
      <c r="H14" s="54" t="s">
        <v>71</v>
      </c>
      <c r="I14" s="496">
        <v>200</v>
      </c>
    </row>
    <row r="15" spans="2:9" x14ac:dyDescent="0.2">
      <c r="B15" s="78">
        <v>590043005</v>
      </c>
      <c r="C15" s="79">
        <v>43707</v>
      </c>
      <c r="D15" s="78" t="s">
        <v>66</v>
      </c>
      <c r="E15" s="78">
        <v>1560</v>
      </c>
      <c r="H15" s="54" t="s">
        <v>74</v>
      </c>
      <c r="I15" s="496">
        <v>690</v>
      </c>
    </row>
    <row r="16" spans="2:9" x14ac:dyDescent="0.2">
      <c r="B16" s="78">
        <v>590043005</v>
      </c>
      <c r="C16" s="79">
        <v>43707</v>
      </c>
      <c r="D16" s="78" t="s">
        <v>74</v>
      </c>
      <c r="E16" s="78">
        <v>480</v>
      </c>
      <c r="H16" s="54" t="s">
        <v>122</v>
      </c>
      <c r="I16" s="496">
        <v>700</v>
      </c>
    </row>
    <row r="17" spans="2:9" x14ac:dyDescent="0.2">
      <c r="B17" s="78">
        <v>590043005</v>
      </c>
      <c r="C17" s="79">
        <v>43707</v>
      </c>
      <c r="D17" s="78" t="s">
        <v>39</v>
      </c>
      <c r="E17" s="78">
        <v>200</v>
      </c>
      <c r="H17" s="54" t="s">
        <v>39</v>
      </c>
      <c r="I17" s="496">
        <v>310</v>
      </c>
    </row>
    <row r="18" spans="2:9" x14ac:dyDescent="0.2">
      <c r="B18" s="78">
        <v>590043005</v>
      </c>
      <c r="C18" s="79">
        <v>43707</v>
      </c>
      <c r="D18" s="78" t="s">
        <v>71</v>
      </c>
      <c r="E18" s="78">
        <v>100</v>
      </c>
      <c r="H18" s="54" t="s">
        <v>76</v>
      </c>
      <c r="I18" s="496">
        <v>1000</v>
      </c>
    </row>
    <row r="19" spans="2:9" x14ac:dyDescent="0.2">
      <c r="B19" s="78">
        <v>590043006</v>
      </c>
      <c r="C19" s="79">
        <v>43707</v>
      </c>
      <c r="D19" s="78" t="s">
        <v>37</v>
      </c>
      <c r="E19" s="78">
        <v>600</v>
      </c>
      <c r="H19" s="54" t="s">
        <v>43</v>
      </c>
      <c r="I19" s="496">
        <v>350</v>
      </c>
    </row>
    <row r="20" spans="2:9" x14ac:dyDescent="0.2">
      <c r="B20" s="78">
        <v>590043006</v>
      </c>
      <c r="C20" s="79">
        <v>43707</v>
      </c>
      <c r="D20" s="78" t="s">
        <v>70</v>
      </c>
      <c r="E20" s="78">
        <v>100</v>
      </c>
      <c r="H20" s="54" t="s">
        <v>24</v>
      </c>
      <c r="I20" s="496">
        <v>10934</v>
      </c>
    </row>
    <row r="21" spans="2:9" x14ac:dyDescent="0.2">
      <c r="B21" s="78">
        <v>590043006</v>
      </c>
      <c r="C21" s="79">
        <v>43707</v>
      </c>
      <c r="D21" s="78" t="s">
        <v>76</v>
      </c>
      <c r="E21" s="78">
        <v>200</v>
      </c>
    </row>
    <row r="22" spans="2:9" x14ac:dyDescent="0.2">
      <c r="B22" s="78">
        <v>590043006</v>
      </c>
      <c r="C22" s="79">
        <v>43707</v>
      </c>
      <c r="D22" s="78" t="s">
        <v>32</v>
      </c>
      <c r="E22" s="78">
        <v>800</v>
      </c>
    </row>
    <row r="23" spans="2:9" x14ac:dyDescent="0.2">
      <c r="B23" s="78">
        <v>590043006</v>
      </c>
      <c r="C23" s="79">
        <v>43707</v>
      </c>
      <c r="D23" s="78" t="s">
        <v>30</v>
      </c>
      <c r="E23" s="78">
        <v>200</v>
      </c>
    </row>
    <row r="24" spans="2:9" x14ac:dyDescent="0.2">
      <c r="B24" s="78">
        <v>590043065</v>
      </c>
      <c r="C24" s="79">
        <v>43718</v>
      </c>
      <c r="D24" s="78" t="s">
        <v>76</v>
      </c>
      <c r="E24" s="78">
        <v>800</v>
      </c>
    </row>
    <row r="25" spans="2:9" x14ac:dyDescent="0.2">
      <c r="B25" s="78">
        <v>590043084</v>
      </c>
      <c r="C25" s="79">
        <v>43724</v>
      </c>
      <c r="D25" s="78" t="s">
        <v>122</v>
      </c>
      <c r="E25" s="78">
        <v>200</v>
      </c>
    </row>
    <row r="26" spans="2:9" x14ac:dyDescent="0.2">
      <c r="B26" s="78">
        <v>590043084</v>
      </c>
      <c r="C26" s="79">
        <v>43724</v>
      </c>
      <c r="D26" s="78" t="s">
        <v>43</v>
      </c>
      <c r="E26" s="78">
        <v>150</v>
      </c>
    </row>
    <row r="27" spans="2:9" x14ac:dyDescent="0.2">
      <c r="B27" s="78">
        <v>590043104</v>
      </c>
      <c r="C27" s="79">
        <v>43726</v>
      </c>
      <c r="D27" s="78" t="s">
        <v>37</v>
      </c>
      <c r="E27" s="78">
        <v>600</v>
      </c>
    </row>
    <row r="28" spans="2:9" x14ac:dyDescent="0.2">
      <c r="B28" s="78">
        <v>590043104</v>
      </c>
      <c r="C28" s="79">
        <v>43726</v>
      </c>
      <c r="D28" s="78" t="s">
        <v>70</v>
      </c>
      <c r="E28" s="78">
        <v>100</v>
      </c>
    </row>
    <row r="29" spans="2:9" x14ac:dyDescent="0.2">
      <c r="B29" s="78">
        <v>590043104</v>
      </c>
      <c r="C29" s="79">
        <v>43726</v>
      </c>
      <c r="D29" s="78" t="s">
        <v>30</v>
      </c>
      <c r="E29" s="78">
        <v>200</v>
      </c>
    </row>
    <row r="30" spans="2:9" x14ac:dyDescent="0.2">
      <c r="B30" s="78">
        <v>590043104</v>
      </c>
      <c r="C30" s="79">
        <v>43726</v>
      </c>
      <c r="D30" s="78" t="s">
        <v>31</v>
      </c>
      <c r="E30" s="78">
        <v>250</v>
      </c>
    </row>
    <row r="31" spans="2:9" x14ac:dyDescent="0.2">
      <c r="B31" s="78">
        <v>590043104</v>
      </c>
      <c r="C31" s="79">
        <v>43726</v>
      </c>
      <c r="D31" s="78" t="s">
        <v>30</v>
      </c>
      <c r="E31" s="78">
        <v>20</v>
      </c>
    </row>
    <row r="32" spans="2:9" x14ac:dyDescent="0.2">
      <c r="B32" s="78">
        <v>590043104</v>
      </c>
      <c r="C32" s="79">
        <v>43726</v>
      </c>
      <c r="D32" s="78" t="s">
        <v>37</v>
      </c>
      <c r="E32" s="78">
        <v>100</v>
      </c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122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:D39" xr:uid="{00000000-0002-0000-0F00-000000000000}">
      <formula1>$B$54:$B$93</formula1>
    </dataValidation>
    <dataValidation type="list" allowBlank="1" showInputMessage="1" showErrorMessage="1" sqref="D40:D47" xr:uid="{00000000-0002-0000-0F00-000001000000}">
      <formula1>$B$54:$B$72</formula1>
    </dataValidation>
    <dataValidation type="list" allowBlank="1" showInputMessage="1" showErrorMessage="1" sqref="D49:D54" xr:uid="{00000000-0002-0000-0F00-000002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119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tr">
        <f>'Certificado servicio-EM Sept 19'!B5:G5</f>
        <v>Período: Septiembre  2019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990</v>
      </c>
      <c r="F8" s="17" t="s">
        <v>12</v>
      </c>
      <c r="G8" s="27">
        <f t="shared" ref="G8:G38" si="0">+D8*E8</f>
        <v>2356.1999999999998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550</v>
      </c>
      <c r="F10" s="18" t="s">
        <v>12</v>
      </c>
      <c r="G10" s="28">
        <f t="shared" si="0"/>
        <v>1325.5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37</v>
      </c>
      <c r="L11" s="496">
        <v>550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660</v>
      </c>
      <c r="F12" s="18" t="s">
        <v>12</v>
      </c>
      <c r="G12" s="28">
        <f>+D12*E12</f>
        <v>1867.8</v>
      </c>
      <c r="I12" s="56"/>
      <c r="J12" s="54"/>
      <c r="K12" s="54" t="s">
        <v>66</v>
      </c>
      <c r="L12" s="496">
        <v>1340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74</v>
      </c>
      <c r="L13" s="496">
        <v>1370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450</v>
      </c>
      <c r="F14" s="20" t="s">
        <v>12</v>
      </c>
      <c r="G14" s="28">
        <f t="shared" si="0"/>
        <v>1557</v>
      </c>
      <c r="J14" s="54"/>
      <c r="K14" s="54" t="s">
        <v>38</v>
      </c>
      <c r="L14" s="496">
        <v>660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32</v>
      </c>
      <c r="L15" s="496">
        <v>990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75</v>
      </c>
      <c r="L16" s="496">
        <v>700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110</v>
      </c>
      <c r="F17" s="19" t="s">
        <v>12</v>
      </c>
      <c r="G17" s="28">
        <f t="shared" si="0"/>
        <v>129.79999999999998</v>
      </c>
      <c r="I17" s="56"/>
      <c r="J17" s="54"/>
      <c r="K17" s="54" t="s">
        <v>77</v>
      </c>
      <c r="L17" s="496">
        <v>200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600</v>
      </c>
      <c r="F18" s="19" t="s">
        <v>12</v>
      </c>
      <c r="G18" s="28">
        <f t="shared" si="0"/>
        <v>1104</v>
      </c>
      <c r="I18" s="56"/>
      <c r="K18" s="54" t="s">
        <v>39</v>
      </c>
      <c r="L18" s="496">
        <v>450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65</v>
      </c>
      <c r="L19" s="496">
        <v>1720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30</v>
      </c>
      <c r="L20" s="496">
        <v>600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43</v>
      </c>
      <c r="L21" s="496">
        <v>110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69</v>
      </c>
      <c r="L22" s="496">
        <v>300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76</v>
      </c>
      <c r="L23" s="496">
        <v>800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24</v>
      </c>
      <c r="L24" s="496">
        <v>9790</v>
      </c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1720</v>
      </c>
      <c r="F26" s="19" t="s">
        <v>12</v>
      </c>
      <c r="G26" s="28">
        <f t="shared" si="0"/>
        <v>11180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1340</v>
      </c>
      <c r="F27" s="19" t="s">
        <v>12</v>
      </c>
      <c r="G27" s="28">
        <f t="shared" si="0"/>
        <v>5896.0000000000009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300</v>
      </c>
      <c r="F30" s="18" t="s">
        <v>12</v>
      </c>
      <c r="G30" s="28">
        <f t="shared" si="0"/>
        <v>660</v>
      </c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>
        <f t="shared" si="0"/>
        <v>0</v>
      </c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>
        <f t="shared" si="0"/>
        <v>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1370</v>
      </c>
      <c r="F35" s="19" t="s">
        <v>12</v>
      </c>
      <c r="G35" s="28">
        <f t="shared" si="0"/>
        <v>7261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700</v>
      </c>
      <c r="F36" s="19" t="s">
        <v>12</v>
      </c>
      <c r="G36" s="28">
        <f t="shared" si="0"/>
        <v>1806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800</v>
      </c>
      <c r="F37" s="19" t="s">
        <v>12</v>
      </c>
      <c r="G37" s="28">
        <f t="shared" si="0"/>
        <v>3520.0000000000005</v>
      </c>
    </row>
    <row r="38" spans="1:10" ht="17.100000000000001" customHeight="1" x14ac:dyDescent="0.2">
      <c r="A38" s="87" t="s">
        <v>77</v>
      </c>
      <c r="B38" s="48">
        <v>31</v>
      </c>
      <c r="C38" s="49" t="s">
        <v>96</v>
      </c>
      <c r="D38" s="82">
        <f t="shared" si="1"/>
        <v>4.3</v>
      </c>
      <c r="E38" s="18">
        <f t="shared" si="2"/>
        <v>200</v>
      </c>
      <c r="F38" s="18" t="s">
        <v>12</v>
      </c>
      <c r="G38" s="50">
        <f t="shared" si="0"/>
        <v>860</v>
      </c>
    </row>
    <row r="39" spans="1:10" ht="18" hidden="1" customHeight="1" x14ac:dyDescent="0.2">
      <c r="A39" s="87" t="s">
        <v>58</v>
      </c>
      <c r="B39" s="48">
        <v>32</v>
      </c>
      <c r="C39" s="98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33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50">
        <f>+D42*E42</f>
        <v>0</v>
      </c>
      <c r="H42" s="35"/>
      <c r="I42" s="55"/>
    </row>
    <row r="43" spans="1:10" ht="17.25" customHeight="1" x14ac:dyDescent="0.2">
      <c r="B43" s="23"/>
      <c r="C43" s="21"/>
      <c r="D43" s="533" t="s">
        <v>11</v>
      </c>
      <c r="E43" s="533"/>
      <c r="F43" s="533"/>
      <c r="G43" s="47">
        <f>SUM(G8:G42)</f>
        <v>39523.300000000003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</row>
    <row r="46" spans="1:10" ht="21.95" customHeight="1" x14ac:dyDescent="0.2"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40361.292000000001</v>
      </c>
      <c r="I48" s="66"/>
    </row>
    <row r="49" spans="1:11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132888.43889477724</v>
      </c>
      <c r="I49" s="66"/>
    </row>
    <row r="50" spans="1:11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11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11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11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11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11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11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11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11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11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11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11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  <c r="K61" s="65" t="s">
        <v>120</v>
      </c>
    </row>
    <row r="62" spans="1:11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11" s="65" customFormat="1" ht="21.95" customHeight="1" x14ac:dyDescent="0.2">
      <c r="I63" s="66"/>
    </row>
    <row r="64" spans="1:11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10000000}">
    <filterColumn colId="3">
      <filters blank="1">
        <filter val="110"/>
        <filter val="1170"/>
        <filter val="1340"/>
        <filter val="1720"/>
        <filter val="200"/>
        <filter val="300"/>
        <filter val="450"/>
        <filter val="550"/>
        <filter val="600"/>
        <filter val="660"/>
        <filter val="700"/>
        <filter val="800"/>
        <filter val="99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3:O146"/>
  <sheetViews>
    <sheetView zoomScale="98" zoomScaleNormal="98" workbookViewId="0">
      <selection activeCell="S51" sqref="S51"/>
    </sheetView>
  </sheetViews>
  <sheetFormatPr baseColWidth="10" defaultRowHeight="12.75" x14ac:dyDescent="0.2"/>
  <cols>
    <col min="1" max="1" width="6" customWidth="1"/>
    <col min="2" max="2" width="10.28515625" bestFit="1" customWidth="1"/>
    <col min="3" max="3" width="5.140625" bestFit="1" customWidth="1"/>
    <col min="9" max="9" width="18.28515625" bestFit="1" customWidth="1"/>
    <col min="10" max="10" width="23.42578125" bestFit="1" customWidth="1"/>
    <col min="11" max="13" width="6.140625" bestFit="1" customWidth="1"/>
    <col min="14" max="14" width="7.140625" bestFit="1" customWidth="1"/>
    <col min="15" max="15" width="13.42578125" bestFit="1" customWidth="1"/>
    <col min="16" max="24" width="23.42578125" bestFit="1" customWidth="1"/>
    <col min="25" max="26" width="13.42578125" bestFit="1" customWidth="1"/>
    <col min="27" max="28" width="4.140625" bestFit="1" customWidth="1"/>
    <col min="29" max="29" width="11.85546875" bestFit="1" customWidth="1"/>
    <col min="30" max="30" width="11" bestFit="1" customWidth="1"/>
    <col min="31" max="31" width="4.140625" bestFit="1" customWidth="1"/>
    <col min="32" max="33" width="5.140625" bestFit="1" customWidth="1"/>
    <col min="34" max="34" width="14.28515625" bestFit="1" customWidth="1"/>
    <col min="35" max="35" width="12.28515625" bestFit="1" customWidth="1"/>
    <col min="36" max="38" width="4.140625" bestFit="1" customWidth="1"/>
    <col min="39" max="41" width="5.140625" bestFit="1" customWidth="1"/>
    <col min="42" max="42" width="15.5703125" bestFit="1" customWidth="1"/>
    <col min="43" max="43" width="9" bestFit="1" customWidth="1"/>
    <col min="44" max="47" width="4.140625" bestFit="1" customWidth="1"/>
    <col min="48" max="48" width="12.28515625" bestFit="1" customWidth="1"/>
    <col min="49" max="49" width="9" bestFit="1" customWidth="1"/>
    <col min="50" max="50" width="4.140625" bestFit="1" customWidth="1"/>
    <col min="51" max="51" width="12.28515625" bestFit="1" customWidth="1"/>
    <col min="52" max="52" width="9.28515625" bestFit="1" customWidth="1"/>
    <col min="53" max="57" width="4.140625" bestFit="1" customWidth="1"/>
    <col min="58" max="58" width="12.5703125" bestFit="1" customWidth="1"/>
    <col min="59" max="59" width="9.28515625" bestFit="1" customWidth="1"/>
    <col min="60" max="68" width="4.140625" bestFit="1" customWidth="1"/>
    <col min="69" max="69" width="12.5703125" bestFit="1" customWidth="1"/>
    <col min="70" max="70" width="9.28515625" bestFit="1" customWidth="1"/>
    <col min="71" max="71" width="4.140625" bestFit="1" customWidth="1"/>
    <col min="72" max="72" width="12.5703125" bestFit="1" customWidth="1"/>
    <col min="73" max="73" width="8.28515625" bestFit="1" customWidth="1"/>
    <col min="74" max="76" width="4.140625" bestFit="1" customWidth="1"/>
    <col min="77" max="77" width="11.5703125" bestFit="1" customWidth="1"/>
    <col min="78" max="78" width="8.28515625" bestFit="1" customWidth="1"/>
    <col min="79" max="80" width="4.140625" bestFit="1" customWidth="1"/>
    <col min="81" max="81" width="11.5703125" bestFit="1" customWidth="1"/>
    <col min="82" max="82" width="7.5703125" bestFit="1" customWidth="1"/>
    <col min="83" max="83" width="10.7109375" bestFit="1" customWidth="1"/>
    <col min="84" max="84" width="7.7109375" bestFit="1" customWidth="1"/>
    <col min="85" max="87" width="4.140625" bestFit="1" customWidth="1"/>
    <col min="88" max="88" width="11" bestFit="1" customWidth="1"/>
    <col min="89" max="89" width="13.42578125" bestFit="1" customWidth="1"/>
  </cols>
  <sheetData>
    <row r="3" spans="1:15" x14ac:dyDescent="0.2">
      <c r="B3" s="101" t="s">
        <v>126</v>
      </c>
      <c r="C3" s="102" t="s">
        <v>127</v>
      </c>
      <c r="D3" s="102" t="s">
        <v>128</v>
      </c>
      <c r="I3" s="53" t="s">
        <v>130</v>
      </c>
      <c r="J3" s="53" t="s">
        <v>129</v>
      </c>
    </row>
    <row r="4" spans="1:15" x14ac:dyDescent="0.2">
      <c r="A4" s="60"/>
      <c r="B4" s="100" t="s">
        <v>74</v>
      </c>
      <c r="C4" s="100">
        <v>560</v>
      </c>
      <c r="D4" s="100">
        <v>62019</v>
      </c>
      <c r="I4" s="53" t="s">
        <v>23</v>
      </c>
      <c r="J4">
        <v>62019</v>
      </c>
      <c r="K4">
        <v>72019</v>
      </c>
      <c r="L4">
        <v>82019</v>
      </c>
      <c r="M4">
        <v>92019</v>
      </c>
      <c r="N4">
        <v>102019</v>
      </c>
      <c r="O4" t="s">
        <v>24</v>
      </c>
    </row>
    <row r="5" spans="1:15" x14ac:dyDescent="0.2">
      <c r="A5" s="60"/>
      <c r="B5" s="100" t="s">
        <v>74</v>
      </c>
      <c r="C5" s="100">
        <v>130</v>
      </c>
      <c r="D5" s="100">
        <v>62019</v>
      </c>
      <c r="I5" s="54" t="s">
        <v>27</v>
      </c>
      <c r="J5" s="496"/>
      <c r="K5" s="496"/>
      <c r="L5" s="496">
        <v>1000</v>
      </c>
      <c r="M5" s="496"/>
      <c r="N5" s="505">
        <v>1100</v>
      </c>
      <c r="O5" s="496">
        <v>2100</v>
      </c>
    </row>
    <row r="6" spans="1:15" x14ac:dyDescent="0.2">
      <c r="A6" s="60"/>
      <c r="B6" s="100" t="s">
        <v>74</v>
      </c>
      <c r="C6" s="100">
        <v>340</v>
      </c>
      <c r="D6" s="100">
        <v>62019</v>
      </c>
      <c r="I6" s="54" t="s">
        <v>63</v>
      </c>
      <c r="J6" s="496"/>
      <c r="K6" s="496">
        <v>100</v>
      </c>
      <c r="L6" s="496"/>
      <c r="M6" s="496"/>
      <c r="N6" s="496"/>
      <c r="O6" s="496">
        <v>100</v>
      </c>
    </row>
    <row r="7" spans="1:15" x14ac:dyDescent="0.2">
      <c r="A7" s="60"/>
      <c r="B7" s="100" t="s">
        <v>32</v>
      </c>
      <c r="C7" s="100">
        <v>400</v>
      </c>
      <c r="D7" s="100">
        <v>62019</v>
      </c>
      <c r="I7" s="54" t="s">
        <v>30</v>
      </c>
      <c r="J7" s="496">
        <v>440</v>
      </c>
      <c r="K7" s="496">
        <v>240</v>
      </c>
      <c r="L7" s="496">
        <v>440</v>
      </c>
      <c r="M7" s="496">
        <v>440</v>
      </c>
      <c r="N7" s="496">
        <v>290</v>
      </c>
      <c r="O7" s="496">
        <v>1850</v>
      </c>
    </row>
    <row r="8" spans="1:15" x14ac:dyDescent="0.2">
      <c r="B8" s="100" t="s">
        <v>30</v>
      </c>
      <c r="C8" s="100">
        <v>200</v>
      </c>
      <c r="D8" s="100">
        <v>62019</v>
      </c>
      <c r="I8" s="54" t="s">
        <v>31</v>
      </c>
      <c r="J8" s="496">
        <v>250</v>
      </c>
      <c r="K8" s="496">
        <v>400</v>
      </c>
      <c r="L8" s="496">
        <v>490</v>
      </c>
      <c r="M8" s="496">
        <v>500</v>
      </c>
      <c r="N8" s="496">
        <v>500</v>
      </c>
      <c r="O8" s="496">
        <v>2140</v>
      </c>
    </row>
    <row r="9" spans="1:15" x14ac:dyDescent="0.2">
      <c r="B9" s="100" t="s">
        <v>71</v>
      </c>
      <c r="C9" s="100">
        <v>140</v>
      </c>
      <c r="D9" s="100">
        <v>62019</v>
      </c>
      <c r="I9" s="54" t="s">
        <v>32</v>
      </c>
      <c r="J9" s="496">
        <v>1450</v>
      </c>
      <c r="K9" s="496">
        <v>1060</v>
      </c>
      <c r="L9" s="496">
        <v>268</v>
      </c>
      <c r="M9" s="496">
        <v>914</v>
      </c>
      <c r="N9" s="509">
        <v>2500</v>
      </c>
      <c r="O9" s="496">
        <v>6192</v>
      </c>
    </row>
    <row r="10" spans="1:15" x14ac:dyDescent="0.2">
      <c r="B10" s="100" t="s">
        <v>77</v>
      </c>
      <c r="C10" s="100">
        <v>400</v>
      </c>
      <c r="D10" s="100">
        <v>62019</v>
      </c>
      <c r="I10" s="54" t="s">
        <v>77</v>
      </c>
      <c r="J10" s="496">
        <v>2000</v>
      </c>
      <c r="K10" s="496">
        <v>1800</v>
      </c>
      <c r="L10" s="496">
        <v>2000</v>
      </c>
      <c r="M10" s="496">
        <v>1800</v>
      </c>
      <c r="N10" s="496">
        <v>2400</v>
      </c>
      <c r="O10" s="496">
        <v>10000</v>
      </c>
    </row>
    <row r="11" spans="1:15" x14ac:dyDescent="0.2">
      <c r="B11" s="100" t="s">
        <v>43</v>
      </c>
      <c r="C11" s="100">
        <v>100</v>
      </c>
      <c r="D11" s="100">
        <v>62019</v>
      </c>
      <c r="I11" s="54" t="s">
        <v>66</v>
      </c>
      <c r="J11" s="496"/>
      <c r="K11" s="496">
        <v>1700</v>
      </c>
      <c r="L11" s="496">
        <v>3220</v>
      </c>
      <c r="M11" s="496">
        <v>2420</v>
      </c>
      <c r="N11" s="497">
        <v>950</v>
      </c>
      <c r="O11" s="496">
        <v>8290</v>
      </c>
    </row>
    <row r="12" spans="1:15" x14ac:dyDescent="0.2">
      <c r="B12" s="100" t="s">
        <v>31</v>
      </c>
      <c r="C12" s="100">
        <v>250</v>
      </c>
      <c r="D12" s="100">
        <v>62019</v>
      </c>
      <c r="I12" s="54" t="s">
        <v>37</v>
      </c>
      <c r="J12" s="496">
        <v>1200</v>
      </c>
      <c r="K12" s="496">
        <v>1100</v>
      </c>
      <c r="L12" s="496">
        <v>1400</v>
      </c>
      <c r="M12" s="496">
        <v>1410</v>
      </c>
      <c r="N12" s="506">
        <v>800</v>
      </c>
      <c r="O12" s="496">
        <v>5910</v>
      </c>
    </row>
    <row r="13" spans="1:15" x14ac:dyDescent="0.2">
      <c r="B13" s="100" t="s">
        <v>32</v>
      </c>
      <c r="C13" s="100">
        <v>150</v>
      </c>
      <c r="D13" s="100">
        <v>62019</v>
      </c>
      <c r="I13" s="54" t="s">
        <v>70</v>
      </c>
      <c r="J13" s="496">
        <v>200</v>
      </c>
      <c r="K13" s="496">
        <v>100</v>
      </c>
      <c r="L13" s="496">
        <v>200</v>
      </c>
      <c r="M13" s="496">
        <v>200</v>
      </c>
      <c r="N13" s="496">
        <v>130</v>
      </c>
      <c r="O13" s="496">
        <v>830</v>
      </c>
    </row>
    <row r="14" spans="1:15" x14ac:dyDescent="0.2">
      <c r="B14" s="100" t="s">
        <v>30</v>
      </c>
      <c r="C14" s="100">
        <v>40</v>
      </c>
      <c r="D14" s="100">
        <v>62019</v>
      </c>
      <c r="I14" s="54" t="s">
        <v>71</v>
      </c>
      <c r="J14" s="496">
        <v>340</v>
      </c>
      <c r="K14" s="496">
        <v>230</v>
      </c>
      <c r="L14" s="496">
        <v>360</v>
      </c>
      <c r="M14" s="496">
        <v>200</v>
      </c>
      <c r="N14" s="496">
        <v>200</v>
      </c>
      <c r="O14" s="496">
        <v>1330</v>
      </c>
    </row>
    <row r="15" spans="1:15" x14ac:dyDescent="0.2">
      <c r="B15" s="100" t="s">
        <v>71</v>
      </c>
      <c r="C15" s="100">
        <v>100</v>
      </c>
      <c r="D15" s="100">
        <v>62019</v>
      </c>
      <c r="I15" s="54" t="s">
        <v>74</v>
      </c>
      <c r="J15" s="496">
        <v>2560</v>
      </c>
      <c r="K15" s="496"/>
      <c r="L15" s="496"/>
      <c r="M15" s="496">
        <v>690</v>
      </c>
      <c r="N15" s="497">
        <v>300</v>
      </c>
      <c r="O15" s="496">
        <v>3550</v>
      </c>
    </row>
    <row r="16" spans="1:15" x14ac:dyDescent="0.2">
      <c r="B16" s="100" t="s">
        <v>77</v>
      </c>
      <c r="C16" s="100">
        <v>200</v>
      </c>
      <c r="D16" s="100">
        <v>62019</v>
      </c>
      <c r="I16" s="54" t="s">
        <v>122</v>
      </c>
      <c r="J16" s="496"/>
      <c r="K16" s="496"/>
      <c r="L16" s="496"/>
      <c r="M16" s="496">
        <v>700</v>
      </c>
      <c r="N16" s="510">
        <v>1650</v>
      </c>
      <c r="O16" s="496">
        <v>2350</v>
      </c>
    </row>
    <row r="17" spans="2:15" x14ac:dyDescent="0.2">
      <c r="B17" s="100" t="s">
        <v>37</v>
      </c>
      <c r="C17" s="100">
        <v>600</v>
      </c>
      <c r="D17" s="100">
        <v>62019</v>
      </c>
      <c r="I17" s="54" t="s">
        <v>39</v>
      </c>
      <c r="J17" s="496"/>
      <c r="K17" s="496">
        <v>350</v>
      </c>
      <c r="L17" s="496">
        <v>140</v>
      </c>
      <c r="M17" s="496">
        <v>310</v>
      </c>
      <c r="N17" s="497">
        <v>150</v>
      </c>
      <c r="O17" s="496">
        <v>950</v>
      </c>
    </row>
    <row r="18" spans="2:15" x14ac:dyDescent="0.2">
      <c r="B18" s="100" t="s">
        <v>70</v>
      </c>
      <c r="C18" s="100">
        <v>100</v>
      </c>
      <c r="D18" s="100">
        <v>62019</v>
      </c>
      <c r="I18" s="54" t="s">
        <v>76</v>
      </c>
      <c r="J18" s="496">
        <v>100</v>
      </c>
      <c r="K18" s="496">
        <v>200</v>
      </c>
      <c r="L18" s="496">
        <v>200</v>
      </c>
      <c r="M18" s="496">
        <v>1000</v>
      </c>
      <c r="N18" s="508">
        <v>800</v>
      </c>
      <c r="O18" s="496">
        <v>2300</v>
      </c>
    </row>
    <row r="19" spans="2:15" x14ac:dyDescent="0.2">
      <c r="B19" s="100" t="s">
        <v>32</v>
      </c>
      <c r="C19" s="100">
        <v>900</v>
      </c>
      <c r="D19" s="100">
        <v>62019</v>
      </c>
      <c r="I19" s="54" t="s">
        <v>42</v>
      </c>
      <c r="J19" s="496"/>
      <c r="K19" s="496"/>
      <c r="L19" s="496">
        <v>100</v>
      </c>
      <c r="M19" s="496"/>
      <c r="N19" s="505">
        <v>400</v>
      </c>
      <c r="O19" s="496">
        <v>500</v>
      </c>
    </row>
    <row r="20" spans="2:15" x14ac:dyDescent="0.2">
      <c r="B20" s="100" t="s">
        <v>30</v>
      </c>
      <c r="C20" s="100">
        <v>200</v>
      </c>
      <c r="D20" s="100">
        <v>62019</v>
      </c>
      <c r="I20" s="54" t="s">
        <v>43</v>
      </c>
      <c r="J20" s="496">
        <v>100</v>
      </c>
      <c r="K20" s="496">
        <v>480</v>
      </c>
      <c r="L20" s="496">
        <v>500</v>
      </c>
      <c r="M20" s="496">
        <v>350</v>
      </c>
      <c r="N20" s="496">
        <v>200</v>
      </c>
      <c r="O20" s="496">
        <v>1630</v>
      </c>
    </row>
    <row r="21" spans="2:15" x14ac:dyDescent="0.2">
      <c r="B21" s="100" t="s">
        <v>76</v>
      </c>
      <c r="C21" s="100">
        <v>100</v>
      </c>
      <c r="D21" s="100">
        <v>62019</v>
      </c>
      <c r="I21" s="54" t="s">
        <v>24</v>
      </c>
      <c r="J21" s="496">
        <v>8640</v>
      </c>
      <c r="K21" s="496">
        <v>7760</v>
      </c>
      <c r="L21" s="496">
        <v>10318</v>
      </c>
      <c r="M21" s="496">
        <v>10934</v>
      </c>
      <c r="N21" s="496">
        <v>12370</v>
      </c>
      <c r="O21" s="496">
        <v>50022</v>
      </c>
    </row>
    <row r="22" spans="2:15" x14ac:dyDescent="0.2">
      <c r="B22" s="100" t="s">
        <v>74</v>
      </c>
      <c r="C22" s="100">
        <v>250</v>
      </c>
      <c r="D22" s="100">
        <v>62019</v>
      </c>
    </row>
    <row r="23" spans="2:15" x14ac:dyDescent="0.2">
      <c r="B23" s="100" t="s">
        <v>74</v>
      </c>
      <c r="C23" s="100">
        <v>50</v>
      </c>
      <c r="D23" s="100">
        <v>62019</v>
      </c>
    </row>
    <row r="24" spans="2:15" x14ac:dyDescent="0.2">
      <c r="B24" s="100" t="s">
        <v>74</v>
      </c>
      <c r="C24" s="100">
        <v>200</v>
      </c>
      <c r="D24" s="100">
        <v>62019</v>
      </c>
    </row>
    <row r="25" spans="2:15" x14ac:dyDescent="0.2">
      <c r="B25" s="100" t="s">
        <v>77</v>
      </c>
      <c r="C25" s="100">
        <v>400</v>
      </c>
      <c r="D25" s="100">
        <v>62019</v>
      </c>
    </row>
    <row r="26" spans="2:15" x14ac:dyDescent="0.2">
      <c r="B26" s="100" t="s">
        <v>77</v>
      </c>
      <c r="C26" s="100">
        <v>1000</v>
      </c>
      <c r="D26" s="100">
        <v>62019</v>
      </c>
      <c r="I26" s="107" t="s">
        <v>132</v>
      </c>
      <c r="J26" s="107"/>
      <c r="K26" s="107"/>
      <c r="L26" s="107"/>
      <c r="M26" s="107"/>
      <c r="N26" s="107"/>
      <c r="O26" s="107"/>
    </row>
    <row r="27" spans="2:15" x14ac:dyDescent="0.2">
      <c r="B27" s="100" t="s">
        <v>74</v>
      </c>
      <c r="C27" s="100">
        <v>550</v>
      </c>
      <c r="D27" s="100">
        <v>62019</v>
      </c>
      <c r="I27" s="104" t="s">
        <v>133</v>
      </c>
      <c r="J27" s="104"/>
      <c r="K27" s="104"/>
      <c r="L27" s="104"/>
      <c r="M27" s="104"/>
      <c r="N27" s="104"/>
      <c r="O27" s="104"/>
    </row>
    <row r="28" spans="2:15" x14ac:dyDescent="0.2">
      <c r="B28" s="100" t="s">
        <v>74</v>
      </c>
      <c r="C28" s="100">
        <v>130</v>
      </c>
      <c r="D28" s="100">
        <v>62019</v>
      </c>
      <c r="I28" s="105" t="s">
        <v>134</v>
      </c>
      <c r="J28" s="105"/>
      <c r="K28" s="105"/>
      <c r="L28" s="105"/>
      <c r="M28" s="105"/>
      <c r="N28" s="105"/>
      <c r="O28" s="105"/>
    </row>
    <row r="29" spans="2:15" x14ac:dyDescent="0.2">
      <c r="B29" s="100" t="s">
        <v>74</v>
      </c>
      <c r="C29" s="100">
        <v>350</v>
      </c>
      <c r="D29" s="100">
        <v>62019</v>
      </c>
      <c r="I29" s="106" t="s">
        <v>136</v>
      </c>
      <c r="J29" s="106"/>
      <c r="K29" s="106"/>
      <c r="L29" s="106"/>
      <c r="M29" s="106"/>
      <c r="N29" s="106"/>
      <c r="O29" s="106"/>
    </row>
    <row r="30" spans="2:15" x14ac:dyDescent="0.2">
      <c r="B30" s="100" t="s">
        <v>71</v>
      </c>
      <c r="C30" s="100">
        <v>100</v>
      </c>
      <c r="D30" s="100">
        <v>62019</v>
      </c>
      <c r="I30" s="108" t="s">
        <v>139</v>
      </c>
      <c r="J30" s="108"/>
      <c r="K30" s="108"/>
      <c r="L30" s="108"/>
      <c r="M30" s="108"/>
      <c r="N30" s="108"/>
      <c r="O30" s="108"/>
    </row>
    <row r="31" spans="2:15" x14ac:dyDescent="0.2">
      <c r="B31" s="100" t="s">
        <v>37</v>
      </c>
      <c r="C31" s="100">
        <v>600</v>
      </c>
      <c r="D31" s="100">
        <v>62019</v>
      </c>
    </row>
    <row r="32" spans="2:15" x14ac:dyDescent="0.2">
      <c r="B32" s="100" t="s">
        <v>70</v>
      </c>
      <c r="C32" s="100">
        <v>100</v>
      </c>
      <c r="D32" s="100">
        <v>62019</v>
      </c>
    </row>
    <row r="33" spans="2:4" x14ac:dyDescent="0.2">
      <c r="B33" s="100" t="s">
        <v>76</v>
      </c>
      <c r="C33" s="100">
        <v>200</v>
      </c>
      <c r="D33" s="100">
        <v>72019</v>
      </c>
    </row>
    <row r="34" spans="2:4" x14ac:dyDescent="0.2">
      <c r="B34" s="100" t="s">
        <v>43</v>
      </c>
      <c r="C34" s="100">
        <v>150</v>
      </c>
      <c r="D34" s="100">
        <v>72019</v>
      </c>
    </row>
    <row r="35" spans="2:4" x14ac:dyDescent="0.2">
      <c r="B35" s="100" t="s">
        <v>32</v>
      </c>
      <c r="C35" s="100">
        <v>800</v>
      </c>
      <c r="D35" s="100">
        <v>72019</v>
      </c>
    </row>
    <row r="36" spans="2:4" x14ac:dyDescent="0.2">
      <c r="B36" s="100" t="s">
        <v>63</v>
      </c>
      <c r="C36" s="100">
        <v>100</v>
      </c>
      <c r="D36" s="100">
        <v>72019</v>
      </c>
    </row>
    <row r="37" spans="2:4" x14ac:dyDescent="0.2">
      <c r="B37" s="100" t="s">
        <v>31</v>
      </c>
      <c r="C37" s="100">
        <v>200</v>
      </c>
      <c r="D37" s="100">
        <v>72019</v>
      </c>
    </row>
    <row r="38" spans="2:4" x14ac:dyDescent="0.2">
      <c r="B38" s="100" t="s">
        <v>32</v>
      </c>
      <c r="C38" s="100">
        <v>130</v>
      </c>
      <c r="D38" s="100">
        <v>72019</v>
      </c>
    </row>
    <row r="39" spans="2:4" x14ac:dyDescent="0.2">
      <c r="B39" s="100" t="s">
        <v>30</v>
      </c>
      <c r="C39" s="100">
        <v>20</v>
      </c>
      <c r="D39" s="100">
        <v>72019</v>
      </c>
    </row>
    <row r="40" spans="2:4" x14ac:dyDescent="0.2">
      <c r="B40" s="100" t="s">
        <v>37</v>
      </c>
      <c r="C40" s="100">
        <v>50</v>
      </c>
      <c r="D40" s="100">
        <v>72019</v>
      </c>
    </row>
    <row r="41" spans="2:4" x14ac:dyDescent="0.2">
      <c r="B41" s="100" t="s">
        <v>66</v>
      </c>
      <c r="C41" s="100">
        <v>900</v>
      </c>
      <c r="D41" s="100">
        <v>72019</v>
      </c>
    </row>
    <row r="42" spans="2:4" x14ac:dyDescent="0.2">
      <c r="B42" s="100" t="s">
        <v>39</v>
      </c>
      <c r="C42" s="100">
        <v>200</v>
      </c>
      <c r="D42" s="100">
        <v>72019</v>
      </c>
    </row>
    <row r="43" spans="2:4" x14ac:dyDescent="0.2">
      <c r="B43" s="100" t="s">
        <v>71</v>
      </c>
      <c r="C43" s="100">
        <v>80</v>
      </c>
      <c r="D43" s="100">
        <v>72019</v>
      </c>
    </row>
    <row r="44" spans="2:4" x14ac:dyDescent="0.2">
      <c r="B44" s="100" t="s">
        <v>77</v>
      </c>
      <c r="C44" s="100">
        <v>1800</v>
      </c>
      <c r="D44" s="100">
        <v>72019</v>
      </c>
    </row>
    <row r="45" spans="2:4" x14ac:dyDescent="0.2">
      <c r="B45" s="100" t="s">
        <v>37</v>
      </c>
      <c r="C45" s="100">
        <v>600</v>
      </c>
      <c r="D45" s="100">
        <v>72019</v>
      </c>
    </row>
    <row r="46" spans="2:4" x14ac:dyDescent="0.2">
      <c r="B46" s="100" t="s">
        <v>70</v>
      </c>
      <c r="C46" s="100">
        <v>50</v>
      </c>
      <c r="D46" s="100">
        <v>72019</v>
      </c>
    </row>
    <row r="47" spans="2:4" x14ac:dyDescent="0.2">
      <c r="B47" s="100" t="s">
        <v>43</v>
      </c>
      <c r="C47" s="100">
        <v>180</v>
      </c>
      <c r="D47" s="100">
        <v>72019</v>
      </c>
    </row>
    <row r="48" spans="2:4" x14ac:dyDescent="0.2">
      <c r="B48" s="100" t="s">
        <v>31</v>
      </c>
      <c r="C48" s="100">
        <v>200</v>
      </c>
      <c r="D48" s="100">
        <v>72019</v>
      </c>
    </row>
    <row r="49" spans="2:4" x14ac:dyDescent="0.2">
      <c r="B49" s="100" t="s">
        <v>32</v>
      </c>
      <c r="C49" s="100">
        <v>130</v>
      </c>
      <c r="D49" s="100">
        <v>72019</v>
      </c>
    </row>
    <row r="50" spans="2:4" x14ac:dyDescent="0.2">
      <c r="B50" s="100" t="s">
        <v>30</v>
      </c>
      <c r="C50" s="100">
        <v>20</v>
      </c>
      <c r="D50" s="100">
        <v>72019</v>
      </c>
    </row>
    <row r="51" spans="2:4" x14ac:dyDescent="0.2">
      <c r="B51" s="100" t="s">
        <v>37</v>
      </c>
      <c r="C51" s="100">
        <v>50</v>
      </c>
      <c r="D51" s="100">
        <v>72019</v>
      </c>
    </row>
    <row r="52" spans="2:4" x14ac:dyDescent="0.2">
      <c r="B52" s="100" t="s">
        <v>30</v>
      </c>
      <c r="C52" s="100">
        <v>200</v>
      </c>
      <c r="D52" s="100">
        <v>72019</v>
      </c>
    </row>
    <row r="53" spans="2:4" x14ac:dyDescent="0.2">
      <c r="B53" s="100" t="s">
        <v>43</v>
      </c>
      <c r="C53" s="100">
        <v>150</v>
      </c>
      <c r="D53" s="100">
        <v>72019</v>
      </c>
    </row>
    <row r="54" spans="2:4" x14ac:dyDescent="0.2">
      <c r="B54" s="100" t="s">
        <v>66</v>
      </c>
      <c r="C54" s="100">
        <v>800</v>
      </c>
      <c r="D54" s="100">
        <v>72019</v>
      </c>
    </row>
    <row r="55" spans="2:4" x14ac:dyDescent="0.2">
      <c r="B55" s="100" t="s">
        <v>39</v>
      </c>
      <c r="C55" s="100">
        <v>150</v>
      </c>
      <c r="D55" s="100">
        <v>72019</v>
      </c>
    </row>
    <row r="56" spans="2:4" x14ac:dyDescent="0.2">
      <c r="B56" s="100" t="s">
        <v>71</v>
      </c>
      <c r="C56" s="100">
        <v>150</v>
      </c>
      <c r="D56" s="100">
        <v>72019</v>
      </c>
    </row>
    <row r="57" spans="2:4" x14ac:dyDescent="0.2">
      <c r="B57" s="100" t="s">
        <v>37</v>
      </c>
      <c r="C57" s="100">
        <v>400</v>
      </c>
      <c r="D57" s="100">
        <v>72019</v>
      </c>
    </row>
    <row r="58" spans="2:4" x14ac:dyDescent="0.2">
      <c r="B58" s="100" t="s">
        <v>70</v>
      </c>
      <c r="C58" s="100">
        <v>50</v>
      </c>
      <c r="D58" s="100">
        <v>72019</v>
      </c>
    </row>
    <row r="59" spans="2:4" x14ac:dyDescent="0.2">
      <c r="B59" s="100" t="s">
        <v>77</v>
      </c>
      <c r="C59" s="100">
        <v>1000</v>
      </c>
      <c r="D59" s="100">
        <v>82019</v>
      </c>
    </row>
    <row r="60" spans="2:4" x14ac:dyDescent="0.2">
      <c r="B60" s="100" t="s">
        <v>27</v>
      </c>
      <c r="C60" s="100">
        <v>1000</v>
      </c>
      <c r="D60" s="100">
        <v>82019</v>
      </c>
    </row>
    <row r="61" spans="2:4" x14ac:dyDescent="0.2">
      <c r="B61" s="100" t="s">
        <v>42</v>
      </c>
      <c r="C61" s="100">
        <v>100</v>
      </c>
      <c r="D61" s="100">
        <v>82019</v>
      </c>
    </row>
    <row r="62" spans="2:4" x14ac:dyDescent="0.2">
      <c r="B62" s="100" t="s">
        <v>43</v>
      </c>
      <c r="C62" s="100">
        <v>150</v>
      </c>
      <c r="D62" s="100">
        <v>82019</v>
      </c>
    </row>
    <row r="63" spans="2:4" x14ac:dyDescent="0.2">
      <c r="B63" s="100" t="s">
        <v>66</v>
      </c>
      <c r="C63" s="100">
        <v>200</v>
      </c>
      <c r="D63" s="100">
        <v>82019</v>
      </c>
    </row>
    <row r="64" spans="2:4" x14ac:dyDescent="0.2">
      <c r="B64" s="100" t="s">
        <v>37</v>
      </c>
      <c r="C64" s="100">
        <v>600</v>
      </c>
      <c r="D64" s="100">
        <v>82019</v>
      </c>
    </row>
    <row r="65" spans="2:4" x14ac:dyDescent="0.2">
      <c r="B65" s="100" t="s">
        <v>70</v>
      </c>
      <c r="C65" s="100">
        <v>100</v>
      </c>
      <c r="D65" s="100">
        <v>82019</v>
      </c>
    </row>
    <row r="66" spans="2:4" x14ac:dyDescent="0.2">
      <c r="B66" s="100" t="s">
        <v>31</v>
      </c>
      <c r="C66" s="100">
        <v>245</v>
      </c>
      <c r="D66" s="100">
        <v>82019</v>
      </c>
    </row>
    <row r="67" spans="2:4" x14ac:dyDescent="0.2">
      <c r="B67" s="100" t="s">
        <v>30</v>
      </c>
      <c r="C67" s="100">
        <v>20</v>
      </c>
      <c r="D67" s="100">
        <v>82019</v>
      </c>
    </row>
    <row r="68" spans="2:4" x14ac:dyDescent="0.2">
      <c r="B68" s="100" t="s">
        <v>32</v>
      </c>
      <c r="C68" s="100">
        <v>134</v>
      </c>
      <c r="D68" s="100">
        <v>82019</v>
      </c>
    </row>
    <row r="69" spans="2:4" x14ac:dyDescent="0.2">
      <c r="B69" s="100" t="s">
        <v>37</v>
      </c>
      <c r="C69" s="100">
        <v>100</v>
      </c>
      <c r="D69" s="100">
        <v>82019</v>
      </c>
    </row>
    <row r="70" spans="2:4" x14ac:dyDescent="0.2">
      <c r="B70" s="100" t="s">
        <v>30</v>
      </c>
      <c r="C70" s="100">
        <v>200</v>
      </c>
      <c r="D70" s="100">
        <v>82019</v>
      </c>
    </row>
    <row r="71" spans="2:4" x14ac:dyDescent="0.2">
      <c r="B71" s="100" t="s">
        <v>77</v>
      </c>
      <c r="C71" s="100">
        <v>1000</v>
      </c>
      <c r="D71" s="100">
        <v>82019</v>
      </c>
    </row>
    <row r="72" spans="2:4" x14ac:dyDescent="0.2">
      <c r="B72" s="100" t="s">
        <v>66</v>
      </c>
      <c r="C72" s="100">
        <v>1620</v>
      </c>
      <c r="D72" s="100">
        <v>82019</v>
      </c>
    </row>
    <row r="73" spans="2:4" x14ac:dyDescent="0.2">
      <c r="B73" s="100" t="s">
        <v>39</v>
      </c>
      <c r="C73" s="100">
        <v>140</v>
      </c>
      <c r="D73" s="100">
        <v>82019</v>
      </c>
    </row>
    <row r="74" spans="2:4" x14ac:dyDescent="0.2">
      <c r="B74" s="100" t="s">
        <v>71</v>
      </c>
      <c r="C74" s="100">
        <v>160</v>
      </c>
      <c r="D74" s="100">
        <v>82019</v>
      </c>
    </row>
    <row r="75" spans="2:4" x14ac:dyDescent="0.2">
      <c r="B75" s="100" t="s">
        <v>43</v>
      </c>
      <c r="C75" s="100">
        <v>100</v>
      </c>
      <c r="D75" s="100">
        <v>82019</v>
      </c>
    </row>
    <row r="76" spans="2:4" x14ac:dyDescent="0.2">
      <c r="B76" s="100" t="s">
        <v>76</v>
      </c>
      <c r="C76" s="100">
        <v>100</v>
      </c>
      <c r="D76" s="100">
        <v>82019</v>
      </c>
    </row>
    <row r="77" spans="2:4" x14ac:dyDescent="0.2">
      <c r="B77" s="100" t="s">
        <v>37</v>
      </c>
      <c r="C77" s="100">
        <v>600</v>
      </c>
      <c r="D77" s="100">
        <v>82019</v>
      </c>
    </row>
    <row r="78" spans="2:4" x14ac:dyDescent="0.2">
      <c r="B78" s="100" t="s">
        <v>70</v>
      </c>
      <c r="C78" s="100">
        <v>100</v>
      </c>
      <c r="D78" s="100">
        <v>82019</v>
      </c>
    </row>
    <row r="79" spans="2:4" x14ac:dyDescent="0.2">
      <c r="B79" s="100" t="s">
        <v>31</v>
      </c>
      <c r="C79" s="100">
        <v>245</v>
      </c>
      <c r="D79" s="100">
        <v>82019</v>
      </c>
    </row>
    <row r="80" spans="2:4" x14ac:dyDescent="0.2">
      <c r="B80" s="100" t="s">
        <v>30</v>
      </c>
      <c r="C80" s="100">
        <v>20</v>
      </c>
      <c r="D80" s="100">
        <v>82019</v>
      </c>
    </row>
    <row r="81" spans="2:4" x14ac:dyDescent="0.2">
      <c r="B81" s="100" t="s">
        <v>32</v>
      </c>
      <c r="C81" s="100">
        <v>134</v>
      </c>
      <c r="D81" s="100">
        <v>82019</v>
      </c>
    </row>
    <row r="82" spans="2:4" x14ac:dyDescent="0.2">
      <c r="B82" s="100" t="s">
        <v>37</v>
      </c>
      <c r="C82" s="100">
        <v>100</v>
      </c>
      <c r="D82" s="100">
        <v>82019</v>
      </c>
    </row>
    <row r="83" spans="2:4" x14ac:dyDescent="0.2">
      <c r="B83" s="100" t="s">
        <v>30</v>
      </c>
      <c r="C83" s="100">
        <v>200</v>
      </c>
      <c r="D83" s="100">
        <v>82019</v>
      </c>
    </row>
    <row r="84" spans="2:4" x14ac:dyDescent="0.2">
      <c r="B84" s="100" t="s">
        <v>43</v>
      </c>
      <c r="C84" s="100">
        <v>150</v>
      </c>
      <c r="D84" s="100">
        <v>82019</v>
      </c>
    </row>
    <row r="85" spans="2:4" x14ac:dyDescent="0.2">
      <c r="B85" s="100" t="s">
        <v>66</v>
      </c>
      <c r="C85" s="100">
        <v>1400</v>
      </c>
      <c r="D85" s="100">
        <v>82019</v>
      </c>
    </row>
    <row r="86" spans="2:4" x14ac:dyDescent="0.2">
      <c r="B86" s="100" t="s">
        <v>71</v>
      </c>
      <c r="C86" s="100">
        <v>200</v>
      </c>
      <c r="D86" s="100">
        <v>82019</v>
      </c>
    </row>
    <row r="87" spans="2:4" x14ac:dyDescent="0.2">
      <c r="B87" s="100" t="s">
        <v>43</v>
      </c>
      <c r="C87" s="100">
        <v>100</v>
      </c>
      <c r="D87" s="100">
        <v>82019</v>
      </c>
    </row>
    <row r="88" spans="2:4" x14ac:dyDescent="0.2">
      <c r="B88" s="100" t="s">
        <v>76</v>
      </c>
      <c r="C88" s="100">
        <v>100</v>
      </c>
      <c r="D88" s="100">
        <v>82019</v>
      </c>
    </row>
    <row r="89" spans="2:4" x14ac:dyDescent="0.2">
      <c r="B89" s="100" t="s">
        <v>31</v>
      </c>
      <c r="C89" s="100">
        <v>250</v>
      </c>
      <c r="D89" s="100">
        <v>92019</v>
      </c>
    </row>
    <row r="90" spans="2:4" x14ac:dyDescent="0.2">
      <c r="B90" s="100" t="s">
        <v>32</v>
      </c>
      <c r="C90" s="100">
        <v>114</v>
      </c>
      <c r="D90" s="100">
        <v>92019</v>
      </c>
    </row>
    <row r="91" spans="2:4" x14ac:dyDescent="0.2">
      <c r="B91" s="100" t="s">
        <v>30</v>
      </c>
      <c r="C91" s="100">
        <v>20</v>
      </c>
      <c r="D91" s="100">
        <v>92019</v>
      </c>
    </row>
    <row r="92" spans="2:4" x14ac:dyDescent="0.2">
      <c r="B92" s="100" t="s">
        <v>37</v>
      </c>
      <c r="C92" s="100">
        <v>110</v>
      </c>
      <c r="D92" s="100">
        <v>92019</v>
      </c>
    </row>
    <row r="93" spans="2:4" x14ac:dyDescent="0.2">
      <c r="B93" s="100" t="s">
        <v>39</v>
      </c>
      <c r="C93" s="100">
        <v>110</v>
      </c>
      <c r="D93" s="100">
        <v>92019</v>
      </c>
    </row>
    <row r="94" spans="2:4" x14ac:dyDescent="0.2">
      <c r="B94" s="100" t="s">
        <v>74</v>
      </c>
      <c r="C94" s="100">
        <v>210</v>
      </c>
      <c r="D94" s="100">
        <v>92019</v>
      </c>
    </row>
    <row r="95" spans="2:4" x14ac:dyDescent="0.2">
      <c r="B95" s="100" t="s">
        <v>122</v>
      </c>
      <c r="C95" s="100">
        <v>500</v>
      </c>
      <c r="D95" s="100">
        <v>92019</v>
      </c>
    </row>
    <row r="96" spans="2:4" x14ac:dyDescent="0.2">
      <c r="B96" s="100" t="s">
        <v>66</v>
      </c>
      <c r="C96" s="100">
        <v>860</v>
      </c>
      <c r="D96" s="100">
        <v>92019</v>
      </c>
    </row>
    <row r="97" spans="2:4" x14ac:dyDescent="0.2">
      <c r="B97" s="100" t="s">
        <v>71</v>
      </c>
      <c r="C97" s="100">
        <v>100</v>
      </c>
      <c r="D97" s="100">
        <v>92019</v>
      </c>
    </row>
    <row r="98" spans="2:4" x14ac:dyDescent="0.2">
      <c r="B98" s="100" t="s">
        <v>77</v>
      </c>
      <c r="C98" s="100">
        <v>1800</v>
      </c>
      <c r="D98" s="100">
        <v>92019</v>
      </c>
    </row>
    <row r="99" spans="2:4" x14ac:dyDescent="0.2">
      <c r="B99" s="100" t="s">
        <v>43</v>
      </c>
      <c r="C99" s="100">
        <v>200</v>
      </c>
      <c r="D99" s="100">
        <v>92019</v>
      </c>
    </row>
    <row r="100" spans="2:4" x14ac:dyDescent="0.2">
      <c r="B100" s="100" t="s">
        <v>66</v>
      </c>
      <c r="C100" s="100">
        <v>1560</v>
      </c>
      <c r="D100" s="100">
        <v>92019</v>
      </c>
    </row>
    <row r="101" spans="2:4" x14ac:dyDescent="0.2">
      <c r="B101" s="100" t="s">
        <v>74</v>
      </c>
      <c r="C101" s="100">
        <v>480</v>
      </c>
      <c r="D101" s="100">
        <v>92019</v>
      </c>
    </row>
    <row r="102" spans="2:4" x14ac:dyDescent="0.2">
      <c r="B102" s="100" t="s">
        <v>39</v>
      </c>
      <c r="C102" s="100">
        <v>200</v>
      </c>
      <c r="D102" s="100">
        <v>92019</v>
      </c>
    </row>
    <row r="103" spans="2:4" x14ac:dyDescent="0.2">
      <c r="B103" s="100" t="s">
        <v>71</v>
      </c>
      <c r="C103" s="100">
        <v>100</v>
      </c>
      <c r="D103" s="100">
        <v>92019</v>
      </c>
    </row>
    <row r="104" spans="2:4" x14ac:dyDescent="0.2">
      <c r="B104" s="100" t="s">
        <v>37</v>
      </c>
      <c r="C104" s="100">
        <v>600</v>
      </c>
      <c r="D104" s="100">
        <v>92019</v>
      </c>
    </row>
    <row r="105" spans="2:4" x14ac:dyDescent="0.2">
      <c r="B105" s="100" t="s">
        <v>70</v>
      </c>
      <c r="C105" s="100">
        <v>100</v>
      </c>
      <c r="D105" s="100">
        <v>92019</v>
      </c>
    </row>
    <row r="106" spans="2:4" x14ac:dyDescent="0.2">
      <c r="B106" s="100" t="s">
        <v>76</v>
      </c>
      <c r="C106" s="100">
        <v>200</v>
      </c>
      <c r="D106" s="100">
        <v>92019</v>
      </c>
    </row>
    <row r="107" spans="2:4" x14ac:dyDescent="0.2">
      <c r="B107" s="100" t="s">
        <v>32</v>
      </c>
      <c r="C107" s="100">
        <v>800</v>
      </c>
      <c r="D107" s="100">
        <v>92019</v>
      </c>
    </row>
    <row r="108" spans="2:4" x14ac:dyDescent="0.2">
      <c r="B108" s="100" t="s">
        <v>30</v>
      </c>
      <c r="C108" s="100">
        <v>200</v>
      </c>
      <c r="D108" s="100">
        <v>92019</v>
      </c>
    </row>
    <row r="109" spans="2:4" x14ac:dyDescent="0.2">
      <c r="B109" s="100" t="s">
        <v>76</v>
      </c>
      <c r="C109" s="100">
        <v>800</v>
      </c>
      <c r="D109" s="100">
        <v>92019</v>
      </c>
    </row>
    <row r="110" spans="2:4" x14ac:dyDescent="0.2">
      <c r="B110" s="100" t="s">
        <v>122</v>
      </c>
      <c r="C110" s="100">
        <v>200</v>
      </c>
      <c r="D110" s="100">
        <v>92019</v>
      </c>
    </row>
    <row r="111" spans="2:4" x14ac:dyDescent="0.2">
      <c r="B111" s="100" t="s">
        <v>43</v>
      </c>
      <c r="C111" s="100">
        <v>150</v>
      </c>
      <c r="D111" s="100">
        <v>92019</v>
      </c>
    </row>
    <row r="112" spans="2:4" x14ac:dyDescent="0.2">
      <c r="B112" s="100" t="s">
        <v>37</v>
      </c>
      <c r="C112" s="100">
        <v>600</v>
      </c>
      <c r="D112" s="100">
        <v>92019</v>
      </c>
    </row>
    <row r="113" spans="2:4" x14ac:dyDescent="0.2">
      <c r="B113" s="100" t="s">
        <v>70</v>
      </c>
      <c r="C113" s="100">
        <v>100</v>
      </c>
      <c r="D113" s="100">
        <v>92019</v>
      </c>
    </row>
    <row r="114" spans="2:4" x14ac:dyDescent="0.2">
      <c r="B114" s="100" t="s">
        <v>30</v>
      </c>
      <c r="C114" s="100">
        <v>200</v>
      </c>
      <c r="D114" s="100">
        <v>92019</v>
      </c>
    </row>
    <row r="115" spans="2:4" x14ac:dyDescent="0.2">
      <c r="B115" s="100" t="s">
        <v>31</v>
      </c>
      <c r="C115" s="100">
        <v>250</v>
      </c>
      <c r="D115" s="100">
        <v>92019</v>
      </c>
    </row>
    <row r="116" spans="2:4" x14ac:dyDescent="0.2">
      <c r="B116" s="100" t="s">
        <v>30</v>
      </c>
      <c r="C116" s="100">
        <v>20</v>
      </c>
      <c r="D116" s="100">
        <v>92019</v>
      </c>
    </row>
    <row r="117" spans="2:4" x14ac:dyDescent="0.2">
      <c r="B117" s="100" t="s">
        <v>37</v>
      </c>
      <c r="C117" s="100">
        <v>100</v>
      </c>
      <c r="D117" s="100">
        <v>92019</v>
      </c>
    </row>
    <row r="118" spans="2:4" x14ac:dyDescent="0.2">
      <c r="B118" t="s">
        <v>77</v>
      </c>
      <c r="C118">
        <v>750</v>
      </c>
      <c r="D118" s="103">
        <v>102019</v>
      </c>
    </row>
    <row r="119" spans="2:4" x14ac:dyDescent="0.2">
      <c r="B119" t="s">
        <v>66</v>
      </c>
      <c r="C119">
        <v>950</v>
      </c>
      <c r="D119" s="103">
        <v>102019</v>
      </c>
    </row>
    <row r="120" spans="2:4" x14ac:dyDescent="0.2">
      <c r="B120" t="s">
        <v>74</v>
      </c>
      <c r="C120">
        <v>300</v>
      </c>
      <c r="D120" s="103">
        <v>102019</v>
      </c>
    </row>
    <row r="121" spans="2:4" x14ac:dyDescent="0.2">
      <c r="B121" t="s">
        <v>122</v>
      </c>
      <c r="C121">
        <v>1650</v>
      </c>
      <c r="D121" s="103">
        <v>102019</v>
      </c>
    </row>
    <row r="122" spans="2:4" x14ac:dyDescent="0.2">
      <c r="B122" t="s">
        <v>39</v>
      </c>
      <c r="C122">
        <v>150</v>
      </c>
      <c r="D122" s="103">
        <v>102019</v>
      </c>
    </row>
    <row r="123" spans="2:4" x14ac:dyDescent="0.2">
      <c r="B123" t="s">
        <v>71</v>
      </c>
      <c r="C123">
        <v>200</v>
      </c>
      <c r="D123" s="103">
        <v>102019</v>
      </c>
    </row>
    <row r="124" spans="2:4" x14ac:dyDescent="0.2">
      <c r="B124" t="s">
        <v>32</v>
      </c>
      <c r="C124">
        <v>1000</v>
      </c>
      <c r="D124" s="103">
        <v>102019</v>
      </c>
    </row>
    <row r="125" spans="2:4" x14ac:dyDescent="0.2">
      <c r="B125" t="s">
        <v>77</v>
      </c>
      <c r="C125">
        <v>1000</v>
      </c>
      <c r="D125" s="103">
        <v>102019</v>
      </c>
    </row>
    <row r="126" spans="2:4" x14ac:dyDescent="0.2">
      <c r="B126" t="s">
        <v>27</v>
      </c>
      <c r="C126">
        <v>1100</v>
      </c>
      <c r="D126" s="103">
        <v>102019</v>
      </c>
    </row>
    <row r="127" spans="2:4" x14ac:dyDescent="0.2">
      <c r="B127" t="s">
        <v>42</v>
      </c>
      <c r="C127">
        <v>400</v>
      </c>
      <c r="D127" s="103">
        <v>102019</v>
      </c>
    </row>
    <row r="128" spans="2:4" x14ac:dyDescent="0.2">
      <c r="B128" t="s">
        <v>32</v>
      </c>
      <c r="C128">
        <v>300</v>
      </c>
      <c r="D128" s="103">
        <v>102019</v>
      </c>
    </row>
    <row r="129" spans="2:4" x14ac:dyDescent="0.2">
      <c r="B129" t="s">
        <v>43</v>
      </c>
      <c r="C129">
        <v>200</v>
      </c>
      <c r="D129" s="103">
        <v>102019</v>
      </c>
    </row>
    <row r="130" spans="2:4" x14ac:dyDescent="0.2">
      <c r="B130" t="s">
        <v>31</v>
      </c>
      <c r="C130">
        <v>250</v>
      </c>
      <c r="D130" s="103">
        <v>102019</v>
      </c>
    </row>
    <row r="131" spans="2:4" x14ac:dyDescent="0.2">
      <c r="B131" t="s">
        <v>32</v>
      </c>
      <c r="C131">
        <v>100</v>
      </c>
      <c r="D131" s="103">
        <v>102019</v>
      </c>
    </row>
    <row r="132" spans="2:4" x14ac:dyDescent="0.2">
      <c r="B132" t="s">
        <v>30</v>
      </c>
      <c r="C132">
        <v>20</v>
      </c>
      <c r="D132" s="103">
        <v>102019</v>
      </c>
    </row>
    <row r="133" spans="2:4" x14ac:dyDescent="0.2">
      <c r="B133" t="s">
        <v>37</v>
      </c>
      <c r="C133">
        <v>100</v>
      </c>
      <c r="D133" s="103">
        <v>102019</v>
      </c>
    </row>
    <row r="134" spans="2:4" x14ac:dyDescent="0.2">
      <c r="B134" t="s">
        <v>77</v>
      </c>
      <c r="C134">
        <v>300</v>
      </c>
      <c r="D134" s="103">
        <v>102019</v>
      </c>
    </row>
    <row r="135" spans="2:4" x14ac:dyDescent="0.2">
      <c r="B135" t="s">
        <v>30</v>
      </c>
      <c r="C135">
        <v>250</v>
      </c>
      <c r="D135" s="103">
        <v>102019</v>
      </c>
    </row>
    <row r="136" spans="2:4" x14ac:dyDescent="0.2">
      <c r="B136" t="s">
        <v>32</v>
      </c>
      <c r="C136">
        <v>1000</v>
      </c>
      <c r="D136" s="103">
        <v>102019</v>
      </c>
    </row>
    <row r="137" spans="2:4" x14ac:dyDescent="0.2">
      <c r="B137" t="s">
        <v>37</v>
      </c>
      <c r="C137">
        <v>600</v>
      </c>
      <c r="D137" s="103">
        <v>102019</v>
      </c>
    </row>
    <row r="138" spans="2:4" x14ac:dyDescent="0.2">
      <c r="B138" t="s">
        <v>70</v>
      </c>
      <c r="C138">
        <v>100</v>
      </c>
      <c r="D138" s="103">
        <v>102019</v>
      </c>
    </row>
    <row r="139" spans="2:4" x14ac:dyDescent="0.2">
      <c r="B139" t="s">
        <v>76</v>
      </c>
      <c r="C139">
        <v>800</v>
      </c>
      <c r="D139" s="103">
        <v>102019</v>
      </c>
    </row>
    <row r="140" spans="2:4" x14ac:dyDescent="0.2">
      <c r="B140" t="s">
        <v>77</v>
      </c>
      <c r="C140">
        <v>350</v>
      </c>
      <c r="D140" s="103">
        <v>102019</v>
      </c>
    </row>
    <row r="141" spans="2:4" x14ac:dyDescent="0.2">
      <c r="B141" t="s">
        <v>31</v>
      </c>
      <c r="C141">
        <v>250</v>
      </c>
      <c r="D141" s="103">
        <v>102019</v>
      </c>
    </row>
    <row r="142" spans="2:4" x14ac:dyDescent="0.2">
      <c r="B142" t="s">
        <v>32</v>
      </c>
      <c r="C142">
        <v>100</v>
      </c>
      <c r="D142" s="103">
        <v>102019</v>
      </c>
    </row>
    <row r="143" spans="2:4" x14ac:dyDescent="0.2">
      <c r="B143" t="s">
        <v>30</v>
      </c>
      <c r="C143">
        <v>20</v>
      </c>
      <c r="D143" s="103">
        <v>102019</v>
      </c>
    </row>
    <row r="144" spans="2:4" x14ac:dyDescent="0.2">
      <c r="B144" t="s">
        <v>37</v>
      </c>
      <c r="C144">
        <v>100</v>
      </c>
      <c r="D144" s="103">
        <v>102019</v>
      </c>
    </row>
    <row r="145" spans="2:4" x14ac:dyDescent="0.2">
      <c r="B145" t="s">
        <v>70</v>
      </c>
      <c r="C145">
        <v>30</v>
      </c>
      <c r="D145" s="103">
        <v>102019</v>
      </c>
    </row>
    <row r="146" spans="2:4" x14ac:dyDescent="0.2">
      <c r="D146" s="103"/>
    </row>
  </sheetData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3:M122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1" max="1" width="6" customWidth="1"/>
    <col min="2" max="2" width="10.28515625" bestFit="1" customWidth="1"/>
    <col min="3" max="3" width="5.140625" bestFit="1" customWidth="1"/>
    <col min="7" max="7" width="18.28515625" bestFit="1" customWidth="1"/>
    <col min="8" max="8" width="23.42578125" bestFit="1" customWidth="1"/>
    <col min="9" max="11" width="6.140625" bestFit="1" customWidth="1"/>
    <col min="12" max="12" width="7.140625" bestFit="1" customWidth="1"/>
    <col min="13" max="13" width="13.42578125" bestFit="1" customWidth="1"/>
    <col min="14" max="14" width="8.85546875" bestFit="1" customWidth="1"/>
    <col min="15" max="16" width="7" bestFit="1" customWidth="1"/>
    <col min="17" max="17" width="7.28515625" bestFit="1" customWidth="1"/>
    <col min="18" max="19" width="6.28515625" bestFit="1" customWidth="1"/>
    <col min="20" max="20" width="5.7109375" bestFit="1" customWidth="1"/>
    <col min="21" max="21" width="7.85546875" bestFit="1" customWidth="1"/>
    <col min="22" max="22" width="13.42578125" bestFit="1" customWidth="1"/>
    <col min="23" max="40" width="4.140625" bestFit="1" customWidth="1"/>
    <col min="41" max="42" width="5.140625" bestFit="1" customWidth="1"/>
    <col min="43" max="43" width="13.42578125" bestFit="1" customWidth="1"/>
  </cols>
  <sheetData>
    <row r="3" spans="1:13" x14ac:dyDescent="0.2">
      <c r="B3" s="101" t="s">
        <v>126</v>
      </c>
      <c r="C3" s="102" t="s">
        <v>127</v>
      </c>
      <c r="D3" s="102" t="s">
        <v>128</v>
      </c>
      <c r="G3" s="53" t="s">
        <v>130</v>
      </c>
      <c r="H3" s="53" t="s">
        <v>129</v>
      </c>
    </row>
    <row r="4" spans="1:13" x14ac:dyDescent="0.2">
      <c r="A4" s="60"/>
      <c r="B4" s="100" t="s">
        <v>66</v>
      </c>
      <c r="C4" s="100">
        <v>490</v>
      </c>
      <c r="D4" s="100">
        <v>62019</v>
      </c>
      <c r="G4" s="53" t="s">
        <v>23</v>
      </c>
      <c r="H4">
        <v>62019</v>
      </c>
      <c r="I4">
        <v>72019</v>
      </c>
      <c r="J4">
        <v>82019</v>
      </c>
      <c r="K4">
        <v>92019</v>
      </c>
      <c r="L4">
        <v>102019</v>
      </c>
      <c r="M4" t="s">
        <v>24</v>
      </c>
    </row>
    <row r="5" spans="1:13" x14ac:dyDescent="0.2">
      <c r="A5" s="60"/>
      <c r="B5" s="100" t="s">
        <v>37</v>
      </c>
      <c r="C5" s="100">
        <v>70</v>
      </c>
      <c r="D5" s="100">
        <v>62019</v>
      </c>
      <c r="G5" s="54" t="s">
        <v>63</v>
      </c>
      <c r="H5" s="496"/>
      <c r="I5" s="496">
        <v>100</v>
      </c>
      <c r="J5" s="496"/>
      <c r="K5" s="496"/>
      <c r="L5" s="496"/>
      <c r="M5" s="496">
        <v>100</v>
      </c>
    </row>
    <row r="6" spans="1:13" x14ac:dyDescent="0.2">
      <c r="A6" s="60"/>
      <c r="B6" s="100" t="s">
        <v>74</v>
      </c>
      <c r="C6" s="100">
        <v>200</v>
      </c>
      <c r="D6" s="100">
        <v>62019</v>
      </c>
      <c r="G6" s="54" t="s">
        <v>30</v>
      </c>
      <c r="H6" s="496">
        <v>300</v>
      </c>
      <c r="I6" s="496">
        <v>200</v>
      </c>
      <c r="J6" s="496">
        <v>300</v>
      </c>
      <c r="K6" s="496">
        <v>600</v>
      </c>
      <c r="L6" s="496">
        <v>600</v>
      </c>
      <c r="M6" s="496">
        <v>2000</v>
      </c>
    </row>
    <row r="7" spans="1:13" x14ac:dyDescent="0.2">
      <c r="A7" s="60"/>
      <c r="B7" s="100" t="s">
        <v>39</v>
      </c>
      <c r="C7" s="100">
        <v>370</v>
      </c>
      <c r="D7" s="100">
        <v>62019</v>
      </c>
      <c r="G7" s="54" t="s">
        <v>32</v>
      </c>
      <c r="H7" s="496">
        <v>850</v>
      </c>
      <c r="I7" s="496">
        <v>910</v>
      </c>
      <c r="J7" s="496">
        <v>960</v>
      </c>
      <c r="K7" s="496">
        <v>990</v>
      </c>
      <c r="L7" s="496">
        <v>1050</v>
      </c>
      <c r="M7" s="496">
        <v>4760</v>
      </c>
    </row>
    <row r="8" spans="1:13" x14ac:dyDescent="0.2">
      <c r="B8" s="100" t="s">
        <v>32</v>
      </c>
      <c r="C8" s="100">
        <v>500</v>
      </c>
      <c r="D8" s="100">
        <v>62019</v>
      </c>
      <c r="G8" s="54" t="s">
        <v>65</v>
      </c>
      <c r="H8" s="496">
        <v>1900</v>
      </c>
      <c r="I8" s="496">
        <v>2000</v>
      </c>
      <c r="J8" s="496">
        <v>2340</v>
      </c>
      <c r="K8" s="496">
        <v>1720</v>
      </c>
      <c r="L8" s="509">
        <v>2000</v>
      </c>
      <c r="M8" s="496">
        <v>9960</v>
      </c>
    </row>
    <row r="9" spans="1:13" x14ac:dyDescent="0.2">
      <c r="B9" s="100" t="s">
        <v>30</v>
      </c>
      <c r="C9" s="100">
        <v>300</v>
      </c>
      <c r="D9" s="100">
        <v>62019</v>
      </c>
      <c r="G9" s="54" t="s">
        <v>77</v>
      </c>
      <c r="H9" s="496"/>
      <c r="I9" s="496"/>
      <c r="J9" s="496"/>
      <c r="K9" s="496">
        <v>200</v>
      </c>
      <c r="L9" s="496">
        <v>200</v>
      </c>
      <c r="M9" s="496">
        <v>400</v>
      </c>
    </row>
    <row r="10" spans="1:13" x14ac:dyDescent="0.2">
      <c r="B10" s="100" t="s">
        <v>76</v>
      </c>
      <c r="C10" s="100">
        <v>1000</v>
      </c>
      <c r="D10" s="100">
        <v>62019</v>
      </c>
      <c r="G10" s="54" t="s">
        <v>66</v>
      </c>
      <c r="H10" s="496">
        <v>1190</v>
      </c>
      <c r="I10" s="496">
        <v>900</v>
      </c>
      <c r="J10" s="496">
        <v>860</v>
      </c>
      <c r="K10" s="496">
        <v>1340</v>
      </c>
      <c r="L10" s="497">
        <v>1750</v>
      </c>
      <c r="M10" s="496">
        <v>6040</v>
      </c>
    </row>
    <row r="11" spans="1:13" x14ac:dyDescent="0.2">
      <c r="B11" s="100" t="s">
        <v>74</v>
      </c>
      <c r="C11" s="100">
        <v>600</v>
      </c>
      <c r="D11" s="100">
        <v>62019</v>
      </c>
      <c r="G11" s="54" t="s">
        <v>69</v>
      </c>
      <c r="H11" s="496"/>
      <c r="I11" s="496"/>
      <c r="J11" s="496"/>
      <c r="K11" s="496">
        <v>300</v>
      </c>
      <c r="L11" s="496">
        <v>300</v>
      </c>
      <c r="M11" s="496">
        <v>600</v>
      </c>
    </row>
    <row r="12" spans="1:13" x14ac:dyDescent="0.2">
      <c r="B12" s="100" t="s">
        <v>65</v>
      </c>
      <c r="C12" s="100">
        <v>900</v>
      </c>
      <c r="D12" s="100">
        <v>62019</v>
      </c>
      <c r="G12" s="54" t="s">
        <v>37</v>
      </c>
      <c r="H12" s="496">
        <v>190</v>
      </c>
      <c r="I12" s="496">
        <v>200</v>
      </c>
      <c r="J12" s="496">
        <v>490</v>
      </c>
      <c r="K12" s="496">
        <v>550</v>
      </c>
      <c r="L12" s="496">
        <v>350</v>
      </c>
      <c r="M12" s="496">
        <v>1780</v>
      </c>
    </row>
    <row r="13" spans="1:13" x14ac:dyDescent="0.2">
      <c r="B13" s="100" t="s">
        <v>37</v>
      </c>
      <c r="C13" s="100">
        <v>120</v>
      </c>
      <c r="D13" s="100">
        <v>62019</v>
      </c>
      <c r="G13" s="54" t="s">
        <v>38</v>
      </c>
      <c r="H13" s="496">
        <v>190</v>
      </c>
      <c r="I13" s="496">
        <v>370</v>
      </c>
      <c r="J13" s="496">
        <v>200</v>
      </c>
      <c r="K13" s="496">
        <v>660</v>
      </c>
      <c r="L13" s="496">
        <v>700</v>
      </c>
      <c r="M13" s="496">
        <v>2120</v>
      </c>
    </row>
    <row r="14" spans="1:13" x14ac:dyDescent="0.2">
      <c r="B14" s="100" t="s">
        <v>38</v>
      </c>
      <c r="C14" s="100">
        <v>190</v>
      </c>
      <c r="D14" s="100">
        <v>62019</v>
      </c>
      <c r="G14" s="54" t="s">
        <v>74</v>
      </c>
      <c r="H14" s="496">
        <v>1300</v>
      </c>
      <c r="I14" s="496">
        <v>1250</v>
      </c>
      <c r="J14" s="496">
        <v>1550</v>
      </c>
      <c r="K14" s="496">
        <v>1370</v>
      </c>
      <c r="L14" s="505">
        <v>2400</v>
      </c>
      <c r="M14" s="496">
        <v>7870</v>
      </c>
    </row>
    <row r="15" spans="1:13" x14ac:dyDescent="0.2">
      <c r="B15" s="100" t="s">
        <v>32</v>
      </c>
      <c r="C15" s="100">
        <v>350</v>
      </c>
      <c r="D15" s="100">
        <v>62019</v>
      </c>
      <c r="G15" s="54" t="s">
        <v>39</v>
      </c>
      <c r="H15" s="496">
        <v>670</v>
      </c>
      <c r="I15" s="496">
        <v>600</v>
      </c>
      <c r="J15" s="496">
        <v>400</v>
      </c>
      <c r="K15" s="496">
        <v>450</v>
      </c>
      <c r="L15" s="497">
        <v>750</v>
      </c>
      <c r="M15" s="496">
        <v>2870</v>
      </c>
    </row>
    <row r="16" spans="1:13" x14ac:dyDescent="0.2">
      <c r="B16" s="100" t="s">
        <v>75</v>
      </c>
      <c r="C16" s="100">
        <v>170</v>
      </c>
      <c r="D16" s="100">
        <v>62019</v>
      </c>
      <c r="G16" s="54" t="s">
        <v>76</v>
      </c>
      <c r="H16" s="496">
        <v>1000</v>
      </c>
      <c r="I16" s="496"/>
      <c r="J16" s="496">
        <v>800</v>
      </c>
      <c r="K16" s="496">
        <v>800</v>
      </c>
      <c r="L16" s="508">
        <v>800</v>
      </c>
      <c r="M16" s="496">
        <v>3400</v>
      </c>
    </row>
    <row r="17" spans="2:13" x14ac:dyDescent="0.2">
      <c r="B17" s="100" t="s">
        <v>66</v>
      </c>
      <c r="C17" s="100">
        <v>250</v>
      </c>
      <c r="D17" s="100">
        <v>62019</v>
      </c>
      <c r="G17" s="54" t="s">
        <v>43</v>
      </c>
      <c r="H17" s="496"/>
      <c r="I17" s="496">
        <v>300</v>
      </c>
      <c r="J17" s="496">
        <v>400</v>
      </c>
      <c r="K17" s="496">
        <v>110</v>
      </c>
      <c r="L17" s="496"/>
      <c r="M17" s="496">
        <v>810</v>
      </c>
    </row>
    <row r="18" spans="2:13" x14ac:dyDescent="0.2">
      <c r="B18" s="100" t="s">
        <v>65</v>
      </c>
      <c r="C18" s="100">
        <v>650</v>
      </c>
      <c r="D18" s="100">
        <v>62019</v>
      </c>
      <c r="G18" s="54" t="s">
        <v>75</v>
      </c>
      <c r="H18" s="496">
        <v>170</v>
      </c>
      <c r="I18" s="496">
        <v>360</v>
      </c>
      <c r="J18" s="496">
        <v>200</v>
      </c>
      <c r="K18" s="496">
        <v>700</v>
      </c>
      <c r="L18" s="496">
        <v>350</v>
      </c>
      <c r="M18" s="496">
        <v>1780</v>
      </c>
    </row>
    <row r="19" spans="2:13" x14ac:dyDescent="0.2">
      <c r="B19" s="100" t="s">
        <v>66</v>
      </c>
      <c r="C19" s="100">
        <v>450</v>
      </c>
      <c r="D19" s="100">
        <v>62019</v>
      </c>
      <c r="G19" s="54" t="s">
        <v>24</v>
      </c>
      <c r="H19" s="496">
        <v>7760</v>
      </c>
      <c r="I19" s="496">
        <v>7190</v>
      </c>
      <c r="J19" s="496">
        <v>8500</v>
      </c>
      <c r="K19" s="496">
        <v>9790</v>
      </c>
      <c r="L19" s="496">
        <v>11250</v>
      </c>
      <c r="M19" s="496">
        <v>44490</v>
      </c>
    </row>
    <row r="20" spans="2:13" x14ac:dyDescent="0.2">
      <c r="B20" s="100" t="s">
        <v>74</v>
      </c>
      <c r="C20" s="100">
        <v>200</v>
      </c>
      <c r="D20" s="100">
        <v>62019</v>
      </c>
    </row>
    <row r="21" spans="2:13" x14ac:dyDescent="0.2">
      <c r="B21" s="100" t="s">
        <v>39</v>
      </c>
      <c r="C21" s="100">
        <v>300</v>
      </c>
      <c r="D21" s="100">
        <v>62019</v>
      </c>
      <c r="G21" s="107" t="s">
        <v>138</v>
      </c>
      <c r="H21" s="107"/>
    </row>
    <row r="22" spans="2:13" x14ac:dyDescent="0.2">
      <c r="B22" s="100" t="s">
        <v>65</v>
      </c>
      <c r="C22" s="100">
        <v>350</v>
      </c>
      <c r="D22" s="100">
        <v>62019</v>
      </c>
      <c r="G22" s="105" t="s">
        <v>135</v>
      </c>
      <c r="H22" s="105"/>
    </row>
    <row r="23" spans="2:13" x14ac:dyDescent="0.2">
      <c r="B23" s="100" t="s">
        <v>74</v>
      </c>
      <c r="C23" s="100">
        <v>300</v>
      </c>
      <c r="D23" s="100">
        <v>62019</v>
      </c>
      <c r="G23" s="104" t="s">
        <v>137</v>
      </c>
      <c r="H23" s="104"/>
    </row>
    <row r="24" spans="2:13" x14ac:dyDescent="0.2">
      <c r="B24" s="100" t="s">
        <v>66</v>
      </c>
      <c r="C24" s="100">
        <v>200</v>
      </c>
      <c r="D24" s="100">
        <v>72019</v>
      </c>
      <c r="G24" s="106" t="s">
        <v>136</v>
      </c>
      <c r="H24" s="106"/>
    </row>
    <row r="25" spans="2:13" x14ac:dyDescent="0.2">
      <c r="B25" s="100" t="s">
        <v>39</v>
      </c>
      <c r="C25" s="100">
        <v>350</v>
      </c>
      <c r="D25" s="100">
        <v>72019</v>
      </c>
    </row>
    <row r="26" spans="2:13" x14ac:dyDescent="0.2">
      <c r="B26" s="100" t="s">
        <v>74</v>
      </c>
      <c r="C26" s="100">
        <v>200</v>
      </c>
      <c r="D26" s="100">
        <v>72019</v>
      </c>
    </row>
    <row r="27" spans="2:13" x14ac:dyDescent="0.2">
      <c r="B27" s="100" t="s">
        <v>43</v>
      </c>
      <c r="C27" s="100">
        <v>300</v>
      </c>
      <c r="D27" s="100">
        <v>72019</v>
      </c>
    </row>
    <row r="28" spans="2:13" x14ac:dyDescent="0.2">
      <c r="B28" s="100" t="s">
        <v>65</v>
      </c>
      <c r="C28" s="100">
        <v>200</v>
      </c>
      <c r="D28" s="100">
        <v>72019</v>
      </c>
    </row>
    <row r="29" spans="2:13" x14ac:dyDescent="0.2">
      <c r="B29" s="100" t="s">
        <v>66</v>
      </c>
      <c r="C29" s="100">
        <v>400</v>
      </c>
      <c r="D29" s="100">
        <v>72019</v>
      </c>
    </row>
    <row r="30" spans="2:13" x14ac:dyDescent="0.2">
      <c r="B30" s="100" t="s">
        <v>32</v>
      </c>
      <c r="C30" s="100">
        <v>400</v>
      </c>
      <c r="D30" s="100">
        <v>72019</v>
      </c>
    </row>
    <row r="31" spans="2:13" x14ac:dyDescent="0.2">
      <c r="B31" s="100" t="s">
        <v>63</v>
      </c>
      <c r="C31" s="100">
        <v>100</v>
      </c>
      <c r="D31" s="100">
        <v>72019</v>
      </c>
    </row>
    <row r="32" spans="2:13" x14ac:dyDescent="0.2">
      <c r="B32" s="100" t="s">
        <v>37</v>
      </c>
      <c r="C32" s="100">
        <v>200</v>
      </c>
      <c r="D32" s="100">
        <v>72019</v>
      </c>
    </row>
    <row r="33" spans="2:4" x14ac:dyDescent="0.2">
      <c r="B33" s="100" t="s">
        <v>65</v>
      </c>
      <c r="C33" s="100">
        <v>200</v>
      </c>
      <c r="D33" s="100">
        <v>72019</v>
      </c>
    </row>
    <row r="34" spans="2:4" x14ac:dyDescent="0.2">
      <c r="B34" s="100" t="s">
        <v>74</v>
      </c>
      <c r="C34" s="100">
        <v>900</v>
      </c>
      <c r="D34" s="100">
        <v>72019</v>
      </c>
    </row>
    <row r="35" spans="2:4" x14ac:dyDescent="0.2">
      <c r="B35" s="100" t="s">
        <v>38</v>
      </c>
      <c r="C35" s="100">
        <v>170</v>
      </c>
      <c r="D35" s="100">
        <v>72019</v>
      </c>
    </row>
    <row r="36" spans="2:4" x14ac:dyDescent="0.2">
      <c r="B36" s="100" t="s">
        <v>32</v>
      </c>
      <c r="C36" s="100">
        <v>310</v>
      </c>
      <c r="D36" s="100">
        <v>72019</v>
      </c>
    </row>
    <row r="37" spans="2:4" x14ac:dyDescent="0.2">
      <c r="B37" s="100" t="s">
        <v>75</v>
      </c>
      <c r="C37" s="100">
        <v>160</v>
      </c>
      <c r="D37" s="100">
        <v>72019</v>
      </c>
    </row>
    <row r="38" spans="2:4" x14ac:dyDescent="0.2">
      <c r="B38" s="100" t="s">
        <v>65</v>
      </c>
      <c r="C38" s="100">
        <v>270</v>
      </c>
      <c r="D38" s="100">
        <v>72019</v>
      </c>
    </row>
    <row r="39" spans="2:4" x14ac:dyDescent="0.2">
      <c r="B39" s="100" t="s">
        <v>32</v>
      </c>
      <c r="C39" s="100">
        <v>200</v>
      </c>
      <c r="D39" s="100">
        <v>72019</v>
      </c>
    </row>
    <row r="40" spans="2:4" x14ac:dyDescent="0.2">
      <c r="B40" s="100" t="s">
        <v>75</v>
      </c>
      <c r="C40" s="100">
        <v>200</v>
      </c>
      <c r="D40" s="100">
        <v>72019</v>
      </c>
    </row>
    <row r="41" spans="2:4" x14ac:dyDescent="0.2">
      <c r="B41" s="100" t="s">
        <v>38</v>
      </c>
      <c r="C41" s="100">
        <v>200</v>
      </c>
      <c r="D41" s="100">
        <v>72019</v>
      </c>
    </row>
    <row r="42" spans="2:4" x14ac:dyDescent="0.2">
      <c r="B42" s="100" t="s">
        <v>65</v>
      </c>
      <c r="C42" s="100">
        <v>730</v>
      </c>
      <c r="D42" s="100">
        <v>72019</v>
      </c>
    </row>
    <row r="43" spans="2:4" x14ac:dyDescent="0.2">
      <c r="B43" s="100" t="s">
        <v>74</v>
      </c>
      <c r="C43" s="100">
        <v>150</v>
      </c>
      <c r="D43" s="100">
        <v>72019</v>
      </c>
    </row>
    <row r="44" spans="2:4" x14ac:dyDescent="0.2">
      <c r="B44" s="100" t="s">
        <v>39</v>
      </c>
      <c r="C44" s="100">
        <v>250</v>
      </c>
      <c r="D44" s="100">
        <v>72019</v>
      </c>
    </row>
    <row r="45" spans="2:4" x14ac:dyDescent="0.2">
      <c r="B45" s="100" t="s">
        <v>66</v>
      </c>
      <c r="C45" s="100">
        <v>300</v>
      </c>
      <c r="D45" s="100">
        <v>72019</v>
      </c>
    </row>
    <row r="46" spans="2:4" x14ac:dyDescent="0.2">
      <c r="B46" s="100" t="s">
        <v>30</v>
      </c>
      <c r="C46" s="100">
        <v>200</v>
      </c>
      <c r="D46" s="100">
        <v>72019</v>
      </c>
    </row>
    <row r="47" spans="2:4" x14ac:dyDescent="0.2">
      <c r="B47" s="100" t="s">
        <v>65</v>
      </c>
      <c r="C47" s="100">
        <v>600</v>
      </c>
      <c r="D47" s="100">
        <v>72019</v>
      </c>
    </row>
    <row r="48" spans="2:4" x14ac:dyDescent="0.2">
      <c r="B48" s="100" t="s">
        <v>74</v>
      </c>
      <c r="C48" s="100">
        <v>800</v>
      </c>
      <c r="D48" s="100">
        <v>82019</v>
      </c>
    </row>
    <row r="49" spans="2:4" x14ac:dyDescent="0.2">
      <c r="B49" s="100" t="s">
        <v>65</v>
      </c>
      <c r="C49" s="100">
        <v>1000</v>
      </c>
      <c r="D49" s="100">
        <v>82019</v>
      </c>
    </row>
    <row r="50" spans="2:4" x14ac:dyDescent="0.2">
      <c r="B50" s="100" t="s">
        <v>66</v>
      </c>
      <c r="C50" s="100">
        <v>350</v>
      </c>
      <c r="D50" s="100">
        <v>82019</v>
      </c>
    </row>
    <row r="51" spans="2:4" x14ac:dyDescent="0.2">
      <c r="B51" s="100" t="s">
        <v>43</v>
      </c>
      <c r="C51" s="100">
        <v>150</v>
      </c>
      <c r="D51" s="100">
        <v>82019</v>
      </c>
    </row>
    <row r="52" spans="2:4" x14ac:dyDescent="0.2">
      <c r="B52" s="100" t="s">
        <v>37</v>
      </c>
      <c r="C52" s="100">
        <v>200</v>
      </c>
      <c r="D52" s="100">
        <v>82019</v>
      </c>
    </row>
    <row r="53" spans="2:4" x14ac:dyDescent="0.2">
      <c r="B53" s="100" t="s">
        <v>66</v>
      </c>
      <c r="C53" s="100">
        <v>380</v>
      </c>
      <c r="D53" s="100">
        <v>82019</v>
      </c>
    </row>
    <row r="54" spans="2:4" x14ac:dyDescent="0.2">
      <c r="B54" s="100" t="s">
        <v>74</v>
      </c>
      <c r="C54" s="100">
        <v>400</v>
      </c>
      <c r="D54" s="100">
        <v>82019</v>
      </c>
    </row>
    <row r="55" spans="2:4" x14ac:dyDescent="0.2">
      <c r="B55" s="100" t="s">
        <v>39</v>
      </c>
      <c r="C55" s="100">
        <v>400</v>
      </c>
      <c r="D55" s="100">
        <v>82019</v>
      </c>
    </row>
    <row r="56" spans="2:4" x14ac:dyDescent="0.2">
      <c r="B56" s="100" t="s">
        <v>65</v>
      </c>
      <c r="C56" s="100">
        <v>400</v>
      </c>
      <c r="D56" s="100">
        <v>82019</v>
      </c>
    </row>
    <row r="57" spans="2:4" x14ac:dyDescent="0.2">
      <c r="B57" s="100" t="s">
        <v>32</v>
      </c>
      <c r="C57" s="100">
        <v>360</v>
      </c>
      <c r="D57" s="100">
        <v>82019</v>
      </c>
    </row>
    <row r="58" spans="2:4" x14ac:dyDescent="0.2">
      <c r="B58" s="100" t="s">
        <v>38</v>
      </c>
      <c r="C58" s="100">
        <v>200</v>
      </c>
      <c r="D58" s="100">
        <v>82019</v>
      </c>
    </row>
    <row r="59" spans="2:4" x14ac:dyDescent="0.2">
      <c r="B59" s="100" t="s">
        <v>75</v>
      </c>
      <c r="C59" s="100">
        <v>200</v>
      </c>
      <c r="D59" s="100">
        <v>82019</v>
      </c>
    </row>
    <row r="60" spans="2:4" x14ac:dyDescent="0.2">
      <c r="B60" s="100" t="s">
        <v>43</v>
      </c>
      <c r="C60" s="100">
        <v>100</v>
      </c>
      <c r="D60" s="100">
        <v>82019</v>
      </c>
    </row>
    <row r="61" spans="2:4" x14ac:dyDescent="0.2">
      <c r="B61" s="100" t="s">
        <v>66</v>
      </c>
      <c r="C61" s="100">
        <v>130</v>
      </c>
      <c r="D61" s="100">
        <v>82019</v>
      </c>
    </row>
    <row r="62" spans="2:4" x14ac:dyDescent="0.2">
      <c r="B62" s="100" t="s">
        <v>37</v>
      </c>
      <c r="C62" s="100">
        <v>290</v>
      </c>
      <c r="D62" s="100">
        <v>82019</v>
      </c>
    </row>
    <row r="63" spans="2:4" x14ac:dyDescent="0.2">
      <c r="B63" s="100" t="s">
        <v>30</v>
      </c>
      <c r="C63" s="100">
        <v>300</v>
      </c>
      <c r="D63" s="100">
        <v>82019</v>
      </c>
    </row>
    <row r="64" spans="2:4" x14ac:dyDescent="0.2">
      <c r="B64" s="100" t="s">
        <v>32</v>
      </c>
      <c r="C64" s="100">
        <v>600</v>
      </c>
      <c r="D64" s="100">
        <v>82019</v>
      </c>
    </row>
    <row r="65" spans="2:4" x14ac:dyDescent="0.2">
      <c r="B65" s="100" t="s">
        <v>65</v>
      </c>
      <c r="C65" s="100">
        <v>940</v>
      </c>
      <c r="D65" s="100">
        <v>82019</v>
      </c>
    </row>
    <row r="66" spans="2:4" x14ac:dyDescent="0.2">
      <c r="B66" s="100" t="s">
        <v>74</v>
      </c>
      <c r="C66" s="100">
        <v>350</v>
      </c>
      <c r="D66" s="100">
        <v>82019</v>
      </c>
    </row>
    <row r="67" spans="2:4" x14ac:dyDescent="0.2">
      <c r="B67" s="100" t="s">
        <v>43</v>
      </c>
      <c r="C67" s="100">
        <v>150</v>
      </c>
      <c r="D67" s="100">
        <v>82019</v>
      </c>
    </row>
    <row r="68" spans="2:4" x14ac:dyDescent="0.2">
      <c r="B68" s="100" t="s">
        <v>76</v>
      </c>
      <c r="C68" s="100">
        <v>800</v>
      </c>
      <c r="D68" s="100">
        <v>82019</v>
      </c>
    </row>
    <row r="69" spans="2:4" x14ac:dyDescent="0.2">
      <c r="B69" s="100" t="s">
        <v>37</v>
      </c>
      <c r="C69" s="100">
        <v>150</v>
      </c>
      <c r="D69" s="100">
        <v>92019</v>
      </c>
    </row>
    <row r="70" spans="2:4" x14ac:dyDescent="0.2">
      <c r="B70" s="100" t="s">
        <v>66</v>
      </c>
      <c r="C70" s="100">
        <v>130</v>
      </c>
      <c r="D70" s="100">
        <v>92019</v>
      </c>
    </row>
    <row r="71" spans="2:4" x14ac:dyDescent="0.2">
      <c r="B71" s="100" t="s">
        <v>74</v>
      </c>
      <c r="C71" s="100">
        <v>170</v>
      </c>
      <c r="D71" s="100">
        <v>92019</v>
      </c>
    </row>
    <row r="72" spans="2:4" x14ac:dyDescent="0.2">
      <c r="B72" s="100" t="s">
        <v>38</v>
      </c>
      <c r="C72" s="100">
        <v>160</v>
      </c>
      <c r="D72" s="100">
        <v>92019</v>
      </c>
    </row>
    <row r="73" spans="2:4" x14ac:dyDescent="0.2">
      <c r="B73" s="100" t="s">
        <v>32</v>
      </c>
      <c r="C73" s="100">
        <v>290</v>
      </c>
      <c r="D73" s="100">
        <v>92019</v>
      </c>
    </row>
    <row r="74" spans="2:4" x14ac:dyDescent="0.2">
      <c r="B74" s="100" t="s">
        <v>75</v>
      </c>
      <c r="C74" s="100">
        <v>200</v>
      </c>
      <c r="D74" s="100">
        <v>92019</v>
      </c>
    </row>
    <row r="75" spans="2:4" x14ac:dyDescent="0.2">
      <c r="B75" s="100" t="s">
        <v>74</v>
      </c>
      <c r="C75" s="100">
        <v>700</v>
      </c>
      <c r="D75" s="100">
        <v>92019</v>
      </c>
    </row>
    <row r="76" spans="2:4" x14ac:dyDescent="0.2">
      <c r="B76" s="100" t="s">
        <v>77</v>
      </c>
      <c r="C76" s="100">
        <v>200</v>
      </c>
      <c r="D76" s="100">
        <v>92019</v>
      </c>
    </row>
    <row r="77" spans="2:4" x14ac:dyDescent="0.2">
      <c r="B77" s="100" t="s">
        <v>66</v>
      </c>
      <c r="C77" s="100">
        <v>540</v>
      </c>
      <c r="D77" s="100">
        <v>92019</v>
      </c>
    </row>
    <row r="78" spans="2:4" x14ac:dyDescent="0.2">
      <c r="B78" s="100" t="s">
        <v>39</v>
      </c>
      <c r="C78" s="100">
        <v>360</v>
      </c>
      <c r="D78" s="100">
        <v>92019</v>
      </c>
    </row>
    <row r="79" spans="2:4" x14ac:dyDescent="0.2">
      <c r="B79" s="100" t="s">
        <v>65</v>
      </c>
      <c r="C79" s="100">
        <v>1120</v>
      </c>
      <c r="D79" s="100">
        <v>92019</v>
      </c>
    </row>
    <row r="80" spans="2:4" x14ac:dyDescent="0.2">
      <c r="B80" s="100" t="s">
        <v>30</v>
      </c>
      <c r="C80" s="100">
        <v>300</v>
      </c>
      <c r="D80" s="100">
        <v>92019</v>
      </c>
    </row>
    <row r="81" spans="2:4" x14ac:dyDescent="0.2">
      <c r="B81" s="100" t="s">
        <v>43</v>
      </c>
      <c r="C81" s="100">
        <v>110</v>
      </c>
      <c r="D81" s="100">
        <v>92019</v>
      </c>
    </row>
    <row r="82" spans="2:4" x14ac:dyDescent="0.2">
      <c r="B82" s="100" t="s">
        <v>75</v>
      </c>
      <c r="C82" s="100">
        <v>100</v>
      </c>
      <c r="D82" s="100">
        <v>92019</v>
      </c>
    </row>
    <row r="83" spans="2:4" x14ac:dyDescent="0.2">
      <c r="B83" s="100" t="s">
        <v>32</v>
      </c>
      <c r="C83" s="100">
        <v>50</v>
      </c>
      <c r="D83" s="100">
        <v>92019</v>
      </c>
    </row>
    <row r="84" spans="2:4" x14ac:dyDescent="0.2">
      <c r="B84" s="100" t="s">
        <v>66</v>
      </c>
      <c r="C84" s="100">
        <v>300</v>
      </c>
      <c r="D84" s="100">
        <v>92019</v>
      </c>
    </row>
    <row r="85" spans="2:4" x14ac:dyDescent="0.2">
      <c r="B85" s="100" t="s">
        <v>37</v>
      </c>
      <c r="C85" s="100">
        <v>400</v>
      </c>
      <c r="D85" s="100">
        <v>92019</v>
      </c>
    </row>
    <row r="86" spans="2:4" x14ac:dyDescent="0.2">
      <c r="B86" s="100" t="s">
        <v>30</v>
      </c>
      <c r="C86" s="100">
        <v>300</v>
      </c>
      <c r="D86" s="100">
        <v>92019</v>
      </c>
    </row>
    <row r="87" spans="2:4" x14ac:dyDescent="0.2">
      <c r="B87" s="100" t="s">
        <v>32</v>
      </c>
      <c r="C87" s="100">
        <v>650</v>
      </c>
      <c r="D87" s="100">
        <v>92019</v>
      </c>
    </row>
    <row r="88" spans="2:4" x14ac:dyDescent="0.2">
      <c r="B88" s="100" t="s">
        <v>75</v>
      </c>
      <c r="C88" s="100">
        <v>400</v>
      </c>
      <c r="D88" s="100">
        <v>92019</v>
      </c>
    </row>
    <row r="89" spans="2:4" x14ac:dyDescent="0.2">
      <c r="B89" s="100" t="s">
        <v>38</v>
      </c>
      <c r="C89" s="100">
        <v>300</v>
      </c>
      <c r="D89" s="100">
        <v>92019</v>
      </c>
    </row>
    <row r="90" spans="2:4" x14ac:dyDescent="0.2">
      <c r="B90" s="100" t="s">
        <v>69</v>
      </c>
      <c r="C90" s="100">
        <v>100</v>
      </c>
      <c r="D90" s="100">
        <v>92019</v>
      </c>
    </row>
    <row r="91" spans="2:4" x14ac:dyDescent="0.2">
      <c r="B91" s="100" t="s">
        <v>76</v>
      </c>
      <c r="C91" s="100">
        <v>800</v>
      </c>
      <c r="D91" s="100">
        <v>92019</v>
      </c>
    </row>
    <row r="92" spans="2:4" x14ac:dyDescent="0.2">
      <c r="B92" s="100" t="s">
        <v>69</v>
      </c>
      <c r="C92" s="100">
        <v>200</v>
      </c>
      <c r="D92" s="100">
        <v>92019</v>
      </c>
    </row>
    <row r="93" spans="2:4" x14ac:dyDescent="0.2">
      <c r="B93" s="100" t="s">
        <v>38</v>
      </c>
      <c r="C93" s="100">
        <v>200</v>
      </c>
      <c r="D93" s="100">
        <v>92019</v>
      </c>
    </row>
    <row r="94" spans="2:4" x14ac:dyDescent="0.2">
      <c r="B94" s="100" t="s">
        <v>66</v>
      </c>
      <c r="C94" s="100">
        <v>370</v>
      </c>
      <c r="D94" s="100">
        <v>92019</v>
      </c>
    </row>
    <row r="95" spans="2:4" x14ac:dyDescent="0.2">
      <c r="B95" s="100" t="s">
        <v>74</v>
      </c>
      <c r="C95" s="100">
        <v>300</v>
      </c>
      <c r="D95" s="100">
        <v>92019</v>
      </c>
    </row>
    <row r="96" spans="2:4" x14ac:dyDescent="0.2">
      <c r="B96" s="100" t="s">
        <v>39</v>
      </c>
      <c r="C96" s="100">
        <v>90</v>
      </c>
      <c r="D96" s="100">
        <v>92019</v>
      </c>
    </row>
    <row r="97" spans="2:4" x14ac:dyDescent="0.2">
      <c r="B97" s="100" t="s">
        <v>65</v>
      </c>
      <c r="C97" s="100">
        <v>600</v>
      </c>
      <c r="D97" s="100">
        <v>92019</v>
      </c>
    </row>
    <row r="98" spans="2:4" x14ac:dyDescent="0.2">
      <c r="B98" s="100" t="s">
        <v>74</v>
      </c>
      <c r="C98" s="100">
        <v>200</v>
      </c>
      <c r="D98" s="100">
        <v>92019</v>
      </c>
    </row>
    <row r="99" spans="2:4" x14ac:dyDescent="0.2">
      <c r="B99" s="100" t="s">
        <v>32</v>
      </c>
      <c r="C99" s="100">
        <v>550</v>
      </c>
      <c r="D99" s="100">
        <v>102019</v>
      </c>
    </row>
    <row r="100" spans="2:4" x14ac:dyDescent="0.2">
      <c r="B100" s="100" t="s">
        <v>69</v>
      </c>
      <c r="C100" s="100">
        <v>100</v>
      </c>
      <c r="D100" s="100">
        <v>102019</v>
      </c>
    </row>
    <row r="101" spans="2:4" x14ac:dyDescent="0.2">
      <c r="B101" s="100" t="s">
        <v>38</v>
      </c>
      <c r="C101" s="100">
        <v>300</v>
      </c>
      <c r="D101" s="100">
        <v>102019</v>
      </c>
    </row>
    <row r="102" spans="2:4" x14ac:dyDescent="0.2">
      <c r="B102" s="100" t="s">
        <v>37</v>
      </c>
      <c r="C102" s="100">
        <v>300</v>
      </c>
      <c r="D102" s="100">
        <v>102019</v>
      </c>
    </row>
    <row r="103" spans="2:4" x14ac:dyDescent="0.2">
      <c r="B103" s="100" t="s">
        <v>30</v>
      </c>
      <c r="C103" s="100">
        <v>300</v>
      </c>
      <c r="D103" s="100">
        <v>102019</v>
      </c>
    </row>
    <row r="104" spans="2:4" x14ac:dyDescent="0.2">
      <c r="B104" s="100" t="s">
        <v>75</v>
      </c>
      <c r="C104" s="100">
        <v>150</v>
      </c>
      <c r="D104" s="100">
        <v>102019</v>
      </c>
    </row>
    <row r="105" spans="2:4" x14ac:dyDescent="0.2">
      <c r="B105" s="100" t="s">
        <v>66</v>
      </c>
      <c r="C105" s="100">
        <v>650</v>
      </c>
      <c r="D105" s="100">
        <v>102019</v>
      </c>
    </row>
    <row r="106" spans="2:4" x14ac:dyDescent="0.2">
      <c r="B106" s="100" t="s">
        <v>74</v>
      </c>
      <c r="C106" s="100">
        <v>550</v>
      </c>
      <c r="D106" s="100">
        <v>102019</v>
      </c>
    </row>
    <row r="107" spans="2:4" x14ac:dyDescent="0.2">
      <c r="B107" s="100" t="s">
        <v>39</v>
      </c>
      <c r="C107" s="100">
        <v>400</v>
      </c>
      <c r="D107" s="100">
        <v>102019</v>
      </c>
    </row>
    <row r="108" spans="2:4" x14ac:dyDescent="0.2">
      <c r="B108" s="100" t="s">
        <v>65</v>
      </c>
      <c r="C108" s="100">
        <v>1000</v>
      </c>
      <c r="D108" s="100">
        <v>102019</v>
      </c>
    </row>
    <row r="109" spans="2:4" x14ac:dyDescent="0.2">
      <c r="B109" s="100" t="s">
        <v>74</v>
      </c>
      <c r="C109" s="100">
        <v>1250</v>
      </c>
      <c r="D109" s="100">
        <v>102019</v>
      </c>
    </row>
    <row r="110" spans="2:4" x14ac:dyDescent="0.2">
      <c r="B110" s="100" t="s">
        <v>77</v>
      </c>
      <c r="C110" s="100">
        <v>200</v>
      </c>
      <c r="D110" s="100">
        <v>102019</v>
      </c>
    </row>
    <row r="111" spans="2:4" x14ac:dyDescent="0.2">
      <c r="B111" s="100" t="s">
        <v>66</v>
      </c>
      <c r="C111" s="100">
        <v>200</v>
      </c>
      <c r="D111" s="100">
        <v>102019</v>
      </c>
    </row>
    <row r="112" spans="2:4" x14ac:dyDescent="0.2">
      <c r="B112" s="100" t="s">
        <v>65</v>
      </c>
      <c r="C112" s="100">
        <v>1000</v>
      </c>
      <c r="D112" s="100">
        <v>102019</v>
      </c>
    </row>
    <row r="113" spans="2:4" x14ac:dyDescent="0.2">
      <c r="B113" s="100" t="s">
        <v>76</v>
      </c>
      <c r="C113" s="100">
        <v>800</v>
      </c>
      <c r="D113" s="100">
        <v>102019</v>
      </c>
    </row>
    <row r="114" spans="2:4" x14ac:dyDescent="0.2">
      <c r="B114" s="100" t="s">
        <v>66</v>
      </c>
      <c r="C114" s="100">
        <v>900</v>
      </c>
      <c r="D114" s="100">
        <v>102019</v>
      </c>
    </row>
    <row r="115" spans="2:4" x14ac:dyDescent="0.2">
      <c r="B115" s="100" t="s">
        <v>74</v>
      </c>
      <c r="C115" s="100">
        <v>600</v>
      </c>
      <c r="D115" s="100">
        <v>102019</v>
      </c>
    </row>
    <row r="116" spans="2:4" x14ac:dyDescent="0.2">
      <c r="B116" s="100" t="s">
        <v>39</v>
      </c>
      <c r="C116" s="100">
        <v>350</v>
      </c>
      <c r="D116" s="100">
        <v>102019</v>
      </c>
    </row>
    <row r="117" spans="2:4" x14ac:dyDescent="0.2">
      <c r="B117" s="100" t="s">
        <v>37</v>
      </c>
      <c r="C117" s="100">
        <v>50</v>
      </c>
      <c r="D117" s="100">
        <v>102019</v>
      </c>
    </row>
    <row r="118" spans="2:4" x14ac:dyDescent="0.2">
      <c r="B118" t="s">
        <v>30</v>
      </c>
      <c r="C118">
        <v>300</v>
      </c>
      <c r="D118" s="100">
        <v>102019</v>
      </c>
    </row>
    <row r="119" spans="2:4" x14ac:dyDescent="0.2">
      <c r="B119" t="s">
        <v>32</v>
      </c>
      <c r="C119">
        <v>500</v>
      </c>
      <c r="D119" s="100">
        <v>102019</v>
      </c>
    </row>
    <row r="120" spans="2:4" x14ac:dyDescent="0.2">
      <c r="B120" t="s">
        <v>38</v>
      </c>
      <c r="C120">
        <v>400</v>
      </c>
      <c r="D120" s="100">
        <v>102019</v>
      </c>
    </row>
    <row r="121" spans="2:4" x14ac:dyDescent="0.2">
      <c r="B121" t="s">
        <v>69</v>
      </c>
      <c r="C121">
        <v>200</v>
      </c>
      <c r="D121" s="100">
        <v>102019</v>
      </c>
    </row>
    <row r="122" spans="2:4" x14ac:dyDescent="0.2">
      <c r="B122" t="s">
        <v>75</v>
      </c>
      <c r="C122">
        <v>200</v>
      </c>
      <c r="D122" s="100">
        <v>102019</v>
      </c>
    </row>
  </sheetData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pageSetUpPr fitToPage="1"/>
  </sheetPr>
  <dimension ref="A2:M120"/>
  <sheetViews>
    <sheetView showGridLines="0" topLeftCell="A17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79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131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VLOOKUP(A8,$A$85:$B$127,2,FALSE)</f>
        <v>2.38</v>
      </c>
      <c r="E8" s="17">
        <f>IFERROR(VLOOKUP(A8,$K$11:$L$30,2,FALSE),0)</f>
        <v>2500</v>
      </c>
      <c r="F8" s="17" t="s">
        <v>12</v>
      </c>
      <c r="G8" s="27">
        <f t="shared" ref="G8:G38" si="0">+D8*E8</f>
        <v>5950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VLOOKUP(A9,$A$85:$B$127,2,FALSE)</f>
        <v>3.18</v>
      </c>
      <c r="E9" s="18">
        <f>IFERROR(VLOOKUP(A9,$K$11:$L$30,2,FALSE),0)</f>
        <v>500</v>
      </c>
      <c r="F9" s="18" t="s">
        <v>12</v>
      </c>
      <c r="G9" s="33">
        <f t="shared" si="0"/>
        <v>1590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VLOOKUP(A10,$A$85:$B$127,2,FALSE)</f>
        <v>2.41</v>
      </c>
      <c r="E10" s="18">
        <f t="shared" ref="E10:E43" si="2">IFERROR(VLOOKUP(A10,$K$11:$L$30,2,FALSE),0)</f>
        <v>800</v>
      </c>
      <c r="F10" s="18" t="s">
        <v>12</v>
      </c>
      <c r="G10" s="28">
        <f t="shared" si="0"/>
        <v>1928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31</v>
      </c>
      <c r="L11" s="496">
        <v>500</v>
      </c>
      <c r="M11"/>
    </row>
    <row r="12" spans="1:13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32</v>
      </c>
      <c r="L12" s="496">
        <v>2500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30</v>
      </c>
      <c r="L13" s="496">
        <v>290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150</v>
      </c>
      <c r="F14" s="20" t="s">
        <v>12</v>
      </c>
      <c r="G14" s="28">
        <f t="shared" si="0"/>
        <v>519</v>
      </c>
      <c r="J14" s="54"/>
      <c r="K14" s="54" t="s">
        <v>37</v>
      </c>
      <c r="L14" s="496">
        <v>800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39</v>
      </c>
      <c r="L15" s="496">
        <v>150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74</v>
      </c>
      <c r="L16" s="496">
        <v>300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200</v>
      </c>
      <c r="F17" s="19" t="s">
        <v>12</v>
      </c>
      <c r="G17" s="28">
        <f t="shared" si="0"/>
        <v>236</v>
      </c>
      <c r="I17" s="56"/>
      <c r="J17" s="54"/>
      <c r="K17" s="54" t="s">
        <v>122</v>
      </c>
      <c r="L17" s="496">
        <v>1650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290</v>
      </c>
      <c r="F18" s="89" t="s">
        <v>12</v>
      </c>
      <c r="G18" s="28">
        <f t="shared" si="0"/>
        <v>533.6</v>
      </c>
      <c r="I18" s="56"/>
      <c r="K18" s="54" t="s">
        <v>66</v>
      </c>
      <c r="L18" s="496">
        <v>950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71</v>
      </c>
      <c r="L19" s="496">
        <v>200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77</v>
      </c>
      <c r="L20" s="496">
        <v>2400</v>
      </c>
      <c r="M20"/>
    </row>
    <row r="21" spans="1:13" ht="14.25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400</v>
      </c>
      <c r="F21" s="18" t="s">
        <v>12</v>
      </c>
      <c r="G21" s="28">
        <f t="shared" si="0"/>
        <v>1560</v>
      </c>
      <c r="K21" s="54" t="s">
        <v>43</v>
      </c>
      <c r="L21" s="496">
        <v>200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70</v>
      </c>
      <c r="L22" s="496">
        <v>130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76</v>
      </c>
      <c r="L23" s="496">
        <v>800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27</v>
      </c>
      <c r="L24" s="496">
        <v>1100</v>
      </c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220</v>
      </c>
      <c r="K25" s="54" t="s">
        <v>42</v>
      </c>
      <c r="L25" s="496">
        <v>400</v>
      </c>
      <c r="M25"/>
    </row>
    <row r="26" spans="1:13" ht="14.25" hidden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 s="54" t="s">
        <v>24</v>
      </c>
      <c r="L26" s="496">
        <v>12370</v>
      </c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950</v>
      </c>
      <c r="F27" s="19" t="s">
        <v>12</v>
      </c>
      <c r="G27" s="28">
        <f t="shared" si="0"/>
        <v>4180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 t="shared" si="2"/>
        <v>130</v>
      </c>
      <c r="F31" s="18" t="s">
        <v>12</v>
      </c>
      <c r="G31" s="28">
        <f t="shared" si="0"/>
        <v>508.3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200</v>
      </c>
      <c r="F32" s="20" t="s">
        <v>12</v>
      </c>
      <c r="G32" s="28">
        <f t="shared" si="0"/>
        <v>660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300</v>
      </c>
      <c r="F35" s="19" t="s">
        <v>12</v>
      </c>
      <c r="G35" s="28">
        <f t="shared" si="0"/>
        <v>1590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124</v>
      </c>
      <c r="D37" s="82">
        <f t="shared" si="1"/>
        <v>4.4000000000000004</v>
      </c>
      <c r="E37" s="18">
        <f t="shared" si="2"/>
        <v>800</v>
      </c>
      <c r="F37" s="19" t="s">
        <v>12</v>
      </c>
      <c r="G37" s="28">
        <f t="shared" si="0"/>
        <v>3520.0000000000005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2400</v>
      </c>
      <c r="F38" s="18" t="s">
        <v>12</v>
      </c>
      <c r="G38" s="28">
        <f t="shared" si="0"/>
        <v>10320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1100</v>
      </c>
      <c r="F41" s="20" t="s">
        <v>12</v>
      </c>
      <c r="G41" s="28">
        <f>+D41*E41</f>
        <v>5170</v>
      </c>
    </row>
    <row r="42" spans="1:10" customFormat="1" ht="18.75" hidden="1" customHeight="1" x14ac:dyDescent="0.2">
      <c r="A42" s="87" t="s">
        <v>59</v>
      </c>
      <c r="B42" s="48">
        <v>35</v>
      </c>
      <c r="C42" s="96" t="s">
        <v>60</v>
      </c>
      <c r="D42" s="92">
        <f>VLOOKUP(A42,$A$85:$B$127,2,FALSE)</f>
        <v>3.23</v>
      </c>
      <c r="E42" s="93">
        <f t="shared" si="2"/>
        <v>0</v>
      </c>
      <c r="F42" s="94" t="s">
        <v>12</v>
      </c>
      <c r="G42" s="95">
        <f>+D42*E42</f>
        <v>0</v>
      </c>
      <c r="H42" s="35"/>
      <c r="I42" s="55"/>
    </row>
    <row r="43" spans="1:10" customFormat="1" ht="18.75" customHeight="1" x14ac:dyDescent="0.2">
      <c r="A43" s="87" t="s">
        <v>122</v>
      </c>
      <c r="B43" s="48">
        <v>36</v>
      </c>
      <c r="C43" s="97" t="s">
        <v>125</v>
      </c>
      <c r="D43" s="92">
        <f>VLOOKUP(A43,$A$85:$B$127,2,FALSE)</f>
        <v>4.76</v>
      </c>
      <c r="E43" s="93">
        <f t="shared" si="2"/>
        <v>1650</v>
      </c>
      <c r="F43" s="94" t="s">
        <v>12</v>
      </c>
      <c r="G43" s="95">
        <f>+D43*E43</f>
        <v>7854</v>
      </c>
      <c r="H43" s="35"/>
      <c r="I43" s="55"/>
    </row>
    <row r="44" spans="1:10" ht="17.25" customHeight="1" x14ac:dyDescent="0.2">
      <c r="A44" s="65"/>
      <c r="B44" s="23"/>
      <c r="C44" s="21"/>
      <c r="D44" s="533" t="s">
        <v>11</v>
      </c>
      <c r="E44" s="533"/>
      <c r="F44" s="533"/>
      <c r="G44" s="70">
        <f>SUM(G8:G43)</f>
        <v>46118.899999999994</v>
      </c>
      <c r="H44" s="15"/>
    </row>
    <row r="45" spans="1:10" x14ac:dyDescent="0.2">
      <c r="B45" s="23"/>
      <c r="C45" s="21"/>
      <c r="D45" s="22"/>
      <c r="E45" s="24"/>
      <c r="F45" s="22"/>
      <c r="G45" s="25"/>
      <c r="J45" s="90"/>
    </row>
    <row r="46" spans="1:10" ht="21.95" customHeight="1" x14ac:dyDescent="0.2">
      <c r="B46" s="26"/>
      <c r="C46" s="52" t="s">
        <v>18</v>
      </c>
      <c r="D46" s="68">
        <v>2094.98</v>
      </c>
      <c r="E46" s="69">
        <v>0.6</v>
      </c>
      <c r="F46" s="48" t="s">
        <v>10</v>
      </c>
      <c r="G46" s="70">
        <f>(D46*E46)</f>
        <v>1256.9880000000001</v>
      </c>
    </row>
    <row r="47" spans="1:10" ht="21.95" customHeight="1" x14ac:dyDescent="0.2">
      <c r="B47" s="26"/>
      <c r="C47" s="52" t="s">
        <v>113</v>
      </c>
      <c r="D47" s="71">
        <v>332221.09723694308</v>
      </c>
      <c r="E47" s="69">
        <v>0.6</v>
      </c>
      <c r="F47" s="48" t="s">
        <v>10</v>
      </c>
      <c r="G47" s="72">
        <f>D47*E47</f>
        <v>199332.65834216584</v>
      </c>
    </row>
    <row r="48" spans="1:10" s="65" customFormat="1" ht="21.95" customHeight="1" x14ac:dyDescent="0.25">
      <c r="A48" s="8"/>
      <c r="B48" s="9"/>
      <c r="C48" s="10"/>
      <c r="D48" s="11"/>
      <c r="E48" s="12"/>
      <c r="F48" s="11"/>
      <c r="G48" s="13"/>
      <c r="I48" s="66"/>
    </row>
    <row r="49" spans="1:9" s="65" customFormat="1" ht="20.25" customHeight="1" x14ac:dyDescent="0.2">
      <c r="A49" s="8"/>
      <c r="B49" s="519" t="s">
        <v>14</v>
      </c>
      <c r="C49" s="519"/>
      <c r="D49" s="519"/>
      <c r="E49" s="519"/>
      <c r="F49" s="73" t="s">
        <v>8</v>
      </c>
      <c r="G49" s="74">
        <f>G44+G46</f>
        <v>47375.887999999992</v>
      </c>
      <c r="I49" s="66"/>
    </row>
    <row r="50" spans="1:9" s="65" customFormat="1" ht="22.5" customHeight="1" x14ac:dyDescent="0.2">
      <c r="A50" s="7"/>
      <c r="B50" s="519" t="s">
        <v>15</v>
      </c>
      <c r="C50" s="519"/>
      <c r="D50" s="519"/>
      <c r="E50" s="519"/>
      <c r="F50" s="75" t="s">
        <v>9</v>
      </c>
      <c r="G50" s="76">
        <f>G47</f>
        <v>199332.65834216584</v>
      </c>
      <c r="I50" s="66"/>
    </row>
    <row r="51" spans="1:9" s="65" customFormat="1" x14ac:dyDescent="0.2">
      <c r="A51" s="7"/>
      <c r="B51" s="29"/>
      <c r="C51" s="30"/>
      <c r="D51" s="30"/>
      <c r="E51" s="30"/>
      <c r="F51" s="31"/>
      <c r="G51" s="34"/>
      <c r="I51" s="66"/>
    </row>
    <row r="52" spans="1:9" s="65" customForma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7"/>
      <c r="B56" s="14"/>
      <c r="C56" s="7"/>
      <c r="D56" s="15"/>
      <c r="E56" s="15"/>
      <c r="F56" s="15"/>
      <c r="G56" s="16"/>
      <c r="I56" s="66"/>
    </row>
    <row r="57" spans="1:9" s="65" customFormat="1" ht="21.95" customHeight="1" x14ac:dyDescent="0.2">
      <c r="A57" s="7"/>
      <c r="B57" s="14"/>
      <c r="C57" s="7"/>
      <c r="D57" s="15"/>
      <c r="E57" s="7"/>
      <c r="F57" s="15"/>
      <c r="G57" s="16"/>
      <c r="I57" s="66"/>
    </row>
    <row r="58" spans="1:9" s="65" customFormat="1" ht="23.25" customHeight="1" x14ac:dyDescent="0.2">
      <c r="A58"/>
      <c r="B58" s="14"/>
      <c r="C58" s="51" t="s">
        <v>16</v>
      </c>
      <c r="D58" s="6"/>
      <c r="E58" s="516" t="s">
        <v>17</v>
      </c>
      <c r="F58" s="517"/>
      <c r="G58" s="518"/>
      <c r="I58" s="66"/>
    </row>
    <row r="59" spans="1:9" s="65" customFormat="1" ht="15.75" x14ac:dyDescent="0.25">
      <c r="A59" s="7"/>
      <c r="B59" s="36"/>
      <c r="C59" s="46" t="s">
        <v>110</v>
      </c>
      <c r="D59" s="37"/>
      <c r="E59" s="38" t="s">
        <v>13</v>
      </c>
      <c r="F59" s="38"/>
      <c r="G59" s="39"/>
      <c r="I59" s="66"/>
    </row>
    <row r="60" spans="1:9" s="65" customFormat="1" ht="21.95" customHeight="1" x14ac:dyDescent="0.2">
      <c r="A60" s="7"/>
      <c r="B60" s="40"/>
      <c r="C60" s="41"/>
      <c r="D60" s="41"/>
      <c r="E60" s="42"/>
      <c r="F60" s="42"/>
      <c r="G60" s="43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7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I64" s="66"/>
    </row>
    <row r="65" spans="1:9" ht="7.5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H69" s="5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I84" s="7"/>
    </row>
    <row r="85" spans="1:9" ht="15" thickBot="1" x14ac:dyDescent="0.25">
      <c r="A85" s="81" t="s">
        <v>32</v>
      </c>
      <c r="B85" s="80">
        <v>2.38</v>
      </c>
      <c r="I85" s="7"/>
    </row>
    <row r="86" spans="1:9" ht="15" thickBot="1" x14ac:dyDescent="0.25">
      <c r="A86" s="81" t="s">
        <v>31</v>
      </c>
      <c r="B86" s="80">
        <v>3.18</v>
      </c>
      <c r="F86" s="55"/>
      <c r="I86" s="7"/>
    </row>
    <row r="87" spans="1:9" ht="15" thickBot="1" x14ac:dyDescent="0.25">
      <c r="A87" s="81" t="s">
        <v>37</v>
      </c>
      <c r="B87" s="80">
        <v>2.41</v>
      </c>
      <c r="F87" s="55"/>
      <c r="I87" s="7"/>
    </row>
    <row r="88" spans="1:9" ht="15" thickBot="1" x14ac:dyDescent="0.25">
      <c r="A88" s="81" t="s">
        <v>36</v>
      </c>
      <c r="B88" s="80">
        <v>2.15</v>
      </c>
      <c r="F88" s="55"/>
      <c r="I88" s="7"/>
    </row>
    <row r="89" spans="1:9" ht="15" thickBot="1" x14ac:dyDescent="0.25">
      <c r="A89" s="81" t="s">
        <v>38</v>
      </c>
      <c r="B89" s="80">
        <v>2.83</v>
      </c>
      <c r="F89" s="55"/>
      <c r="I89" s="7"/>
    </row>
    <row r="90" spans="1:9" ht="15" thickBot="1" x14ac:dyDescent="0.25">
      <c r="A90" s="81" t="s">
        <v>40</v>
      </c>
      <c r="B90" s="80">
        <v>2.15</v>
      </c>
      <c r="F90" s="55"/>
      <c r="I90" s="7"/>
    </row>
    <row r="91" spans="1:9" ht="15" thickBot="1" x14ac:dyDescent="0.25">
      <c r="A91" s="81" t="s">
        <v>39</v>
      </c>
      <c r="B91" s="80">
        <v>3.46</v>
      </c>
      <c r="F91" s="55"/>
      <c r="I91" s="7"/>
    </row>
    <row r="92" spans="1:9" ht="15" thickBot="1" x14ac:dyDescent="0.25">
      <c r="A92" s="81" t="s">
        <v>28</v>
      </c>
      <c r="B92" s="80">
        <v>2.76</v>
      </c>
      <c r="F92" s="55"/>
      <c r="I92" s="7"/>
    </row>
    <row r="93" spans="1:9" ht="15" thickBot="1" x14ac:dyDescent="0.25">
      <c r="A93" s="81" t="s">
        <v>41</v>
      </c>
      <c r="B93" s="80">
        <v>4.3899999999999997</v>
      </c>
      <c r="F93" s="55"/>
      <c r="I93" s="7"/>
    </row>
    <row r="94" spans="1:9" ht="15" thickBot="1" x14ac:dyDescent="0.25">
      <c r="A94" s="81" t="s">
        <v>43</v>
      </c>
      <c r="B94" s="80">
        <v>1.18</v>
      </c>
      <c r="F94" s="55"/>
      <c r="I94" s="7"/>
    </row>
    <row r="95" spans="1:9" ht="15" thickBot="1" x14ac:dyDescent="0.25">
      <c r="A95" s="81" t="s">
        <v>30</v>
      </c>
      <c r="B95" s="80">
        <v>1.84</v>
      </c>
      <c r="F95" s="55"/>
      <c r="I95" s="7"/>
    </row>
    <row r="96" spans="1:9" ht="15" thickBot="1" x14ac:dyDescent="0.25">
      <c r="A96" s="81" t="s">
        <v>34</v>
      </c>
      <c r="B96" s="80">
        <v>5.98</v>
      </c>
      <c r="F96" s="55"/>
      <c r="I96" s="7"/>
    </row>
    <row r="97" spans="1:9" ht="15" thickBot="1" x14ac:dyDescent="0.25">
      <c r="A97" s="81" t="s">
        <v>33</v>
      </c>
      <c r="B97" s="80">
        <v>5.45</v>
      </c>
      <c r="F97" s="55"/>
      <c r="I97" s="7"/>
    </row>
    <row r="98" spans="1:9" ht="15" thickBot="1" x14ac:dyDescent="0.25">
      <c r="A98" s="81" t="s">
        <v>42</v>
      </c>
      <c r="B98" s="80">
        <v>3.9</v>
      </c>
      <c r="F98" s="55"/>
      <c r="I98" s="7"/>
    </row>
    <row r="99" spans="1:9" ht="15" thickBot="1" x14ac:dyDescent="0.25">
      <c r="A99" s="81" t="s">
        <v>29</v>
      </c>
      <c r="B99" s="80">
        <v>2</v>
      </c>
      <c r="F99" s="55"/>
      <c r="I99" s="7"/>
    </row>
    <row r="100" spans="1:9" ht="15" thickBot="1" x14ac:dyDescent="0.25">
      <c r="A100" s="81" t="s">
        <v>62</v>
      </c>
      <c r="B100" s="80">
        <v>1.9</v>
      </c>
      <c r="F100" s="55"/>
      <c r="I100" s="7"/>
    </row>
    <row r="101" spans="1:9" ht="15.75" customHeight="1" thickBot="1" x14ac:dyDescent="0.25">
      <c r="A101" s="81" t="s">
        <v>63</v>
      </c>
      <c r="B101" s="80">
        <v>3.4</v>
      </c>
      <c r="F101" s="55"/>
    </row>
    <row r="102" spans="1:9" ht="15" thickBot="1" x14ac:dyDescent="0.25">
      <c r="A102" s="81" t="s">
        <v>64</v>
      </c>
      <c r="B102" s="80">
        <v>6.1</v>
      </c>
      <c r="F102" s="55"/>
    </row>
    <row r="103" spans="1:9" ht="15" thickBot="1" x14ac:dyDescent="0.25">
      <c r="A103" s="81" t="s">
        <v>65</v>
      </c>
      <c r="B103" s="80">
        <v>6.5</v>
      </c>
      <c r="F103" s="55"/>
    </row>
    <row r="104" spans="1:9" ht="15" thickBot="1" x14ac:dyDescent="0.25">
      <c r="A104" s="81" t="s">
        <v>66</v>
      </c>
      <c r="B104" s="80">
        <v>4.4000000000000004</v>
      </c>
      <c r="F104" s="55"/>
    </row>
    <row r="105" spans="1:9" ht="15" thickBot="1" x14ac:dyDescent="0.25">
      <c r="A105" s="81" t="s">
        <v>67</v>
      </c>
      <c r="B105" s="80">
        <v>2850</v>
      </c>
      <c r="F105" s="55"/>
    </row>
    <row r="106" spans="1:9" ht="15" thickBot="1" x14ac:dyDescent="0.25">
      <c r="A106" s="81" t="s">
        <v>68</v>
      </c>
      <c r="B106" s="80">
        <v>4.5999999999999996</v>
      </c>
      <c r="F106" s="55"/>
    </row>
    <row r="107" spans="1:9" ht="15" thickBot="1" x14ac:dyDescent="0.25">
      <c r="A107" s="81" t="s">
        <v>69</v>
      </c>
      <c r="B107" s="80">
        <v>2.2000000000000002</v>
      </c>
      <c r="F107" s="55"/>
    </row>
    <row r="108" spans="1:9" ht="15" thickBot="1" x14ac:dyDescent="0.25">
      <c r="A108" s="81" t="s">
        <v>70</v>
      </c>
      <c r="B108" s="80">
        <v>3.91</v>
      </c>
      <c r="F108" s="55"/>
    </row>
    <row r="109" spans="1:9" ht="15" thickBot="1" x14ac:dyDescent="0.25">
      <c r="A109" s="81" t="s">
        <v>71</v>
      </c>
      <c r="B109" s="80">
        <v>3.3</v>
      </c>
      <c r="F109" s="55"/>
    </row>
    <row r="110" spans="1:9" ht="15" thickBot="1" x14ac:dyDescent="0.25">
      <c r="A110" s="81" t="s">
        <v>72</v>
      </c>
      <c r="B110" s="80">
        <v>4.1500000000000004</v>
      </c>
      <c r="F110" s="55"/>
    </row>
    <row r="111" spans="1:9" ht="15" thickBot="1" x14ac:dyDescent="0.25">
      <c r="A111" s="81" t="s">
        <v>73</v>
      </c>
      <c r="B111" s="80">
        <v>4.3600000000000003</v>
      </c>
      <c r="F111" s="55"/>
    </row>
    <row r="112" spans="1:9" ht="15" thickBot="1" x14ac:dyDescent="0.25">
      <c r="A112" s="81" t="s">
        <v>74</v>
      </c>
      <c r="B112" s="80">
        <v>5.3</v>
      </c>
      <c r="F112" s="55"/>
    </row>
    <row r="113" spans="1:7" ht="15" thickBot="1" x14ac:dyDescent="0.25">
      <c r="A113" s="81" t="s">
        <v>75</v>
      </c>
      <c r="B113" s="80">
        <v>2.58</v>
      </c>
      <c r="F113" s="55"/>
    </row>
    <row r="114" spans="1:7" ht="15" thickBot="1" x14ac:dyDescent="0.25">
      <c r="A114" s="81" t="s">
        <v>76</v>
      </c>
      <c r="B114" s="80">
        <v>4.4000000000000004</v>
      </c>
      <c r="F114" s="55"/>
    </row>
    <row r="115" spans="1:7" ht="15" thickBot="1" x14ac:dyDescent="0.25">
      <c r="A115" s="81" t="s">
        <v>77</v>
      </c>
      <c r="B115" s="80">
        <v>4.3</v>
      </c>
      <c r="F115" s="55"/>
    </row>
    <row r="116" spans="1:7" ht="29.25" thickBot="1" x14ac:dyDescent="0.25">
      <c r="A116" s="81" t="s">
        <v>58</v>
      </c>
      <c r="B116" s="80">
        <v>4.3</v>
      </c>
      <c r="G116" s="55"/>
    </row>
    <row r="117" spans="1:7" ht="15" thickBot="1" x14ac:dyDescent="0.25">
      <c r="A117" s="81" t="s">
        <v>35</v>
      </c>
      <c r="B117" s="65">
        <v>2.2000000000000002</v>
      </c>
    </row>
    <row r="118" spans="1:7" ht="15" thickBot="1" x14ac:dyDescent="0.25">
      <c r="A118" s="81" t="s">
        <v>27</v>
      </c>
      <c r="B118" s="65">
        <v>4.7</v>
      </c>
    </row>
    <row r="119" spans="1:7" ht="15" thickBot="1" x14ac:dyDescent="0.25">
      <c r="A119" s="81" t="s">
        <v>59</v>
      </c>
      <c r="B119" s="65">
        <v>3.23</v>
      </c>
    </row>
    <row r="120" spans="1:7" x14ac:dyDescent="0.2">
      <c r="A120" s="83" t="s">
        <v>122</v>
      </c>
      <c r="B120" s="65">
        <v>4.76</v>
      </c>
    </row>
  </sheetData>
  <autoFilter ref="B7:G44" xr:uid="{00000000-0009-0000-0000-000013000000}">
    <filterColumn colId="3">
      <filters blank="1">
        <filter val="1100"/>
        <filter val="130"/>
        <filter val="150"/>
        <filter val="1650"/>
        <filter val="200"/>
        <filter val="2400"/>
        <filter val="2500"/>
        <filter val="290"/>
        <filter val="300"/>
        <filter val="400"/>
        <filter val="500"/>
        <filter val="800"/>
        <filter val="950"/>
      </filters>
    </filterColumn>
  </autoFilter>
  <mergeCells count="8">
    <mergeCell ref="B50:E50"/>
    <mergeCell ref="E58:G58"/>
    <mergeCell ref="B2:G2"/>
    <mergeCell ref="B3:G3"/>
    <mergeCell ref="B4:G4"/>
    <mergeCell ref="B5:G5"/>
    <mergeCell ref="D44:F44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B1:I87"/>
  <sheetViews>
    <sheetView topLeftCell="A12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590043058</v>
      </c>
      <c r="C4" s="79">
        <v>43718</v>
      </c>
      <c r="D4" s="78" t="s">
        <v>77</v>
      </c>
      <c r="E4" s="78">
        <v>750</v>
      </c>
      <c r="G4" s="60"/>
    </row>
    <row r="5" spans="2:9" x14ac:dyDescent="0.2">
      <c r="B5" s="78">
        <v>590043197</v>
      </c>
      <c r="C5" s="79">
        <v>43735</v>
      </c>
      <c r="D5" s="78" t="s">
        <v>66</v>
      </c>
      <c r="E5" s="78">
        <v>950</v>
      </c>
      <c r="G5" s="60"/>
    </row>
    <row r="6" spans="2:9" x14ac:dyDescent="0.2">
      <c r="B6" s="78">
        <v>590043197</v>
      </c>
      <c r="C6" s="79">
        <v>43735</v>
      </c>
      <c r="D6" s="78" t="s">
        <v>74</v>
      </c>
      <c r="E6" s="78">
        <v>300</v>
      </c>
      <c r="G6" s="60"/>
      <c r="H6" s="53" t="s">
        <v>23</v>
      </c>
      <c r="I6" t="s">
        <v>25</v>
      </c>
    </row>
    <row r="7" spans="2:9" x14ac:dyDescent="0.2">
      <c r="B7" s="78">
        <v>590043197</v>
      </c>
      <c r="C7" s="79">
        <v>43735</v>
      </c>
      <c r="D7" s="78" t="s">
        <v>122</v>
      </c>
      <c r="E7" s="78">
        <v>1650</v>
      </c>
      <c r="G7" s="60"/>
      <c r="H7" s="54" t="s">
        <v>27</v>
      </c>
      <c r="I7" s="496">
        <v>1100</v>
      </c>
    </row>
    <row r="8" spans="2:9" x14ac:dyDescent="0.2">
      <c r="B8" s="78">
        <v>590043197</v>
      </c>
      <c r="C8" s="79">
        <v>43735</v>
      </c>
      <c r="D8" s="78" t="s">
        <v>39</v>
      </c>
      <c r="E8" s="78">
        <v>150</v>
      </c>
      <c r="H8" s="54" t="s">
        <v>30</v>
      </c>
      <c r="I8" s="496">
        <v>290</v>
      </c>
    </row>
    <row r="9" spans="2:9" x14ac:dyDescent="0.2">
      <c r="B9" s="78">
        <v>590043197</v>
      </c>
      <c r="C9" s="79">
        <v>43735</v>
      </c>
      <c r="D9" s="78" t="s">
        <v>71</v>
      </c>
      <c r="E9" s="78">
        <v>200</v>
      </c>
      <c r="H9" s="54" t="s">
        <v>31</v>
      </c>
      <c r="I9" s="496">
        <v>500</v>
      </c>
    </row>
    <row r="10" spans="2:9" x14ac:dyDescent="0.2">
      <c r="B10" s="78">
        <v>590043197</v>
      </c>
      <c r="C10" s="79">
        <v>43735</v>
      </c>
      <c r="D10" s="78" t="s">
        <v>32</v>
      </c>
      <c r="E10" s="78">
        <v>1000</v>
      </c>
      <c r="H10" s="54" t="s">
        <v>32</v>
      </c>
      <c r="I10" s="496">
        <v>2500</v>
      </c>
    </row>
    <row r="11" spans="2:9" x14ac:dyDescent="0.2">
      <c r="B11" s="78">
        <v>590043194</v>
      </c>
      <c r="C11" s="79">
        <v>43735</v>
      </c>
      <c r="D11" s="78" t="s">
        <v>77</v>
      </c>
      <c r="E11" s="78">
        <v>1000</v>
      </c>
      <c r="H11" s="54" t="s">
        <v>77</v>
      </c>
      <c r="I11" s="496">
        <v>2400</v>
      </c>
    </row>
    <row r="12" spans="2:9" x14ac:dyDescent="0.2">
      <c r="B12" s="78">
        <v>590043192</v>
      </c>
      <c r="C12" s="79">
        <v>43735</v>
      </c>
      <c r="D12" s="78" t="s">
        <v>27</v>
      </c>
      <c r="E12" s="78">
        <v>1100</v>
      </c>
      <c r="H12" s="54" t="s">
        <v>66</v>
      </c>
      <c r="I12" s="496">
        <v>950</v>
      </c>
    </row>
    <row r="13" spans="2:9" x14ac:dyDescent="0.2">
      <c r="B13" s="78">
        <v>590043192</v>
      </c>
      <c r="C13" s="79">
        <v>43735</v>
      </c>
      <c r="D13" s="78" t="s">
        <v>42</v>
      </c>
      <c r="E13" s="78">
        <v>400</v>
      </c>
      <c r="H13" s="54" t="s">
        <v>37</v>
      </c>
      <c r="I13" s="496">
        <v>800</v>
      </c>
    </row>
    <row r="14" spans="2:9" x14ac:dyDescent="0.2">
      <c r="B14" s="78">
        <v>590043226</v>
      </c>
      <c r="C14" s="79">
        <v>43745</v>
      </c>
      <c r="D14" s="78" t="s">
        <v>32</v>
      </c>
      <c r="E14" s="78">
        <v>300</v>
      </c>
      <c r="H14" s="54" t="s">
        <v>70</v>
      </c>
      <c r="I14" s="496">
        <v>130</v>
      </c>
    </row>
    <row r="15" spans="2:9" x14ac:dyDescent="0.2">
      <c r="B15" s="78">
        <v>590043226</v>
      </c>
      <c r="C15" s="79">
        <v>43745</v>
      </c>
      <c r="D15" s="78" t="s">
        <v>43</v>
      </c>
      <c r="E15" s="78">
        <v>200</v>
      </c>
      <c r="H15" s="54" t="s">
        <v>71</v>
      </c>
      <c r="I15" s="496">
        <v>200</v>
      </c>
    </row>
    <row r="16" spans="2:9" x14ac:dyDescent="0.2">
      <c r="B16" s="78">
        <v>590043226</v>
      </c>
      <c r="C16" s="79">
        <v>43745</v>
      </c>
      <c r="D16" s="78" t="s">
        <v>31</v>
      </c>
      <c r="E16" s="78">
        <v>250</v>
      </c>
      <c r="H16" s="54" t="s">
        <v>74</v>
      </c>
      <c r="I16" s="496">
        <v>300</v>
      </c>
    </row>
    <row r="17" spans="2:9" x14ac:dyDescent="0.2">
      <c r="B17" s="78">
        <v>590043226</v>
      </c>
      <c r="C17" s="79">
        <v>43745</v>
      </c>
      <c r="D17" s="78" t="s">
        <v>32</v>
      </c>
      <c r="E17" s="78">
        <v>100</v>
      </c>
      <c r="H17" s="54" t="s">
        <v>122</v>
      </c>
      <c r="I17" s="496">
        <v>1650</v>
      </c>
    </row>
    <row r="18" spans="2:9" x14ac:dyDescent="0.2">
      <c r="B18" s="78">
        <v>590043226</v>
      </c>
      <c r="C18" s="79">
        <v>43745</v>
      </c>
      <c r="D18" s="78" t="s">
        <v>30</v>
      </c>
      <c r="E18" s="78">
        <v>20</v>
      </c>
      <c r="H18" s="54" t="s">
        <v>39</v>
      </c>
      <c r="I18" s="496">
        <v>150</v>
      </c>
    </row>
    <row r="19" spans="2:9" x14ac:dyDescent="0.2">
      <c r="B19" s="78">
        <v>590043226</v>
      </c>
      <c r="C19" s="79">
        <v>43745</v>
      </c>
      <c r="D19" s="78" t="s">
        <v>37</v>
      </c>
      <c r="E19" s="78">
        <v>100</v>
      </c>
      <c r="H19" s="54" t="s">
        <v>76</v>
      </c>
      <c r="I19" s="496">
        <v>800</v>
      </c>
    </row>
    <row r="20" spans="2:9" x14ac:dyDescent="0.2">
      <c r="B20" s="78">
        <v>590043227</v>
      </c>
      <c r="C20" s="79">
        <v>43745</v>
      </c>
      <c r="D20" s="78" t="s">
        <v>77</v>
      </c>
      <c r="E20" s="78">
        <v>300</v>
      </c>
      <c r="H20" s="54" t="s">
        <v>42</v>
      </c>
      <c r="I20" s="496">
        <v>400</v>
      </c>
    </row>
    <row r="21" spans="2:9" x14ac:dyDescent="0.2">
      <c r="B21" s="78">
        <v>590043250</v>
      </c>
      <c r="C21" s="79">
        <v>43753</v>
      </c>
      <c r="D21" s="78" t="s">
        <v>30</v>
      </c>
      <c r="E21" s="78">
        <v>250</v>
      </c>
      <c r="H21" s="54" t="s">
        <v>43</v>
      </c>
      <c r="I21" s="496">
        <v>200</v>
      </c>
    </row>
    <row r="22" spans="2:9" x14ac:dyDescent="0.2">
      <c r="B22" s="78">
        <v>590043250</v>
      </c>
      <c r="C22" s="79">
        <v>43753</v>
      </c>
      <c r="D22" s="78" t="s">
        <v>32</v>
      </c>
      <c r="E22" s="78">
        <v>1000</v>
      </c>
      <c r="H22" s="54" t="s">
        <v>24</v>
      </c>
      <c r="I22" s="496">
        <v>12370</v>
      </c>
    </row>
    <row r="23" spans="2:9" x14ac:dyDescent="0.2">
      <c r="B23" s="78">
        <v>590043250</v>
      </c>
      <c r="C23" s="79">
        <v>43753</v>
      </c>
      <c r="D23" s="78" t="s">
        <v>37</v>
      </c>
      <c r="E23" s="78">
        <v>600</v>
      </c>
    </row>
    <row r="24" spans="2:9" x14ac:dyDescent="0.2">
      <c r="B24" s="78">
        <v>590043250</v>
      </c>
      <c r="C24" s="79">
        <v>43753</v>
      </c>
      <c r="D24" s="78" t="s">
        <v>70</v>
      </c>
      <c r="E24" s="78">
        <v>100</v>
      </c>
    </row>
    <row r="25" spans="2:9" x14ac:dyDescent="0.2">
      <c r="B25" s="78">
        <v>590043233</v>
      </c>
      <c r="C25" s="79">
        <v>43748</v>
      </c>
      <c r="D25" s="78" t="s">
        <v>76</v>
      </c>
      <c r="E25" s="78">
        <v>800</v>
      </c>
    </row>
    <row r="26" spans="2:9" x14ac:dyDescent="0.2">
      <c r="B26" s="78">
        <v>590043274</v>
      </c>
      <c r="C26" s="79">
        <v>43754</v>
      </c>
      <c r="D26" s="78" t="s">
        <v>77</v>
      </c>
      <c r="E26" s="78">
        <v>350</v>
      </c>
    </row>
    <row r="27" spans="2:9" x14ac:dyDescent="0.2">
      <c r="B27" s="78">
        <v>590043290</v>
      </c>
      <c r="C27" s="79">
        <v>43756</v>
      </c>
      <c r="D27" s="78" t="s">
        <v>31</v>
      </c>
      <c r="E27" s="78">
        <v>250</v>
      </c>
    </row>
    <row r="28" spans="2:9" x14ac:dyDescent="0.2">
      <c r="B28" s="78">
        <v>590043290</v>
      </c>
      <c r="C28" s="79">
        <v>43756</v>
      </c>
      <c r="D28" s="78" t="s">
        <v>32</v>
      </c>
      <c r="E28" s="78">
        <v>100</v>
      </c>
    </row>
    <row r="29" spans="2:9" x14ac:dyDescent="0.2">
      <c r="B29" s="78">
        <v>590043290</v>
      </c>
      <c r="C29" s="79">
        <v>43756</v>
      </c>
      <c r="D29" s="78" t="s">
        <v>30</v>
      </c>
      <c r="E29" s="78">
        <v>20</v>
      </c>
    </row>
    <row r="30" spans="2:9" x14ac:dyDescent="0.2">
      <c r="B30" s="78">
        <v>590043290</v>
      </c>
      <c r="C30" s="79">
        <v>43756</v>
      </c>
      <c r="D30" s="78" t="s">
        <v>37</v>
      </c>
      <c r="E30" s="78">
        <v>100</v>
      </c>
    </row>
    <row r="31" spans="2:9" x14ac:dyDescent="0.2">
      <c r="B31" s="78">
        <v>590043290</v>
      </c>
      <c r="C31" s="79">
        <v>43756</v>
      </c>
      <c r="D31" s="78" t="s">
        <v>70</v>
      </c>
      <c r="E31" s="78">
        <v>30</v>
      </c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122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9:D54" xr:uid="{00000000-0002-0000-1400-000000000000}">
      <formula1>$B$54:$B$71</formula1>
    </dataValidation>
    <dataValidation type="list" allowBlank="1" showInputMessage="1" showErrorMessage="1" sqref="D40:D47" xr:uid="{00000000-0002-0000-1400-000001000000}">
      <formula1>$B$54:$B$72</formula1>
    </dataValidation>
    <dataValidation type="list" allowBlank="1" showInputMessage="1" showErrorMessage="1" sqref="D4:D39" xr:uid="{00000000-0002-0000-1400-000002000000}">
      <formula1>$B$54:$B$93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590043191</v>
      </c>
      <c r="C4" s="79">
        <v>43735</v>
      </c>
      <c r="D4" s="78" t="s">
        <v>32</v>
      </c>
      <c r="E4" s="78">
        <v>550</v>
      </c>
      <c r="G4" s="60"/>
    </row>
    <row r="5" spans="2:9" x14ac:dyDescent="0.2">
      <c r="B5" s="78">
        <v>590043191</v>
      </c>
      <c r="C5" s="79">
        <v>43735</v>
      </c>
      <c r="D5" s="78" t="s">
        <v>69</v>
      </c>
      <c r="E5" s="78">
        <v>100</v>
      </c>
      <c r="G5" s="60"/>
    </row>
    <row r="6" spans="2:9" x14ac:dyDescent="0.2">
      <c r="B6" s="78">
        <v>590043191</v>
      </c>
      <c r="C6" s="79">
        <v>43735</v>
      </c>
      <c r="D6" s="78" t="s">
        <v>38</v>
      </c>
      <c r="E6" s="78">
        <v>300</v>
      </c>
      <c r="G6" s="60"/>
      <c r="H6" s="53" t="s">
        <v>23</v>
      </c>
      <c r="I6" t="s">
        <v>25</v>
      </c>
    </row>
    <row r="7" spans="2:9" x14ac:dyDescent="0.2">
      <c r="B7" s="78">
        <v>590043191</v>
      </c>
      <c r="C7" s="79">
        <v>43735</v>
      </c>
      <c r="D7" s="78" t="s">
        <v>37</v>
      </c>
      <c r="E7" s="78">
        <v>300</v>
      </c>
      <c r="G7" s="60"/>
      <c r="H7" s="54" t="s">
        <v>30</v>
      </c>
      <c r="I7" s="496">
        <v>600</v>
      </c>
    </row>
    <row r="8" spans="2:9" x14ac:dyDescent="0.2">
      <c r="B8" s="78">
        <v>590043191</v>
      </c>
      <c r="C8" s="79">
        <v>43735</v>
      </c>
      <c r="D8" s="78" t="s">
        <v>30</v>
      </c>
      <c r="E8" s="78">
        <v>300</v>
      </c>
      <c r="H8" s="54" t="s">
        <v>32</v>
      </c>
      <c r="I8" s="496">
        <v>1050</v>
      </c>
    </row>
    <row r="9" spans="2:9" x14ac:dyDescent="0.2">
      <c r="B9" s="78">
        <v>590043191</v>
      </c>
      <c r="C9" s="79">
        <v>43735</v>
      </c>
      <c r="D9" s="78" t="s">
        <v>75</v>
      </c>
      <c r="E9" s="78">
        <v>150</v>
      </c>
      <c r="H9" s="54" t="s">
        <v>65</v>
      </c>
      <c r="I9" s="496">
        <v>2000</v>
      </c>
    </row>
    <row r="10" spans="2:9" x14ac:dyDescent="0.2">
      <c r="B10" s="78">
        <v>590043191</v>
      </c>
      <c r="C10" s="79">
        <v>43735</v>
      </c>
      <c r="D10" s="78" t="s">
        <v>66</v>
      </c>
      <c r="E10" s="78">
        <v>650</v>
      </c>
      <c r="H10" s="54" t="s">
        <v>77</v>
      </c>
      <c r="I10" s="496">
        <v>200</v>
      </c>
    </row>
    <row r="11" spans="2:9" x14ac:dyDescent="0.2">
      <c r="B11" s="78">
        <v>590043191</v>
      </c>
      <c r="C11" s="79">
        <v>43735</v>
      </c>
      <c r="D11" s="78" t="s">
        <v>74</v>
      </c>
      <c r="E11" s="78">
        <v>550</v>
      </c>
      <c r="H11" s="54" t="s">
        <v>66</v>
      </c>
      <c r="I11" s="496">
        <v>1750</v>
      </c>
    </row>
    <row r="12" spans="2:9" x14ac:dyDescent="0.2">
      <c r="B12" s="78">
        <v>590043191</v>
      </c>
      <c r="C12" s="79">
        <v>43735</v>
      </c>
      <c r="D12" s="78" t="s">
        <v>39</v>
      </c>
      <c r="E12" s="78">
        <v>400</v>
      </c>
      <c r="H12" s="54" t="s">
        <v>69</v>
      </c>
      <c r="I12" s="496">
        <v>300</v>
      </c>
    </row>
    <row r="13" spans="2:9" x14ac:dyDescent="0.2">
      <c r="B13" s="78">
        <v>590043191</v>
      </c>
      <c r="C13" s="79">
        <v>43735</v>
      </c>
      <c r="D13" s="78" t="s">
        <v>65</v>
      </c>
      <c r="E13" s="78">
        <v>1000</v>
      </c>
      <c r="H13" s="54" t="s">
        <v>37</v>
      </c>
      <c r="I13" s="496">
        <v>350</v>
      </c>
    </row>
    <row r="14" spans="2:9" x14ac:dyDescent="0.2">
      <c r="B14" s="78">
        <v>590043225</v>
      </c>
      <c r="C14" s="79">
        <v>43745</v>
      </c>
      <c r="D14" s="78" t="s">
        <v>74</v>
      </c>
      <c r="E14" s="78">
        <v>1250</v>
      </c>
      <c r="H14" s="54" t="s">
        <v>38</v>
      </c>
      <c r="I14" s="496">
        <v>700</v>
      </c>
    </row>
    <row r="15" spans="2:9" x14ac:dyDescent="0.2">
      <c r="B15" s="78">
        <v>590043225</v>
      </c>
      <c r="C15" s="79">
        <v>43745</v>
      </c>
      <c r="D15" s="78" t="s">
        <v>77</v>
      </c>
      <c r="E15" s="78">
        <v>200</v>
      </c>
      <c r="H15" s="54" t="s">
        <v>74</v>
      </c>
      <c r="I15" s="496">
        <v>2400</v>
      </c>
    </row>
    <row r="16" spans="2:9" x14ac:dyDescent="0.2">
      <c r="B16" s="78">
        <v>590043225</v>
      </c>
      <c r="C16" s="79">
        <v>43745</v>
      </c>
      <c r="D16" s="78" t="s">
        <v>66</v>
      </c>
      <c r="E16" s="78">
        <v>200</v>
      </c>
      <c r="H16" s="54" t="s">
        <v>39</v>
      </c>
      <c r="I16" s="496">
        <v>750</v>
      </c>
    </row>
    <row r="17" spans="2:9" x14ac:dyDescent="0.2">
      <c r="B17" s="78">
        <v>590043225</v>
      </c>
      <c r="C17" s="79">
        <v>43745</v>
      </c>
      <c r="D17" s="78" t="s">
        <v>65</v>
      </c>
      <c r="E17" s="78">
        <v>1000</v>
      </c>
      <c r="H17" s="54" t="s">
        <v>76</v>
      </c>
      <c r="I17" s="496">
        <v>800</v>
      </c>
    </row>
    <row r="18" spans="2:9" x14ac:dyDescent="0.2">
      <c r="B18" s="78">
        <v>590043251</v>
      </c>
      <c r="C18" s="79">
        <v>43753</v>
      </c>
      <c r="D18" s="78" t="s">
        <v>76</v>
      </c>
      <c r="E18" s="78">
        <v>800</v>
      </c>
      <c r="H18" s="54" t="s">
        <v>75</v>
      </c>
      <c r="I18" s="496">
        <v>350</v>
      </c>
    </row>
    <row r="19" spans="2:9" x14ac:dyDescent="0.2">
      <c r="B19" s="78">
        <v>590043251</v>
      </c>
      <c r="C19" s="79">
        <v>43753</v>
      </c>
      <c r="D19" s="78" t="s">
        <v>66</v>
      </c>
      <c r="E19" s="78">
        <v>900</v>
      </c>
      <c r="H19" s="54" t="s">
        <v>24</v>
      </c>
      <c r="I19" s="496">
        <v>11250</v>
      </c>
    </row>
    <row r="20" spans="2:9" x14ac:dyDescent="0.2">
      <c r="B20" s="78">
        <v>590043251</v>
      </c>
      <c r="C20" s="79">
        <v>43753</v>
      </c>
      <c r="D20" s="78" t="s">
        <v>74</v>
      </c>
      <c r="E20" s="78">
        <v>600</v>
      </c>
    </row>
    <row r="21" spans="2:9" x14ac:dyDescent="0.2">
      <c r="B21" s="78">
        <v>590043251</v>
      </c>
      <c r="C21" s="79">
        <v>43753</v>
      </c>
      <c r="D21" s="78" t="s">
        <v>39</v>
      </c>
      <c r="E21" s="78">
        <v>350</v>
      </c>
    </row>
    <row r="22" spans="2:9" x14ac:dyDescent="0.2">
      <c r="B22" s="78">
        <v>590043289</v>
      </c>
      <c r="C22" s="79">
        <v>43756</v>
      </c>
      <c r="D22" s="78" t="s">
        <v>37</v>
      </c>
      <c r="E22" s="78">
        <v>50</v>
      </c>
    </row>
    <row r="23" spans="2:9" x14ac:dyDescent="0.2">
      <c r="B23" s="78">
        <v>590043289</v>
      </c>
      <c r="C23" s="79">
        <v>43756</v>
      </c>
      <c r="D23" s="78" t="s">
        <v>30</v>
      </c>
      <c r="E23" s="78">
        <v>300</v>
      </c>
    </row>
    <row r="24" spans="2:9" x14ac:dyDescent="0.2">
      <c r="B24" s="78">
        <v>590043289</v>
      </c>
      <c r="C24" s="79">
        <v>43756</v>
      </c>
      <c r="D24" s="78" t="s">
        <v>32</v>
      </c>
      <c r="E24" s="78">
        <v>500</v>
      </c>
    </row>
    <row r="25" spans="2:9" x14ac:dyDescent="0.2">
      <c r="B25" s="78">
        <v>590043289</v>
      </c>
      <c r="C25" s="79">
        <v>43756</v>
      </c>
      <c r="D25" s="78" t="s">
        <v>38</v>
      </c>
      <c r="E25" s="78">
        <v>400</v>
      </c>
    </row>
    <row r="26" spans="2:9" x14ac:dyDescent="0.2">
      <c r="B26" s="78">
        <v>590043289</v>
      </c>
      <c r="C26" s="79">
        <v>43756</v>
      </c>
      <c r="D26" s="78" t="s">
        <v>69</v>
      </c>
      <c r="E26" s="78">
        <v>200</v>
      </c>
    </row>
    <row r="27" spans="2:9" x14ac:dyDescent="0.2">
      <c r="B27" s="78">
        <v>590043289</v>
      </c>
      <c r="C27" s="79">
        <v>43756</v>
      </c>
      <c r="D27" s="78" t="s">
        <v>75</v>
      </c>
      <c r="E27" s="78">
        <v>200</v>
      </c>
    </row>
    <row r="28" spans="2:9" x14ac:dyDescent="0.2">
      <c r="B28" s="78"/>
      <c r="C28" s="79"/>
      <c r="D28" s="78"/>
      <c r="E28" s="78"/>
    </row>
    <row r="29" spans="2:9" x14ac:dyDescent="0.2">
      <c r="B29" s="78"/>
      <c r="C29" s="79"/>
      <c r="D29" s="78"/>
      <c r="E29" s="78"/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15000000}">
    <sortState xmlns:xlrd2="http://schemas.microsoft.com/office/spreadsheetml/2017/richdata2" ref="B4:E48">
      <sortCondition ref="B3:B48"/>
    </sortState>
  </autoFilter>
  <dataValidations count="3">
    <dataValidation type="list" allowBlank="1" showInputMessage="1" showErrorMessage="1" sqref="D40:D47" xr:uid="{00000000-0002-0000-1500-000000000000}">
      <formula1>$B$54:$B$72</formula1>
    </dataValidation>
    <dataValidation type="list" allowBlank="1" showInputMessage="1" showErrorMessage="1" sqref="D49:D54" xr:uid="{00000000-0002-0000-1500-000001000000}">
      <formula1>$B$54:$B$71</formula1>
    </dataValidation>
    <dataValidation type="list" allowBlank="1" showInputMessage="1" showErrorMessage="1" sqref="D4:D39" xr:uid="{00000000-0002-0000-1500-000002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2:M120"/>
  <sheetViews>
    <sheetView showGridLines="0" topLeftCell="C31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79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140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VLOOKUP(A8,$A$85:$B$127,2,FALSE)</f>
        <v>2.38</v>
      </c>
      <c r="E8" s="17">
        <v>2000</v>
      </c>
      <c r="F8" s="17" t="s">
        <v>12</v>
      </c>
      <c r="G8" s="27">
        <f t="shared" ref="G8:G38" si="0">+D8*E8</f>
        <v>4760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VLOOKUP(A9,$A$85:$B$127,2,FALSE)</f>
        <v>3.18</v>
      </c>
      <c r="E9" s="18">
        <v>600</v>
      </c>
      <c r="F9" s="18" t="s">
        <v>12</v>
      </c>
      <c r="G9" s="33">
        <f t="shared" si="0"/>
        <v>1908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VLOOKUP(A10,$A$85:$B$127,2,FALSE)</f>
        <v>2.41</v>
      </c>
      <c r="E10" s="18">
        <v>1500</v>
      </c>
      <c r="F10" s="18" t="s">
        <v>12</v>
      </c>
      <c r="G10" s="28">
        <f t="shared" si="0"/>
        <v>3615</v>
      </c>
      <c r="I10" s="56"/>
      <c r="J10" s="54"/>
      <c r="K10" s="53" t="s">
        <v>23</v>
      </c>
      <c r="L10" t="s">
        <v>25</v>
      </c>
      <c r="M10"/>
    </row>
    <row r="11" spans="1:13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ref="E11:E42" si="2">IFERROR(VLOOKUP(A11,$K$11:$L$30,2,FALSE),0)</f>
        <v>0</v>
      </c>
      <c r="F11" s="18" t="s">
        <v>12</v>
      </c>
      <c r="G11" s="28">
        <f t="shared" si="0"/>
        <v>0</v>
      </c>
      <c r="I11" s="56"/>
      <c r="J11" s="54"/>
      <c r="K11" s="54" t="s">
        <v>31</v>
      </c>
      <c r="L11" s="496">
        <v>500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32</v>
      </c>
      <c r="L12" s="496">
        <v>2500</v>
      </c>
      <c r="M12"/>
    </row>
    <row r="13" spans="1:13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30</v>
      </c>
      <c r="L13" s="496">
        <v>290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v>100</v>
      </c>
      <c r="F14" s="20" t="s">
        <v>12</v>
      </c>
      <c r="G14" s="28">
        <f t="shared" si="0"/>
        <v>346</v>
      </c>
      <c r="J14" s="54"/>
      <c r="K14" s="54" t="s">
        <v>37</v>
      </c>
      <c r="L14" s="496">
        <v>800</v>
      </c>
      <c r="M14"/>
    </row>
    <row r="15" spans="1:13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39</v>
      </c>
      <c r="L15" s="496">
        <v>150</v>
      </c>
      <c r="M15"/>
    </row>
    <row r="16" spans="1:13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74</v>
      </c>
      <c r="L16" s="496">
        <v>300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v>0</v>
      </c>
      <c r="F17" s="19" t="s">
        <v>12</v>
      </c>
      <c r="G17" s="28">
        <f t="shared" si="0"/>
        <v>0</v>
      </c>
      <c r="I17" s="56"/>
      <c r="J17" s="54"/>
      <c r="K17" s="54" t="s">
        <v>122</v>
      </c>
      <c r="L17" s="496">
        <v>1650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v>600</v>
      </c>
      <c r="F18" s="89" t="s">
        <v>12</v>
      </c>
      <c r="G18" s="28">
        <f t="shared" si="0"/>
        <v>1104</v>
      </c>
      <c r="I18" s="56"/>
      <c r="K18" s="54" t="s">
        <v>66</v>
      </c>
      <c r="L18" s="496">
        <v>950</v>
      </c>
      <c r="M18"/>
    </row>
    <row r="19" spans="1:13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71</v>
      </c>
      <c r="L19" s="496">
        <v>200</v>
      </c>
      <c r="M19"/>
    </row>
    <row r="20" spans="1:13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77</v>
      </c>
      <c r="L20" s="496">
        <v>2400</v>
      </c>
      <c r="M20"/>
    </row>
    <row r="21" spans="1:13" ht="14.25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v>0</v>
      </c>
      <c r="F21" s="18" t="s">
        <v>12</v>
      </c>
      <c r="G21" s="28">
        <f t="shared" si="0"/>
        <v>0</v>
      </c>
      <c r="K21" s="54" t="s">
        <v>43</v>
      </c>
      <c r="L21" s="496">
        <v>200</v>
      </c>
      <c r="M21"/>
    </row>
    <row r="22" spans="1:13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70</v>
      </c>
      <c r="L22" s="496">
        <v>130</v>
      </c>
      <c r="M22"/>
    </row>
    <row r="23" spans="1:13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76</v>
      </c>
      <c r="L23" s="496">
        <v>800</v>
      </c>
      <c r="M23"/>
    </row>
    <row r="24" spans="1:13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27</v>
      </c>
      <c r="L24" s="496">
        <v>1100</v>
      </c>
      <c r="M24"/>
    </row>
    <row r="25" spans="1:13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 s="54" t="s">
        <v>42</v>
      </c>
      <c r="L25" s="496">
        <v>400</v>
      </c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 s="54" t="s">
        <v>24</v>
      </c>
      <c r="L26" s="496">
        <v>12370</v>
      </c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v>1300</v>
      </c>
      <c r="F27" s="19" t="s">
        <v>12</v>
      </c>
      <c r="G27" s="28">
        <f t="shared" si="0"/>
        <v>5720.0000000000009</v>
      </c>
      <c r="K27"/>
      <c r="L27"/>
      <c r="M27"/>
    </row>
    <row r="28" spans="1:13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v>250</v>
      </c>
      <c r="F31" s="18" t="s">
        <v>12</v>
      </c>
      <c r="G31" s="28">
        <f t="shared" si="0"/>
        <v>977.5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v>280</v>
      </c>
      <c r="F32" s="20" t="s">
        <v>12</v>
      </c>
      <c r="G32" s="28">
        <f t="shared" si="0"/>
        <v>924</v>
      </c>
      <c r="I32" s="56"/>
    </row>
    <row r="33" spans="1:10" s="8" customFormat="1" ht="15.7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v>500</v>
      </c>
      <c r="F35" s="19" t="s">
        <v>12</v>
      </c>
      <c r="G35" s="28">
        <f t="shared" si="0"/>
        <v>2650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124</v>
      </c>
      <c r="D37" s="82">
        <f t="shared" si="1"/>
        <v>4.4000000000000004</v>
      </c>
      <c r="E37" s="18">
        <v>0</v>
      </c>
      <c r="F37" s="19" t="s">
        <v>12</v>
      </c>
      <c r="G37" s="28">
        <f t="shared" si="0"/>
        <v>0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v>2100</v>
      </c>
      <c r="F38" s="18" t="s">
        <v>12</v>
      </c>
      <c r="G38" s="28">
        <f t="shared" si="0"/>
        <v>9030</v>
      </c>
    </row>
    <row r="39" spans="1:10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v>0</v>
      </c>
      <c r="F41" s="20" t="s">
        <v>12</v>
      </c>
      <c r="G41" s="28">
        <f>+D41*E41</f>
        <v>0</v>
      </c>
    </row>
    <row r="42" spans="1:10" customFormat="1" ht="18.75" customHeight="1" x14ac:dyDescent="0.2">
      <c r="A42" s="87" t="s">
        <v>59</v>
      </c>
      <c r="B42" s="48">
        <v>35</v>
      </c>
      <c r="C42" s="96" t="s">
        <v>60</v>
      </c>
      <c r="D42" s="92">
        <f>VLOOKUP(A42,$A$85:$B$127,2,FALSE)</f>
        <v>3.23</v>
      </c>
      <c r="E42" s="93">
        <f t="shared" si="2"/>
        <v>0</v>
      </c>
      <c r="F42" s="94" t="s">
        <v>12</v>
      </c>
      <c r="G42" s="95">
        <f>+D42*E42</f>
        <v>0</v>
      </c>
      <c r="H42" s="35"/>
      <c r="I42" s="55"/>
    </row>
    <row r="43" spans="1:10" customFormat="1" ht="18.75" customHeight="1" x14ac:dyDescent="0.2">
      <c r="A43" s="87" t="s">
        <v>122</v>
      </c>
      <c r="B43" s="48">
        <v>36</v>
      </c>
      <c r="C43" s="97" t="s">
        <v>125</v>
      </c>
      <c r="D43" s="92">
        <f>VLOOKUP(A43,$A$85:$B$127,2,FALSE)</f>
        <v>4.76</v>
      </c>
      <c r="E43" s="93">
        <v>1600</v>
      </c>
      <c r="F43" s="94" t="s">
        <v>12</v>
      </c>
      <c r="G43" s="95">
        <f>+D43*E43</f>
        <v>7616</v>
      </c>
      <c r="H43" s="35"/>
      <c r="I43" s="55"/>
    </row>
    <row r="44" spans="1:10" ht="17.25" customHeight="1" x14ac:dyDescent="0.2">
      <c r="A44" s="65"/>
      <c r="B44" s="23"/>
      <c r="C44" s="21"/>
      <c r="D44" s="533" t="s">
        <v>11</v>
      </c>
      <c r="E44" s="533"/>
      <c r="F44" s="533"/>
      <c r="G44" s="70">
        <f>SUM(G8:G43)</f>
        <v>38650.5</v>
      </c>
      <c r="H44" s="15"/>
    </row>
    <row r="45" spans="1:10" x14ac:dyDescent="0.2">
      <c r="B45" s="23"/>
      <c r="C45" s="21"/>
      <c r="D45" s="22"/>
      <c r="E45" s="24"/>
      <c r="F45" s="22"/>
      <c r="G45" s="25"/>
      <c r="J45" s="90"/>
    </row>
    <row r="46" spans="1:10" ht="21.95" customHeight="1" x14ac:dyDescent="0.2">
      <c r="B46" s="26"/>
      <c r="C46" s="52" t="s">
        <v>18</v>
      </c>
      <c r="D46" s="68">
        <v>2094.98</v>
      </c>
      <c r="E46" s="69">
        <v>0.6</v>
      </c>
      <c r="F46" s="48" t="s">
        <v>10</v>
      </c>
      <c r="G46" s="70">
        <f>(D46*E46)</f>
        <v>1256.9880000000001</v>
      </c>
    </row>
    <row r="47" spans="1:10" ht="21.95" customHeight="1" x14ac:dyDescent="0.2">
      <c r="B47" s="26"/>
      <c r="C47" s="52" t="s">
        <v>113</v>
      </c>
      <c r="D47" s="71">
        <v>332221.09723694308</v>
      </c>
      <c r="E47" s="69">
        <v>0.6</v>
      </c>
      <c r="F47" s="48" t="s">
        <v>10</v>
      </c>
      <c r="G47" s="72">
        <f>D47*E47</f>
        <v>199332.65834216584</v>
      </c>
    </row>
    <row r="48" spans="1:10" s="65" customFormat="1" ht="21.95" customHeight="1" x14ac:dyDescent="0.25">
      <c r="A48" s="8"/>
      <c r="B48" s="9"/>
      <c r="C48" s="10"/>
      <c r="D48" s="11"/>
      <c r="E48" s="12"/>
      <c r="F48" s="11"/>
      <c r="G48" s="13"/>
      <c r="I48" s="66"/>
    </row>
    <row r="49" spans="1:9" s="65" customFormat="1" ht="20.25" customHeight="1" x14ac:dyDescent="0.2">
      <c r="A49" s="8"/>
      <c r="B49" s="519" t="s">
        <v>14</v>
      </c>
      <c r="C49" s="519"/>
      <c r="D49" s="519"/>
      <c r="E49" s="519"/>
      <c r="F49" s="73" t="s">
        <v>8</v>
      </c>
      <c r="G49" s="74">
        <f>G44+G46</f>
        <v>39907.487999999998</v>
      </c>
      <c r="I49" s="66"/>
    </row>
    <row r="50" spans="1:9" s="65" customFormat="1" ht="22.5" customHeight="1" x14ac:dyDescent="0.2">
      <c r="A50" s="7"/>
      <c r="B50" s="519" t="s">
        <v>15</v>
      </c>
      <c r="C50" s="519"/>
      <c r="D50" s="519"/>
      <c r="E50" s="519"/>
      <c r="F50" s="75" t="s">
        <v>9</v>
      </c>
      <c r="G50" s="76">
        <f>G47</f>
        <v>199332.65834216584</v>
      </c>
      <c r="I50" s="66"/>
    </row>
    <row r="51" spans="1:9" s="65" customFormat="1" x14ac:dyDescent="0.2">
      <c r="A51" s="7"/>
      <c r="B51" s="29"/>
      <c r="C51" s="30"/>
      <c r="D51" s="30"/>
      <c r="E51" s="30"/>
      <c r="F51" s="31"/>
      <c r="G51" s="34"/>
      <c r="I51" s="66"/>
    </row>
    <row r="52" spans="1:9" s="65" customForma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7"/>
      <c r="B56" s="14"/>
      <c r="C56" s="7"/>
      <c r="D56" s="15"/>
      <c r="E56" s="15"/>
      <c r="F56" s="15"/>
      <c r="G56" s="16"/>
      <c r="I56" s="66"/>
    </row>
    <row r="57" spans="1:9" s="65" customFormat="1" ht="21.95" customHeight="1" x14ac:dyDescent="0.2">
      <c r="A57" s="7"/>
      <c r="B57" s="14"/>
      <c r="C57" s="7"/>
      <c r="D57" s="15"/>
      <c r="E57" s="7"/>
      <c r="F57" s="15"/>
      <c r="G57" s="16"/>
      <c r="I57" s="66"/>
    </row>
    <row r="58" spans="1:9" s="65" customFormat="1" ht="23.25" customHeight="1" x14ac:dyDescent="0.2">
      <c r="A58"/>
      <c r="B58" s="14"/>
      <c r="C58" s="51" t="s">
        <v>16</v>
      </c>
      <c r="D58" s="6"/>
      <c r="E58" s="516" t="s">
        <v>17</v>
      </c>
      <c r="F58" s="517"/>
      <c r="G58" s="518"/>
      <c r="I58" s="66"/>
    </row>
    <row r="59" spans="1:9" s="65" customFormat="1" ht="15.75" x14ac:dyDescent="0.25">
      <c r="A59" s="7"/>
      <c r="B59" s="36"/>
      <c r="C59" s="46" t="s">
        <v>110</v>
      </c>
      <c r="D59" s="37"/>
      <c r="E59" s="38" t="s">
        <v>13</v>
      </c>
      <c r="F59" s="38"/>
      <c r="G59" s="39"/>
      <c r="I59" s="66"/>
    </row>
    <row r="60" spans="1:9" s="65" customFormat="1" ht="21.95" customHeight="1" x14ac:dyDescent="0.2">
      <c r="A60" s="7"/>
      <c r="B60" s="40"/>
      <c r="C60" s="41"/>
      <c r="D60" s="41"/>
      <c r="E60" s="42"/>
      <c r="F60" s="42"/>
      <c r="G60" s="43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7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I64" s="66"/>
    </row>
    <row r="65" spans="1:9" ht="7.5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H69" s="5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I84" s="7"/>
    </row>
    <row r="85" spans="1:9" ht="15" thickBot="1" x14ac:dyDescent="0.25">
      <c r="A85" s="81" t="s">
        <v>32</v>
      </c>
      <c r="B85" s="80">
        <v>2.38</v>
      </c>
      <c r="I85" s="7"/>
    </row>
    <row r="86" spans="1:9" ht="15" thickBot="1" x14ac:dyDescent="0.25">
      <c r="A86" s="81" t="s">
        <v>31</v>
      </c>
      <c r="B86" s="80">
        <v>3.18</v>
      </c>
      <c r="F86" s="55"/>
      <c r="I86" s="7"/>
    </row>
    <row r="87" spans="1:9" ht="15" thickBot="1" x14ac:dyDescent="0.25">
      <c r="A87" s="81" t="s">
        <v>37</v>
      </c>
      <c r="B87" s="80">
        <v>2.41</v>
      </c>
      <c r="F87" s="55"/>
      <c r="I87" s="7"/>
    </row>
    <row r="88" spans="1:9" ht="15" thickBot="1" x14ac:dyDescent="0.25">
      <c r="A88" s="81" t="s">
        <v>36</v>
      </c>
      <c r="B88" s="80">
        <v>2.15</v>
      </c>
      <c r="F88" s="55"/>
      <c r="I88" s="7"/>
    </row>
    <row r="89" spans="1:9" ht="15" thickBot="1" x14ac:dyDescent="0.25">
      <c r="A89" s="81" t="s">
        <v>38</v>
      </c>
      <c r="B89" s="80">
        <v>2.83</v>
      </c>
      <c r="F89" s="55"/>
      <c r="I89" s="7"/>
    </row>
    <row r="90" spans="1:9" ht="15" thickBot="1" x14ac:dyDescent="0.25">
      <c r="A90" s="81" t="s">
        <v>40</v>
      </c>
      <c r="B90" s="80">
        <v>2.15</v>
      </c>
      <c r="F90" s="55"/>
      <c r="I90" s="7"/>
    </row>
    <row r="91" spans="1:9" ht="15" thickBot="1" x14ac:dyDescent="0.25">
      <c r="A91" s="81" t="s">
        <v>39</v>
      </c>
      <c r="B91" s="80">
        <v>3.46</v>
      </c>
      <c r="F91" s="55"/>
      <c r="I91" s="7"/>
    </row>
    <row r="92" spans="1:9" ht="15" thickBot="1" x14ac:dyDescent="0.25">
      <c r="A92" s="81" t="s">
        <v>28</v>
      </c>
      <c r="B92" s="80">
        <v>2.76</v>
      </c>
      <c r="F92" s="55"/>
      <c r="I92" s="7"/>
    </row>
    <row r="93" spans="1:9" ht="15" thickBot="1" x14ac:dyDescent="0.25">
      <c r="A93" s="81" t="s">
        <v>41</v>
      </c>
      <c r="B93" s="80">
        <v>4.3899999999999997</v>
      </c>
      <c r="F93" s="55"/>
      <c r="I93" s="7"/>
    </row>
    <row r="94" spans="1:9" ht="15" thickBot="1" x14ac:dyDescent="0.25">
      <c r="A94" s="81" t="s">
        <v>43</v>
      </c>
      <c r="B94" s="80">
        <v>1.18</v>
      </c>
      <c r="F94" s="55"/>
      <c r="I94" s="7"/>
    </row>
    <row r="95" spans="1:9" ht="15" thickBot="1" x14ac:dyDescent="0.25">
      <c r="A95" s="81" t="s">
        <v>30</v>
      </c>
      <c r="B95" s="80">
        <v>1.84</v>
      </c>
      <c r="F95" s="55"/>
      <c r="I95" s="7"/>
    </row>
    <row r="96" spans="1:9" ht="15" thickBot="1" x14ac:dyDescent="0.25">
      <c r="A96" s="81" t="s">
        <v>34</v>
      </c>
      <c r="B96" s="80">
        <v>5.98</v>
      </c>
      <c r="F96" s="55"/>
      <c r="I96" s="7"/>
    </row>
    <row r="97" spans="1:9" ht="15" thickBot="1" x14ac:dyDescent="0.25">
      <c r="A97" s="81" t="s">
        <v>33</v>
      </c>
      <c r="B97" s="80">
        <v>5.45</v>
      </c>
      <c r="F97" s="55"/>
      <c r="I97" s="7"/>
    </row>
    <row r="98" spans="1:9" ht="15" thickBot="1" x14ac:dyDescent="0.25">
      <c r="A98" s="81" t="s">
        <v>42</v>
      </c>
      <c r="B98" s="80">
        <v>3.9</v>
      </c>
      <c r="F98" s="55"/>
      <c r="I98" s="7"/>
    </row>
    <row r="99" spans="1:9" ht="15" thickBot="1" x14ac:dyDescent="0.25">
      <c r="A99" s="81" t="s">
        <v>29</v>
      </c>
      <c r="B99" s="80">
        <v>2</v>
      </c>
      <c r="F99" s="55"/>
      <c r="I99" s="7"/>
    </row>
    <row r="100" spans="1:9" ht="15" thickBot="1" x14ac:dyDescent="0.25">
      <c r="A100" s="81" t="s">
        <v>62</v>
      </c>
      <c r="B100" s="80">
        <v>1.9</v>
      </c>
      <c r="F100" s="55"/>
      <c r="I100" s="7"/>
    </row>
    <row r="101" spans="1:9" ht="15.75" customHeight="1" thickBot="1" x14ac:dyDescent="0.25">
      <c r="A101" s="81" t="s">
        <v>63</v>
      </c>
      <c r="B101" s="80">
        <v>3.4</v>
      </c>
      <c r="F101" s="55"/>
    </row>
    <row r="102" spans="1:9" ht="15" thickBot="1" x14ac:dyDescent="0.25">
      <c r="A102" s="81" t="s">
        <v>64</v>
      </c>
      <c r="B102" s="80">
        <v>6.1</v>
      </c>
      <c r="F102" s="55"/>
    </row>
    <row r="103" spans="1:9" ht="15" thickBot="1" x14ac:dyDescent="0.25">
      <c r="A103" s="81" t="s">
        <v>65</v>
      </c>
      <c r="B103" s="80">
        <v>6.5</v>
      </c>
      <c r="F103" s="55"/>
    </row>
    <row r="104" spans="1:9" ht="15" thickBot="1" x14ac:dyDescent="0.25">
      <c r="A104" s="81" t="s">
        <v>66</v>
      </c>
      <c r="B104" s="80">
        <v>4.4000000000000004</v>
      </c>
      <c r="F104" s="55"/>
    </row>
    <row r="105" spans="1:9" ht="15" thickBot="1" x14ac:dyDescent="0.25">
      <c r="A105" s="81" t="s">
        <v>67</v>
      </c>
      <c r="B105" s="80">
        <v>2850</v>
      </c>
      <c r="F105" s="55"/>
    </row>
    <row r="106" spans="1:9" ht="15" thickBot="1" x14ac:dyDescent="0.25">
      <c r="A106" s="81" t="s">
        <v>68</v>
      </c>
      <c r="B106" s="80">
        <v>4.5999999999999996</v>
      </c>
      <c r="F106" s="55"/>
    </row>
    <row r="107" spans="1:9" ht="15" thickBot="1" x14ac:dyDescent="0.25">
      <c r="A107" s="81" t="s">
        <v>69</v>
      </c>
      <c r="B107" s="80">
        <v>2.2000000000000002</v>
      </c>
      <c r="F107" s="55"/>
    </row>
    <row r="108" spans="1:9" ht="15" thickBot="1" x14ac:dyDescent="0.25">
      <c r="A108" s="81" t="s">
        <v>70</v>
      </c>
      <c r="B108" s="80">
        <v>3.91</v>
      </c>
      <c r="F108" s="55"/>
    </row>
    <row r="109" spans="1:9" ht="15" thickBot="1" x14ac:dyDescent="0.25">
      <c r="A109" s="81" t="s">
        <v>71</v>
      </c>
      <c r="B109" s="80">
        <v>3.3</v>
      </c>
      <c r="F109" s="55"/>
    </row>
    <row r="110" spans="1:9" ht="15" thickBot="1" x14ac:dyDescent="0.25">
      <c r="A110" s="81" t="s">
        <v>72</v>
      </c>
      <c r="B110" s="80">
        <v>4.1500000000000004</v>
      </c>
      <c r="F110" s="55"/>
    </row>
    <row r="111" spans="1:9" ht="15" thickBot="1" x14ac:dyDescent="0.25">
      <c r="A111" s="81" t="s">
        <v>73</v>
      </c>
      <c r="B111" s="80">
        <v>4.3600000000000003</v>
      </c>
      <c r="F111" s="55"/>
    </row>
    <row r="112" spans="1:9" ht="15" thickBot="1" x14ac:dyDescent="0.25">
      <c r="A112" s="81" t="s">
        <v>74</v>
      </c>
      <c r="B112" s="80">
        <v>5.3</v>
      </c>
      <c r="F112" s="55"/>
    </row>
    <row r="113" spans="1:7" ht="15" thickBot="1" x14ac:dyDescent="0.25">
      <c r="A113" s="81" t="s">
        <v>75</v>
      </c>
      <c r="B113" s="80">
        <v>2.58</v>
      </c>
      <c r="F113" s="55"/>
    </row>
    <row r="114" spans="1:7" ht="15" thickBot="1" x14ac:dyDescent="0.25">
      <c r="A114" s="81" t="s">
        <v>76</v>
      </c>
      <c r="B114" s="80">
        <v>4.4000000000000004</v>
      </c>
      <c r="F114" s="55"/>
    </row>
    <row r="115" spans="1:7" ht="15" thickBot="1" x14ac:dyDescent="0.25">
      <c r="A115" s="81" t="s">
        <v>77</v>
      </c>
      <c r="B115" s="80">
        <v>4.3</v>
      </c>
      <c r="F115" s="55"/>
    </row>
    <row r="116" spans="1:7" ht="29.25" thickBot="1" x14ac:dyDescent="0.25">
      <c r="A116" s="81" t="s">
        <v>58</v>
      </c>
      <c r="B116" s="80">
        <v>4.3</v>
      </c>
      <c r="G116" s="55"/>
    </row>
    <row r="117" spans="1:7" ht="15" thickBot="1" x14ac:dyDescent="0.25">
      <c r="A117" s="81" t="s">
        <v>35</v>
      </c>
      <c r="B117" s="65">
        <v>2.2000000000000002</v>
      </c>
    </row>
    <row r="118" spans="1:7" ht="15" thickBot="1" x14ac:dyDescent="0.25">
      <c r="A118" s="81" t="s">
        <v>27</v>
      </c>
      <c r="B118" s="65">
        <v>4.7</v>
      </c>
    </row>
    <row r="119" spans="1:7" ht="15" thickBot="1" x14ac:dyDescent="0.25">
      <c r="A119" s="81" t="s">
        <v>59</v>
      </c>
      <c r="B119" s="65">
        <v>3.23</v>
      </c>
    </row>
    <row r="120" spans="1:7" x14ac:dyDescent="0.2">
      <c r="A120" s="83" t="s">
        <v>122</v>
      </c>
      <c r="B120" s="65">
        <v>4.76</v>
      </c>
    </row>
  </sheetData>
  <autoFilter ref="B7:G44" xr:uid="{00000000-0009-0000-0000-000016000000}"/>
  <mergeCells count="8">
    <mergeCell ref="B50:E50"/>
    <mergeCell ref="E58:G58"/>
    <mergeCell ref="B2:G2"/>
    <mergeCell ref="B3:G3"/>
    <mergeCell ref="B4:G4"/>
    <mergeCell ref="B5:G5"/>
    <mergeCell ref="D44:F44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119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131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1050</v>
      </c>
      <c r="F8" s="17" t="s">
        <v>12</v>
      </c>
      <c r="G8" s="27">
        <f t="shared" ref="G8:G38" si="0">+D8*E8</f>
        <v>2499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350</v>
      </c>
      <c r="F10" s="18" t="s">
        <v>12</v>
      </c>
      <c r="G10" s="28">
        <f t="shared" si="0"/>
        <v>843.5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37</v>
      </c>
      <c r="L11" s="496">
        <v>350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700</v>
      </c>
      <c r="F12" s="18" t="s">
        <v>12</v>
      </c>
      <c r="G12" s="28">
        <f>+D12*E12</f>
        <v>1981</v>
      </c>
      <c r="I12" s="56"/>
      <c r="J12" s="54"/>
      <c r="K12" s="54" t="s">
        <v>66</v>
      </c>
      <c r="L12" s="496">
        <v>1750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74</v>
      </c>
      <c r="L13" s="496">
        <v>2400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750</v>
      </c>
      <c r="F14" s="20" t="s">
        <v>12</v>
      </c>
      <c r="G14" s="28">
        <f t="shared" si="0"/>
        <v>2595</v>
      </c>
      <c r="J14" s="54"/>
      <c r="K14" s="54" t="s">
        <v>38</v>
      </c>
      <c r="L14" s="496">
        <v>700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32</v>
      </c>
      <c r="L15" s="496">
        <v>1050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75</v>
      </c>
      <c r="L16" s="496">
        <v>350</v>
      </c>
      <c r="M16"/>
    </row>
    <row r="17" spans="1:13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0</v>
      </c>
      <c r="F17" s="19" t="s">
        <v>12</v>
      </c>
      <c r="G17" s="28">
        <f t="shared" si="0"/>
        <v>0</v>
      </c>
      <c r="I17" s="56"/>
      <c r="J17" s="54"/>
      <c r="K17" s="54" t="s">
        <v>77</v>
      </c>
      <c r="L17" s="496">
        <v>200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600</v>
      </c>
      <c r="F18" s="19" t="s">
        <v>12</v>
      </c>
      <c r="G18" s="28">
        <f t="shared" si="0"/>
        <v>1104</v>
      </c>
      <c r="I18" s="56"/>
      <c r="K18" s="54" t="s">
        <v>39</v>
      </c>
      <c r="L18" s="496">
        <v>750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65</v>
      </c>
      <c r="L19" s="496">
        <v>2000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30</v>
      </c>
      <c r="L20" s="496">
        <v>600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69</v>
      </c>
      <c r="L21" s="496">
        <v>300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76</v>
      </c>
      <c r="L22" s="496">
        <v>800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24</v>
      </c>
      <c r="L23" s="496">
        <v>11250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2000</v>
      </c>
      <c r="F26" s="19" t="s">
        <v>12</v>
      </c>
      <c r="G26" s="28">
        <f t="shared" si="0"/>
        <v>13000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1750</v>
      </c>
      <c r="F27" s="19" t="s">
        <v>12</v>
      </c>
      <c r="G27" s="28">
        <f t="shared" si="0"/>
        <v>7700.0000000000009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300</v>
      </c>
      <c r="F30" s="18" t="s">
        <v>12</v>
      </c>
      <c r="G30" s="28">
        <f t="shared" si="0"/>
        <v>660</v>
      </c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>
        <f t="shared" si="0"/>
        <v>0</v>
      </c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>
        <f t="shared" si="0"/>
        <v>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2400</v>
      </c>
      <c r="F35" s="19" t="s">
        <v>12</v>
      </c>
      <c r="G35" s="28">
        <f t="shared" si="0"/>
        <v>12720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350</v>
      </c>
      <c r="F36" s="19" t="s">
        <v>12</v>
      </c>
      <c r="G36" s="28">
        <f t="shared" si="0"/>
        <v>903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800</v>
      </c>
      <c r="F37" s="19" t="s">
        <v>12</v>
      </c>
      <c r="G37" s="28">
        <f t="shared" si="0"/>
        <v>3520.0000000000005</v>
      </c>
    </row>
    <row r="38" spans="1:10" ht="17.100000000000001" customHeight="1" x14ac:dyDescent="0.2">
      <c r="A38" s="87" t="s">
        <v>77</v>
      </c>
      <c r="B38" s="48">
        <v>31</v>
      </c>
      <c r="C38" s="49" t="s">
        <v>96</v>
      </c>
      <c r="D38" s="82">
        <f t="shared" si="1"/>
        <v>4.3</v>
      </c>
      <c r="E38" s="18">
        <f t="shared" si="2"/>
        <v>200</v>
      </c>
      <c r="F38" s="18" t="s">
        <v>12</v>
      </c>
      <c r="G38" s="50">
        <f t="shared" si="0"/>
        <v>860</v>
      </c>
    </row>
    <row r="39" spans="1:10" ht="18" hidden="1" customHeight="1" x14ac:dyDescent="0.2">
      <c r="A39" s="87" t="s">
        <v>58</v>
      </c>
      <c r="B39" s="48">
        <v>32</v>
      </c>
      <c r="C39" s="98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33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50">
        <f>+D42*E42</f>
        <v>0</v>
      </c>
      <c r="H42" s="35"/>
      <c r="I42" s="55"/>
    </row>
    <row r="43" spans="1:10" ht="17.25" customHeight="1" x14ac:dyDescent="0.2">
      <c r="B43" s="23"/>
      <c r="C43" s="21"/>
      <c r="D43" s="533" t="s">
        <v>11</v>
      </c>
      <c r="E43" s="533"/>
      <c r="F43" s="533"/>
      <c r="G43" s="47">
        <f>SUM(G8:G42)</f>
        <v>48385.5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</row>
    <row r="46" spans="1:10" ht="21.95" customHeight="1" x14ac:dyDescent="0.2"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49223.491999999998</v>
      </c>
      <c r="I48" s="66"/>
    </row>
    <row r="49" spans="1:11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132888.43889477724</v>
      </c>
      <c r="I49" s="66"/>
    </row>
    <row r="50" spans="1:11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11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11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11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11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11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11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11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11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11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11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11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  <c r="K61" s="65" t="s">
        <v>120</v>
      </c>
    </row>
    <row r="62" spans="1:11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11" s="65" customFormat="1" ht="21.95" customHeight="1" x14ac:dyDescent="0.2">
      <c r="I63" s="66"/>
    </row>
    <row r="64" spans="1:11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17000000}">
    <filterColumn colId="3">
      <filters blank="1">
        <filter val="1050"/>
        <filter val="1750"/>
        <filter val="200"/>
        <filter val="2000"/>
        <filter val="2400"/>
        <filter val="300"/>
        <filter val="350"/>
        <filter val="600"/>
        <filter val="700"/>
        <filter val="750"/>
        <filter val="80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>
    <pageSetUpPr fitToPage="1"/>
  </sheetPr>
  <dimension ref="A2:M119"/>
  <sheetViews>
    <sheetView showGridLines="0" topLeftCell="A4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3" ht="21.95" customHeight="1" x14ac:dyDescent="0.2">
      <c r="B3" s="524" t="s">
        <v>119</v>
      </c>
      <c r="C3" s="525"/>
      <c r="D3" s="525"/>
      <c r="E3" s="525"/>
      <c r="F3" s="525"/>
      <c r="G3" s="526"/>
      <c r="H3" s="1"/>
    </row>
    <row r="4" spans="1:13" ht="21.95" customHeight="1" x14ac:dyDescent="0.35">
      <c r="B4" s="530" t="s">
        <v>0</v>
      </c>
      <c r="C4" s="531"/>
      <c r="D4" s="531"/>
      <c r="E4" s="531"/>
      <c r="F4" s="531"/>
      <c r="G4" s="532"/>
      <c r="H4" s="1"/>
    </row>
    <row r="5" spans="1:13" ht="15.75" customHeight="1" x14ac:dyDescent="0.35">
      <c r="B5" s="527" t="s">
        <v>140</v>
      </c>
      <c r="C5" s="528"/>
      <c r="D5" s="528"/>
      <c r="E5" s="528"/>
      <c r="F5" s="528"/>
      <c r="G5" s="529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v>1000</v>
      </c>
      <c r="F8" s="17" t="s">
        <v>12</v>
      </c>
      <c r="G8" s="27">
        <f t="shared" ref="G8:G38" si="0">+D8*E8</f>
        <v>2380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v>400</v>
      </c>
      <c r="F10" s="18" t="s">
        <v>12</v>
      </c>
      <c r="G10" s="28">
        <f t="shared" si="0"/>
        <v>964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ref="E11:E42" si="2">IFERROR(VLOOKUP(A11,$K$11:$L$30,2,FALSE),0)</f>
        <v>0</v>
      </c>
      <c r="F11" s="18" t="s">
        <v>12</v>
      </c>
      <c r="G11" s="28">
        <f t="shared" si="0"/>
        <v>0</v>
      </c>
      <c r="I11" s="56"/>
      <c r="J11" s="54"/>
      <c r="K11" s="54" t="s">
        <v>37</v>
      </c>
      <c r="L11" s="496">
        <v>350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v>300</v>
      </c>
      <c r="F12" s="18" t="s">
        <v>12</v>
      </c>
      <c r="G12" s="28">
        <f>+D12*E12</f>
        <v>849</v>
      </c>
      <c r="I12" s="56"/>
      <c r="J12" s="54"/>
      <c r="K12" s="54" t="s">
        <v>66</v>
      </c>
      <c r="L12" s="496">
        <v>1750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74</v>
      </c>
      <c r="L13" s="496">
        <v>2400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v>600</v>
      </c>
      <c r="F14" s="20" t="s">
        <v>12</v>
      </c>
      <c r="G14" s="28">
        <f t="shared" si="0"/>
        <v>2076</v>
      </c>
      <c r="J14" s="54"/>
      <c r="K14" s="54" t="s">
        <v>38</v>
      </c>
      <c r="L14" s="496">
        <v>700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32</v>
      </c>
      <c r="L15" s="496">
        <v>1050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75</v>
      </c>
      <c r="L16" s="496">
        <v>350</v>
      </c>
      <c r="M16"/>
    </row>
    <row r="17" spans="1:13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0</v>
      </c>
      <c r="F17" s="19" t="s">
        <v>12</v>
      </c>
      <c r="G17" s="28">
        <f t="shared" si="0"/>
        <v>0</v>
      </c>
      <c r="I17" s="56"/>
      <c r="J17" s="54"/>
      <c r="K17" s="54" t="s">
        <v>77</v>
      </c>
      <c r="L17" s="496">
        <v>200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v>500</v>
      </c>
      <c r="F18" s="19" t="s">
        <v>12</v>
      </c>
      <c r="G18" s="28">
        <f t="shared" si="0"/>
        <v>920</v>
      </c>
      <c r="I18" s="56"/>
      <c r="K18" s="54" t="s">
        <v>39</v>
      </c>
      <c r="L18" s="496">
        <v>750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65</v>
      </c>
      <c r="L19" s="496">
        <v>2000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30</v>
      </c>
      <c r="L20" s="496">
        <v>600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69</v>
      </c>
      <c r="L21" s="496">
        <v>300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76</v>
      </c>
      <c r="L22" s="496">
        <v>800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24</v>
      </c>
      <c r="L23" s="496">
        <v>11250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2000</v>
      </c>
      <c r="F26" s="19" t="s">
        <v>12</v>
      </c>
      <c r="G26" s="28">
        <f t="shared" si="0"/>
        <v>13000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v>1300</v>
      </c>
      <c r="F27" s="19" t="s">
        <v>12</v>
      </c>
      <c r="G27" s="28">
        <f t="shared" si="0"/>
        <v>5720.0000000000009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v>300</v>
      </c>
      <c r="F30" s="18" t="s">
        <v>12</v>
      </c>
      <c r="G30" s="28">
        <f t="shared" si="0"/>
        <v>660</v>
      </c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>
        <f t="shared" si="0"/>
        <v>0</v>
      </c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>
        <f t="shared" si="0"/>
        <v>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v>1750</v>
      </c>
      <c r="F35" s="19" t="s">
        <v>12</v>
      </c>
      <c r="G35" s="28">
        <f t="shared" si="0"/>
        <v>9275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v>200</v>
      </c>
      <c r="F36" s="19" t="s">
        <v>12</v>
      </c>
      <c r="G36" s="28">
        <f t="shared" si="0"/>
        <v>516</v>
      </c>
    </row>
    <row r="37" spans="1:1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v>0</v>
      </c>
      <c r="F37" s="19" t="s">
        <v>12</v>
      </c>
      <c r="G37" s="28">
        <f t="shared" si="0"/>
        <v>0</v>
      </c>
    </row>
    <row r="38" spans="1:10" ht="17.100000000000001" customHeight="1" x14ac:dyDescent="0.2">
      <c r="A38" s="87" t="s">
        <v>77</v>
      </c>
      <c r="B38" s="48">
        <v>31</v>
      </c>
      <c r="C38" s="49" t="s">
        <v>96</v>
      </c>
      <c r="D38" s="82">
        <f t="shared" si="1"/>
        <v>4.3</v>
      </c>
      <c r="E38" s="18">
        <v>400</v>
      </c>
      <c r="F38" s="18" t="s">
        <v>12</v>
      </c>
      <c r="G38" s="50">
        <f t="shared" si="0"/>
        <v>1720</v>
      </c>
    </row>
    <row r="39" spans="1:10" ht="18" hidden="1" customHeight="1" x14ac:dyDescent="0.2">
      <c r="A39" s="87" t="s">
        <v>58</v>
      </c>
      <c r="B39" s="48">
        <v>32</v>
      </c>
      <c r="C39" s="98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33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50">
        <f>+D42*E42</f>
        <v>0</v>
      </c>
      <c r="H42" s="35"/>
      <c r="I42" s="55"/>
    </row>
    <row r="43" spans="1:10" ht="17.25" customHeight="1" x14ac:dyDescent="0.2">
      <c r="B43" s="23"/>
      <c r="C43" s="21"/>
      <c r="D43" s="533" t="s">
        <v>11</v>
      </c>
      <c r="E43" s="533"/>
      <c r="F43" s="533"/>
      <c r="G43" s="47">
        <f>SUM(G8:G42)</f>
        <v>38080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</row>
    <row r="46" spans="1:10" ht="21.95" customHeight="1" x14ac:dyDescent="0.2"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19" t="s">
        <v>14</v>
      </c>
      <c r="C48" s="519"/>
      <c r="D48" s="519"/>
      <c r="E48" s="519"/>
      <c r="F48" s="73" t="s">
        <v>8</v>
      </c>
      <c r="G48" s="74">
        <f>G43+G45</f>
        <v>38917.991999999998</v>
      </c>
      <c r="I48" s="66"/>
    </row>
    <row r="49" spans="1:11" s="65" customFormat="1" ht="22.5" customHeight="1" x14ac:dyDescent="0.2">
      <c r="A49" s="7"/>
      <c r="B49" s="519" t="s">
        <v>15</v>
      </c>
      <c r="C49" s="519"/>
      <c r="D49" s="519"/>
      <c r="E49" s="519"/>
      <c r="F49" s="75" t="s">
        <v>9</v>
      </c>
      <c r="G49" s="76">
        <f>G46</f>
        <v>132888.43889477724</v>
      </c>
      <c r="I49" s="66"/>
    </row>
    <row r="50" spans="1:11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11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11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11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11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11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11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11" s="65" customFormat="1" ht="23.25" customHeight="1" x14ac:dyDescent="0.2">
      <c r="A57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11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11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11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11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  <c r="K61" s="65" t="s">
        <v>120</v>
      </c>
    </row>
    <row r="62" spans="1:11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11" s="65" customFormat="1" ht="21.95" customHeight="1" x14ac:dyDescent="0.2">
      <c r="I63" s="66"/>
    </row>
    <row r="64" spans="1:11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18000000}">
    <filterColumn colId="3">
      <filters blank="1">
        <filter val="1000"/>
        <filter val="1300"/>
        <filter val="1750"/>
        <filter val="200"/>
        <filter val="2000"/>
        <filter val="300"/>
        <filter val="400"/>
        <filter val="500"/>
        <filter val="60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>
    <pageSetUpPr fitToPage="1"/>
  </sheetPr>
  <dimension ref="A2:S124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8.42578125" style="7" bestFit="1" customWidth="1"/>
    <col min="11" max="11" width="16.7109375" style="7" bestFit="1" customWidth="1"/>
    <col min="12" max="12" width="12.7109375" style="7" bestFit="1" customWidth="1"/>
    <col min="13" max="16384" width="11.42578125" style="7"/>
  </cols>
  <sheetData>
    <row r="2" spans="1:19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9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M3" s="142" t="s">
        <v>149</v>
      </c>
      <c r="N3" s="142">
        <v>102225</v>
      </c>
    </row>
    <row r="4" spans="1:19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M4" s="142" t="s">
        <v>150</v>
      </c>
      <c r="N4" s="142">
        <v>10222503</v>
      </c>
    </row>
    <row r="5" spans="1:19" ht="15.75" customHeight="1" x14ac:dyDescent="0.35">
      <c r="A5" s="65"/>
      <c r="B5" s="527" t="s">
        <v>141</v>
      </c>
      <c r="C5" s="528"/>
      <c r="D5" s="528"/>
      <c r="E5" s="528"/>
      <c r="F5" s="528"/>
      <c r="G5" s="529"/>
      <c r="H5" s="1"/>
    </row>
    <row r="6" spans="1:19" ht="6" customHeight="1" x14ac:dyDescent="0.2">
      <c r="A6" s="65"/>
    </row>
    <row r="7" spans="1:19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M7" s="145" t="s">
        <v>157</v>
      </c>
      <c r="N7" s="146" t="s">
        <v>158</v>
      </c>
      <c r="O7" s="146" t="s">
        <v>159</v>
      </c>
      <c r="P7" s="146" t="s">
        <v>160</v>
      </c>
      <c r="Q7" s="146" t="s">
        <v>161</v>
      </c>
      <c r="R7" s="147" t="s">
        <v>162</v>
      </c>
      <c r="S7" s="146" t="s">
        <v>163</v>
      </c>
    </row>
    <row r="8" spans="1:19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VLOOKUP(A8,$A$87:$B$131,2,FALSE)</f>
        <v>2.38</v>
      </c>
      <c r="E8" s="17">
        <f>IFERROR(VLOOKUP(A8,$J$11:$K$37,2,FALSE),"")</f>
        <v>2100</v>
      </c>
      <c r="F8" s="17" t="s">
        <v>12</v>
      </c>
      <c r="G8" s="27">
        <f>IFERROR(+D8*E8,"")</f>
        <v>4998</v>
      </c>
      <c r="J8" s="61"/>
      <c r="L8" s="65" t="s">
        <v>169</v>
      </c>
      <c r="M8" s="65">
        <v>50003076</v>
      </c>
      <c r="N8" s="8">
        <f>E8</f>
        <v>2100</v>
      </c>
      <c r="P8" s="146" t="s">
        <v>164</v>
      </c>
      <c r="Q8" s="146">
        <v>2005</v>
      </c>
      <c r="R8" s="146" t="s">
        <v>165</v>
      </c>
      <c r="S8" s="146" t="s">
        <v>178</v>
      </c>
    </row>
    <row r="9" spans="1:19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VLOOKUP(A9,$A$87:$B$131,2,FALSE)</f>
        <v>3.18</v>
      </c>
      <c r="E9" s="18">
        <f>IFERROR(VLOOKUP(A9,$J$11:$K$37,2,FALSE),"")</f>
        <v>620</v>
      </c>
      <c r="F9" s="18" t="s">
        <v>12</v>
      </c>
      <c r="G9" s="33">
        <f>IFERROR(+D9*E9,"")</f>
        <v>1971.6000000000001</v>
      </c>
      <c r="I9" s="54"/>
      <c r="J9"/>
      <c r="L9" s="65" t="s">
        <v>152</v>
      </c>
      <c r="M9" s="65">
        <v>50003065</v>
      </c>
      <c r="N9" s="8">
        <f>E9</f>
        <v>620</v>
      </c>
      <c r="P9" s="146" t="s">
        <v>164</v>
      </c>
      <c r="Q9" s="146">
        <v>2005</v>
      </c>
      <c r="R9" s="146" t="s">
        <v>165</v>
      </c>
      <c r="S9" s="146" t="s">
        <v>178</v>
      </c>
    </row>
    <row r="10" spans="1:19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VLOOKUP(A10,$A$87:$B$131,2,FALSE)</f>
        <v>2.41</v>
      </c>
      <c r="E10" s="18">
        <f>IFERROR(VLOOKUP(A10,$J$11:$K$37,2,FALSE),"")</f>
        <v>1730</v>
      </c>
      <c r="F10" s="18" t="s">
        <v>12</v>
      </c>
      <c r="G10" s="33">
        <f t="shared" ref="G10:G45" si="1">IFERROR(+D10*E10,"")</f>
        <v>4169.3</v>
      </c>
      <c r="I10" s="54"/>
      <c r="J10" s="53" t="s">
        <v>23</v>
      </c>
      <c r="K10" t="s">
        <v>25</v>
      </c>
      <c r="L10" s="65" t="s">
        <v>154</v>
      </c>
      <c r="M10" s="65">
        <v>50004171</v>
      </c>
      <c r="N10" s="8">
        <f>E10</f>
        <v>1730</v>
      </c>
      <c r="P10" s="146" t="s">
        <v>164</v>
      </c>
      <c r="Q10" s="146">
        <v>2005</v>
      </c>
      <c r="R10" s="146" t="s">
        <v>165</v>
      </c>
      <c r="S10" s="146" t="s">
        <v>178</v>
      </c>
    </row>
    <row r="11" spans="1:19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 t="shared" ref="E11:E45" si="2">IFERROR(VLOOKUP(A11,$J$11:$K$37,2,FALSE),"")</f>
        <v/>
      </c>
      <c r="F11" s="18" t="s">
        <v>12</v>
      </c>
      <c r="G11" s="33" t="str">
        <f t="shared" si="1"/>
        <v/>
      </c>
      <c r="I11" s="54"/>
      <c r="J11" s="54" t="s">
        <v>31</v>
      </c>
      <c r="K11" s="496">
        <v>620</v>
      </c>
      <c r="L11"/>
    </row>
    <row r="12" spans="1:19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 t="shared" si="2"/>
        <v/>
      </c>
      <c r="F12" s="18" t="s">
        <v>12</v>
      </c>
      <c r="G12" s="33" t="str">
        <f t="shared" si="1"/>
        <v/>
      </c>
      <c r="I12" s="54"/>
      <c r="J12" s="54" t="s">
        <v>32</v>
      </c>
      <c r="K12" s="496">
        <v>2100</v>
      </c>
      <c r="L12"/>
    </row>
    <row r="13" spans="1:19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 t="shared" si="2"/>
        <v/>
      </c>
      <c r="F13" s="18" t="s">
        <v>12</v>
      </c>
      <c r="G13" s="33" t="str">
        <f t="shared" si="1"/>
        <v/>
      </c>
      <c r="I13" s="54"/>
      <c r="J13" s="54" t="s">
        <v>30</v>
      </c>
      <c r="K13" s="496">
        <v>250</v>
      </c>
      <c r="L13"/>
    </row>
    <row r="14" spans="1:19" ht="14.25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 t="shared" si="2"/>
        <v>200</v>
      </c>
      <c r="F14" s="20" t="s">
        <v>12</v>
      </c>
      <c r="G14" s="33">
        <f t="shared" si="1"/>
        <v>692</v>
      </c>
      <c r="I14" s="54"/>
      <c r="J14" s="54" t="s">
        <v>37</v>
      </c>
      <c r="K14" s="496">
        <v>1730</v>
      </c>
      <c r="L14" s="65" t="s">
        <v>156</v>
      </c>
      <c r="M14" s="65">
        <v>50004370</v>
      </c>
      <c r="N14" s="8">
        <f>E14</f>
        <v>200</v>
      </c>
      <c r="P14" s="146" t="s">
        <v>164</v>
      </c>
      <c r="Q14" s="146">
        <v>2005</v>
      </c>
      <c r="R14" s="146" t="s">
        <v>165</v>
      </c>
      <c r="S14" s="146" t="s">
        <v>178</v>
      </c>
    </row>
    <row r="15" spans="1:19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 t="shared" si="2"/>
        <v/>
      </c>
      <c r="F15" s="19" t="s">
        <v>12</v>
      </c>
      <c r="G15" s="33" t="str">
        <f t="shared" si="1"/>
        <v/>
      </c>
      <c r="I15" s="54"/>
      <c r="J15" s="54" t="s">
        <v>39</v>
      </c>
      <c r="K15" s="496">
        <v>200</v>
      </c>
      <c r="L15"/>
    </row>
    <row r="16" spans="1:19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 t="shared" si="2"/>
        <v/>
      </c>
      <c r="F16" s="19" t="s">
        <v>12</v>
      </c>
      <c r="G16" s="33" t="str">
        <f t="shared" si="1"/>
        <v/>
      </c>
      <c r="I16" s="54"/>
      <c r="J16" s="54" t="s">
        <v>74</v>
      </c>
      <c r="K16" s="496">
        <v>650</v>
      </c>
      <c r="L16"/>
    </row>
    <row r="17" spans="1:19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 t="str">
        <f t="shared" si="2"/>
        <v/>
      </c>
      <c r="F17" s="19" t="s">
        <v>12</v>
      </c>
      <c r="G17" s="33" t="str">
        <f t="shared" si="1"/>
        <v/>
      </c>
      <c r="I17" s="54"/>
      <c r="J17" s="54" t="s">
        <v>122</v>
      </c>
      <c r="K17" s="496">
        <v>1440</v>
      </c>
      <c r="L17"/>
    </row>
    <row r="18" spans="1:19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 t="shared" si="2"/>
        <v>250</v>
      </c>
      <c r="F18" s="89" t="s">
        <v>12</v>
      </c>
      <c r="G18" s="33">
        <f t="shared" si="1"/>
        <v>460</v>
      </c>
      <c r="J18" s="54" t="s">
        <v>66</v>
      </c>
      <c r="K18" s="496">
        <v>1700</v>
      </c>
      <c r="L18" s="7" t="s">
        <v>151</v>
      </c>
      <c r="M18" s="7">
        <v>50001439</v>
      </c>
      <c r="N18" s="8">
        <f>E18</f>
        <v>250</v>
      </c>
      <c r="P18" s="146" t="s">
        <v>164</v>
      </c>
      <c r="Q18" s="146">
        <v>2005</v>
      </c>
      <c r="R18" s="146" t="s">
        <v>165</v>
      </c>
      <c r="S18" s="146" t="s">
        <v>178</v>
      </c>
    </row>
    <row r="19" spans="1:19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 t="shared" si="2"/>
        <v/>
      </c>
      <c r="F19" s="19" t="s">
        <v>12</v>
      </c>
      <c r="G19" s="33" t="str">
        <f t="shared" si="1"/>
        <v/>
      </c>
      <c r="J19" s="54" t="s">
        <v>71</v>
      </c>
      <c r="K19" s="496">
        <v>280</v>
      </c>
      <c r="L19"/>
    </row>
    <row r="20" spans="1:19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 t="shared" si="2"/>
        <v/>
      </c>
      <c r="F20" s="18" t="s">
        <v>12</v>
      </c>
      <c r="G20" s="33" t="str">
        <f t="shared" si="1"/>
        <v/>
      </c>
      <c r="J20" s="54" t="s">
        <v>77</v>
      </c>
      <c r="K20" s="496"/>
      <c r="L20"/>
    </row>
    <row r="21" spans="1:19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 t="shared" si="2"/>
        <v/>
      </c>
      <c r="F21" s="18" t="s">
        <v>12</v>
      </c>
      <c r="G21" s="33" t="str">
        <f t="shared" si="1"/>
        <v/>
      </c>
      <c r="J21" s="54" t="s">
        <v>70</v>
      </c>
      <c r="K21" s="496">
        <v>200</v>
      </c>
      <c r="L21"/>
    </row>
    <row r="22" spans="1:19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 t="shared" si="2"/>
        <v/>
      </c>
      <c r="F22" s="18" t="s">
        <v>12</v>
      </c>
      <c r="G22" s="33" t="str">
        <f t="shared" si="1"/>
        <v/>
      </c>
      <c r="J22" s="54" t="s">
        <v>27</v>
      </c>
      <c r="K22" s="496">
        <v>1.5</v>
      </c>
      <c r="L22"/>
    </row>
    <row r="23" spans="1:19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 t="shared" si="2"/>
        <v/>
      </c>
      <c r="F23" s="20" t="s">
        <v>12</v>
      </c>
      <c r="G23" s="33" t="str">
        <f t="shared" si="1"/>
        <v/>
      </c>
      <c r="J23" s="54" t="s">
        <v>142</v>
      </c>
      <c r="K23" s="496">
        <v>1400</v>
      </c>
      <c r="L23"/>
    </row>
    <row r="24" spans="1:19" ht="14.25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>
        <f t="shared" si="2"/>
        <v>300</v>
      </c>
      <c r="F24" s="19" t="s">
        <v>12</v>
      </c>
      <c r="G24" s="33">
        <f t="shared" si="1"/>
        <v>1020</v>
      </c>
      <c r="J24" s="54" t="s">
        <v>63</v>
      </c>
      <c r="K24" s="496">
        <v>300</v>
      </c>
      <c r="L24" s="7" t="s">
        <v>168</v>
      </c>
      <c r="M24" s="7">
        <v>50001416</v>
      </c>
      <c r="N24" s="8">
        <f>E24</f>
        <v>300</v>
      </c>
      <c r="P24" s="146" t="s">
        <v>164</v>
      </c>
      <c r="Q24" s="146">
        <v>2005</v>
      </c>
      <c r="R24" s="146" t="s">
        <v>165</v>
      </c>
      <c r="S24" s="146" t="s">
        <v>178</v>
      </c>
    </row>
    <row r="25" spans="1:19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 t="shared" si="2"/>
        <v/>
      </c>
      <c r="F25" s="19" t="s">
        <v>12</v>
      </c>
      <c r="G25" s="33" t="str">
        <f t="shared" si="1"/>
        <v/>
      </c>
      <c r="J25" s="54" t="s">
        <v>144</v>
      </c>
      <c r="K25" s="496">
        <v>2</v>
      </c>
      <c r="L25"/>
    </row>
    <row r="26" spans="1:19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 t="shared" si="2"/>
        <v/>
      </c>
      <c r="F26" s="19" t="s">
        <v>12</v>
      </c>
      <c r="G26" s="33" t="str">
        <f t="shared" si="1"/>
        <v/>
      </c>
      <c r="J26" s="54" t="s">
        <v>143</v>
      </c>
      <c r="K26" s="496">
        <v>500</v>
      </c>
      <c r="L26"/>
    </row>
    <row r="27" spans="1:19" ht="14.25" x14ac:dyDescent="0.2">
      <c r="A27" s="87" t="s">
        <v>142</v>
      </c>
      <c r="B27" s="48">
        <v>19</v>
      </c>
      <c r="C27" s="45" t="s">
        <v>146</v>
      </c>
      <c r="D27" s="82">
        <f>VLOOKUP(A27,$A$87:$B$131,2,FALSE)</f>
        <v>5.82</v>
      </c>
      <c r="E27" s="18">
        <f t="shared" si="2"/>
        <v>1400</v>
      </c>
      <c r="F27" s="19" t="s">
        <v>12</v>
      </c>
      <c r="G27" s="33">
        <f t="shared" si="1"/>
        <v>8148</v>
      </c>
      <c r="J27" s="54" t="s">
        <v>109</v>
      </c>
      <c r="K27" s="496"/>
      <c r="L27" s="65" t="s">
        <v>176</v>
      </c>
      <c r="M27" s="65">
        <v>50007322</v>
      </c>
      <c r="N27" s="8">
        <f>E27</f>
        <v>1400</v>
      </c>
      <c r="P27" s="146" t="s">
        <v>164</v>
      </c>
      <c r="Q27" s="146">
        <v>2005</v>
      </c>
      <c r="R27" s="146" t="s">
        <v>165</v>
      </c>
      <c r="S27" s="146" t="s">
        <v>178</v>
      </c>
    </row>
    <row r="28" spans="1:19" ht="14.25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8">
        <f t="shared" si="2"/>
        <v>1700</v>
      </c>
      <c r="F28" s="19" t="s">
        <v>12</v>
      </c>
      <c r="G28" s="33">
        <f t="shared" si="1"/>
        <v>7480.0000000000009</v>
      </c>
      <c r="J28" s="54" t="s">
        <v>24</v>
      </c>
      <c r="K28" s="496">
        <v>11373.5</v>
      </c>
      <c r="L28" s="65" t="s">
        <v>153</v>
      </c>
      <c r="M28" s="65">
        <v>50003683</v>
      </c>
      <c r="N28" s="8">
        <f>E28</f>
        <v>1700</v>
      </c>
      <c r="P28" s="146" t="s">
        <v>164</v>
      </c>
      <c r="Q28" s="146">
        <v>2005</v>
      </c>
      <c r="R28" s="146" t="s">
        <v>165</v>
      </c>
      <c r="S28" s="146" t="s">
        <v>178</v>
      </c>
    </row>
    <row r="29" spans="1:19" ht="14.25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18">
        <f t="shared" si="2"/>
        <v>2</v>
      </c>
      <c r="F29" s="19" t="s">
        <v>12</v>
      </c>
      <c r="G29" s="33">
        <f t="shared" si="1"/>
        <v>5700</v>
      </c>
      <c r="J29"/>
      <c r="K29"/>
      <c r="L29" s="65" t="s">
        <v>174</v>
      </c>
      <c r="M29" s="65">
        <v>50004840</v>
      </c>
      <c r="N29" s="7">
        <v>1</v>
      </c>
      <c r="P29" s="146" t="s">
        <v>164</v>
      </c>
      <c r="Q29" s="146">
        <v>2005</v>
      </c>
      <c r="R29" s="146" t="s">
        <v>165</v>
      </c>
      <c r="S29" s="146" t="s">
        <v>178</v>
      </c>
    </row>
    <row r="30" spans="1:19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 t="shared" si="2"/>
        <v/>
      </c>
      <c r="F30" s="18" t="s">
        <v>12</v>
      </c>
      <c r="G30" s="33" t="str">
        <f t="shared" si="1"/>
        <v/>
      </c>
      <c r="J30"/>
      <c r="K30"/>
    </row>
    <row r="31" spans="1:19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 t="shared" si="2"/>
        <v/>
      </c>
      <c r="F31" s="18" t="s">
        <v>12</v>
      </c>
      <c r="G31" s="33" t="str">
        <f t="shared" si="1"/>
        <v/>
      </c>
      <c r="J31"/>
      <c r="K31"/>
    </row>
    <row r="32" spans="1:19" ht="14.25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 t="shared" si="2"/>
        <v>200</v>
      </c>
      <c r="F32" s="18" t="s">
        <v>12</v>
      </c>
      <c r="G32" s="33">
        <f t="shared" si="1"/>
        <v>782</v>
      </c>
      <c r="J32"/>
      <c r="K32"/>
      <c r="L32" s="65" t="s">
        <v>170</v>
      </c>
      <c r="M32" s="65">
        <v>50004184</v>
      </c>
      <c r="N32" s="7">
        <f>E32</f>
        <v>200</v>
      </c>
      <c r="P32" s="146" t="s">
        <v>164</v>
      </c>
      <c r="Q32" s="146">
        <v>2005</v>
      </c>
      <c r="R32" s="146" t="s">
        <v>165</v>
      </c>
      <c r="S32" s="146" t="s">
        <v>178</v>
      </c>
    </row>
    <row r="33" spans="1:19" s="8" customFormat="1" ht="14.25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18">
        <f t="shared" si="2"/>
        <v>280</v>
      </c>
      <c r="F33" s="20" t="s">
        <v>12</v>
      </c>
      <c r="G33" s="33">
        <f t="shared" si="1"/>
        <v>924</v>
      </c>
      <c r="L33" s="65" t="s">
        <v>171</v>
      </c>
      <c r="M33" s="65">
        <v>50004264</v>
      </c>
      <c r="N33" s="7">
        <f>E33</f>
        <v>280</v>
      </c>
      <c r="P33" s="146" t="s">
        <v>164</v>
      </c>
      <c r="Q33" s="146">
        <v>2005</v>
      </c>
      <c r="R33" s="146" t="s">
        <v>165</v>
      </c>
      <c r="S33" s="146" t="s">
        <v>178</v>
      </c>
    </row>
    <row r="34" spans="1:19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8" t="str">
        <f t="shared" si="2"/>
        <v/>
      </c>
      <c r="F34" s="19" t="s">
        <v>12</v>
      </c>
      <c r="G34" s="33" t="str">
        <f t="shared" si="1"/>
        <v/>
      </c>
      <c r="I34" s="67"/>
    </row>
    <row r="35" spans="1:19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8" t="str">
        <f t="shared" si="2"/>
        <v/>
      </c>
      <c r="F35" s="19" t="s">
        <v>12</v>
      </c>
      <c r="G35" s="33" t="str">
        <f t="shared" si="1"/>
        <v/>
      </c>
    </row>
    <row r="36" spans="1:19" ht="17.100000000000001" customHeight="1" x14ac:dyDescent="0.2">
      <c r="A36" s="87" t="s">
        <v>74</v>
      </c>
      <c r="B36" s="48">
        <v>28</v>
      </c>
      <c r="C36" s="45" t="s">
        <v>93</v>
      </c>
      <c r="D36" s="82">
        <f>VLOOKUP(A36,$A$87:$B$131,2,FALSE)</f>
        <v>5.3</v>
      </c>
      <c r="E36" s="18">
        <f t="shared" si="2"/>
        <v>650</v>
      </c>
      <c r="F36" s="19" t="s">
        <v>12</v>
      </c>
      <c r="G36" s="33">
        <f t="shared" si="1"/>
        <v>3445</v>
      </c>
      <c r="L36" s="65" t="s">
        <v>155</v>
      </c>
      <c r="M36" s="65">
        <v>50004355</v>
      </c>
      <c r="N36" s="7">
        <f>E36</f>
        <v>650</v>
      </c>
      <c r="P36" s="146" t="s">
        <v>164</v>
      </c>
      <c r="Q36" s="146">
        <v>2005</v>
      </c>
      <c r="R36" s="146" t="s">
        <v>165</v>
      </c>
      <c r="S36" s="146" t="s">
        <v>178</v>
      </c>
    </row>
    <row r="37" spans="1:19" ht="17.100000000000001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8">
        <f t="shared" si="2"/>
        <v>500</v>
      </c>
      <c r="F37" s="19" t="s">
        <v>12</v>
      </c>
      <c r="G37" s="33">
        <f t="shared" si="1"/>
        <v>1700</v>
      </c>
      <c r="L37" s="65" t="s">
        <v>173</v>
      </c>
      <c r="M37" s="65">
        <v>50004365</v>
      </c>
      <c r="N37" s="7">
        <f>E37</f>
        <v>500</v>
      </c>
      <c r="P37" s="146" t="s">
        <v>164</v>
      </c>
      <c r="Q37" s="146">
        <v>2005</v>
      </c>
      <c r="R37" s="146" t="s">
        <v>165</v>
      </c>
      <c r="S37" s="146" t="s">
        <v>178</v>
      </c>
    </row>
    <row r="38" spans="1:19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8" t="str">
        <f t="shared" si="2"/>
        <v/>
      </c>
      <c r="F38" s="19" t="s">
        <v>12</v>
      </c>
      <c r="G38" s="33" t="str">
        <f t="shared" si="1"/>
        <v/>
      </c>
    </row>
    <row r="39" spans="1:19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8" t="str">
        <f t="shared" si="2"/>
        <v/>
      </c>
      <c r="F39" s="19" t="s">
        <v>12</v>
      </c>
      <c r="G39" s="33" t="str">
        <f t="shared" si="1"/>
        <v/>
      </c>
    </row>
    <row r="40" spans="1:19" ht="17.100000000000001" hidden="1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 t="shared" si="2"/>
        <v>0</v>
      </c>
      <c r="F40" s="18" t="s">
        <v>12</v>
      </c>
      <c r="G40" s="33">
        <f t="shared" si="1"/>
        <v>0</v>
      </c>
    </row>
    <row r="41" spans="1:19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 t="shared" si="2"/>
        <v/>
      </c>
      <c r="F41" s="18" t="s">
        <v>12</v>
      </c>
      <c r="G41" s="33" t="str">
        <f t="shared" si="1"/>
        <v/>
      </c>
    </row>
    <row r="42" spans="1:19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 t="shared" si="2"/>
        <v/>
      </c>
      <c r="F42" s="18" t="s">
        <v>12</v>
      </c>
      <c r="G42" s="33" t="str">
        <f t="shared" si="1"/>
        <v/>
      </c>
    </row>
    <row r="43" spans="1:19" ht="18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8">
        <f t="shared" si="2"/>
        <v>1.5</v>
      </c>
      <c r="F43" s="148" t="s">
        <v>177</v>
      </c>
      <c r="G43" s="33">
        <f t="shared" si="1"/>
        <v>4.8449999999999998</v>
      </c>
      <c r="I43" s="90"/>
      <c r="L43" s="7" t="s">
        <v>27</v>
      </c>
      <c r="M43" s="7">
        <v>50001313</v>
      </c>
      <c r="N43" s="7">
        <f>E43</f>
        <v>1.5</v>
      </c>
      <c r="P43" s="146" t="s">
        <v>164</v>
      </c>
      <c r="Q43" s="146">
        <v>2005</v>
      </c>
      <c r="R43" s="146" t="s">
        <v>165</v>
      </c>
      <c r="S43" s="146" t="s">
        <v>178</v>
      </c>
    </row>
    <row r="44" spans="1:19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VLOOKUP(A44,$A$87:$B$131,2,FALSE)</f>
        <v>3.23</v>
      </c>
      <c r="E44" s="18" t="str">
        <f t="shared" si="2"/>
        <v/>
      </c>
      <c r="F44" s="94" t="s">
        <v>12</v>
      </c>
      <c r="G44" s="33" t="str">
        <f t="shared" si="1"/>
        <v/>
      </c>
      <c r="H44" s="35"/>
    </row>
    <row r="45" spans="1:19" customFormat="1" ht="18.75" customHeight="1" x14ac:dyDescent="0.2">
      <c r="A45" s="87" t="s">
        <v>122</v>
      </c>
      <c r="B45" s="48">
        <v>36</v>
      </c>
      <c r="C45" s="97" t="s">
        <v>125</v>
      </c>
      <c r="D45" s="92">
        <f>VLOOKUP(A45,$A$87:$B$131,2,FALSE)</f>
        <v>4.76</v>
      </c>
      <c r="E45" s="93">
        <f t="shared" si="2"/>
        <v>1440</v>
      </c>
      <c r="F45" s="94" t="s">
        <v>12</v>
      </c>
      <c r="G45" s="33">
        <f t="shared" si="1"/>
        <v>6854.4</v>
      </c>
      <c r="H45" s="35"/>
      <c r="L45" s="65" t="s">
        <v>172</v>
      </c>
      <c r="M45" s="65">
        <v>50004359</v>
      </c>
      <c r="N45" s="7">
        <f>E45</f>
        <v>1440</v>
      </c>
      <c r="P45" s="146" t="s">
        <v>164</v>
      </c>
      <c r="Q45" s="146">
        <v>2005</v>
      </c>
      <c r="R45" s="146" t="s">
        <v>165</v>
      </c>
      <c r="S45" s="146" t="s">
        <v>178</v>
      </c>
    </row>
    <row r="46" spans="1:19" ht="21" customHeight="1" x14ac:dyDescent="0.2">
      <c r="A46" s="65"/>
      <c r="B46" s="23"/>
      <c r="C46" s="21"/>
      <c r="D46" s="152"/>
      <c r="E46" s="154" t="s">
        <v>11</v>
      </c>
      <c r="F46" s="155"/>
      <c r="G46" s="153">
        <f>SUM(G8:G45)</f>
        <v>48349.145000000004</v>
      </c>
      <c r="H46" s="15"/>
      <c r="L46" s="65" t="s">
        <v>175</v>
      </c>
      <c r="M46" s="65">
        <v>50004841</v>
      </c>
      <c r="N46" s="7">
        <v>1</v>
      </c>
      <c r="P46" s="146" t="s">
        <v>164</v>
      </c>
      <c r="Q46" s="146">
        <v>2005</v>
      </c>
      <c r="R46" s="146" t="s">
        <v>165</v>
      </c>
      <c r="S46" s="146" t="s">
        <v>178</v>
      </c>
    </row>
    <row r="47" spans="1:19" x14ac:dyDescent="0.2">
      <c r="B47" s="23"/>
      <c r="C47" s="21"/>
      <c r="D47" s="22"/>
      <c r="E47" s="24"/>
      <c r="F47" s="22"/>
      <c r="G47" s="25"/>
      <c r="I47" s="90"/>
    </row>
    <row r="48" spans="1:19" ht="21.95" customHeight="1" x14ac:dyDescent="0.2">
      <c r="B48" s="26"/>
      <c r="C48" s="52" t="s">
        <v>18</v>
      </c>
      <c r="D48" s="68">
        <v>2094.98</v>
      </c>
      <c r="E48" s="69">
        <v>0.6</v>
      </c>
      <c r="F48" s="48" t="s">
        <v>10</v>
      </c>
      <c r="G48" s="70">
        <f>(D48*E48)</f>
        <v>1256.9880000000001</v>
      </c>
      <c r="M48" s="149">
        <v>20002585</v>
      </c>
      <c r="N48" s="151">
        <f>E48</f>
        <v>0.6</v>
      </c>
      <c r="O48" s="150"/>
      <c r="P48" s="59" t="s">
        <v>164</v>
      </c>
      <c r="Q48" s="59">
        <v>2005</v>
      </c>
      <c r="R48" s="59" t="s">
        <v>165</v>
      </c>
      <c r="S48" s="146" t="s">
        <v>178</v>
      </c>
    </row>
    <row r="49" spans="1:19" ht="21.95" customHeight="1" x14ac:dyDescent="0.2">
      <c r="B49" s="26"/>
      <c r="C49" s="52" t="s">
        <v>113</v>
      </c>
      <c r="D49" s="71">
        <v>332221.09723694308</v>
      </c>
      <c r="E49" s="69">
        <v>0.6</v>
      </c>
      <c r="F49" s="48" t="s">
        <v>10</v>
      </c>
      <c r="G49" s="72">
        <f>D49*E49</f>
        <v>199332.65834216584</v>
      </c>
      <c r="M49" s="149">
        <v>20002374</v>
      </c>
      <c r="N49" s="151">
        <f>E49</f>
        <v>0.6</v>
      </c>
      <c r="O49" s="150"/>
      <c r="P49" s="59" t="s">
        <v>164</v>
      </c>
      <c r="Q49" s="59">
        <v>2005</v>
      </c>
      <c r="R49" s="59" t="s">
        <v>165</v>
      </c>
      <c r="S49" s="146" t="s">
        <v>178</v>
      </c>
    </row>
    <row r="50" spans="1:19" s="65" customFormat="1" ht="21.95" customHeight="1" x14ac:dyDescent="0.25">
      <c r="A50" s="8"/>
      <c r="B50" s="9"/>
      <c r="C50" s="10"/>
      <c r="D50" s="11"/>
      <c r="E50" s="12"/>
      <c r="F50" s="11"/>
      <c r="G50" s="13"/>
    </row>
    <row r="51" spans="1:19" s="65" customFormat="1" ht="20.25" customHeight="1" x14ac:dyDescent="0.2">
      <c r="A51" s="8"/>
      <c r="B51" s="519" t="s">
        <v>14</v>
      </c>
      <c r="C51" s="519"/>
      <c r="D51" s="519"/>
      <c r="E51" s="519"/>
      <c r="F51" s="73" t="s">
        <v>8</v>
      </c>
      <c r="G51" s="74">
        <f>G46+G48</f>
        <v>49606.133000000002</v>
      </c>
    </row>
    <row r="52" spans="1:19" s="65" customFormat="1" ht="22.5" customHeight="1" x14ac:dyDescent="0.2">
      <c r="A52" s="7"/>
      <c r="B52" s="519" t="s">
        <v>15</v>
      </c>
      <c r="C52" s="519"/>
      <c r="D52" s="519"/>
      <c r="E52" s="519"/>
      <c r="F52" s="75" t="s">
        <v>9</v>
      </c>
      <c r="G52" s="76">
        <f>G49</f>
        <v>199332.65834216584</v>
      </c>
    </row>
    <row r="53" spans="1:19" s="65" customFormat="1" x14ac:dyDescent="0.2">
      <c r="A53" s="7"/>
      <c r="B53" s="29"/>
      <c r="C53" s="30"/>
      <c r="D53" s="30"/>
      <c r="E53" s="30"/>
      <c r="F53" s="31"/>
      <c r="G53" s="34"/>
    </row>
    <row r="54" spans="1:19" s="65" customFormat="1" x14ac:dyDescent="0.2">
      <c r="A54" s="7"/>
      <c r="B54" s="14"/>
      <c r="C54" s="8"/>
      <c r="D54" s="8"/>
      <c r="E54" s="8"/>
      <c r="F54" s="7"/>
      <c r="G54" s="44"/>
    </row>
    <row r="55" spans="1:19" s="65" customFormat="1" ht="21.95" customHeight="1" x14ac:dyDescent="0.2">
      <c r="A55" s="7"/>
      <c r="B55" s="14"/>
      <c r="C55" s="8"/>
      <c r="D55" s="8"/>
      <c r="E55" s="8"/>
      <c r="F55" s="7"/>
      <c r="G55" s="44"/>
    </row>
    <row r="56" spans="1:19" s="65" customFormat="1" ht="21.95" customHeight="1" x14ac:dyDescent="0.2">
      <c r="A56" s="7"/>
      <c r="B56" s="14"/>
      <c r="C56" s="8"/>
      <c r="D56" s="8"/>
      <c r="E56" s="8"/>
      <c r="F56" s="7"/>
      <c r="G56" s="44"/>
    </row>
    <row r="57" spans="1:19" s="65" customFormat="1" ht="21.95" customHeight="1" x14ac:dyDescent="0.2">
      <c r="A57" s="7"/>
      <c r="B57" s="14"/>
      <c r="C57" s="8"/>
      <c r="D57" s="8"/>
      <c r="E57" s="8"/>
      <c r="F57" s="7"/>
      <c r="G57" s="44"/>
    </row>
    <row r="58" spans="1:19" s="65" customFormat="1" ht="21.95" customHeight="1" x14ac:dyDescent="0.2">
      <c r="A58" s="7"/>
      <c r="B58" s="14"/>
      <c r="C58" s="7"/>
      <c r="D58" s="15"/>
      <c r="E58" s="15"/>
      <c r="F58" s="15"/>
      <c r="G58" s="16"/>
    </row>
    <row r="59" spans="1:19" s="65" customFormat="1" ht="21.95" customHeight="1" x14ac:dyDescent="0.2">
      <c r="A59" s="7"/>
      <c r="B59" s="14"/>
      <c r="C59" s="7"/>
      <c r="D59" s="15"/>
      <c r="E59" s="7"/>
      <c r="F59" s="15"/>
      <c r="G59" s="16"/>
    </row>
    <row r="60" spans="1:19" s="65" customFormat="1" ht="23.25" customHeight="1" x14ac:dyDescent="0.2">
      <c r="A60"/>
      <c r="B60" s="14"/>
      <c r="C60" s="51" t="s">
        <v>16</v>
      </c>
      <c r="D60" s="6"/>
      <c r="E60" s="516" t="s">
        <v>17</v>
      </c>
      <c r="F60" s="517"/>
      <c r="G60" s="518"/>
    </row>
    <row r="61" spans="1:19" s="65" customFormat="1" ht="15.75" x14ac:dyDescent="0.25">
      <c r="A61" s="7"/>
      <c r="B61" s="36"/>
      <c r="C61" s="46" t="s">
        <v>110</v>
      </c>
      <c r="D61" s="37"/>
      <c r="E61" s="38" t="s">
        <v>13</v>
      </c>
      <c r="F61" s="38"/>
      <c r="G61" s="39"/>
    </row>
    <row r="62" spans="1:19" s="65" customFormat="1" ht="21.95" customHeight="1" x14ac:dyDescent="0.2">
      <c r="A62" s="7"/>
      <c r="B62" s="40"/>
      <c r="C62" s="41"/>
      <c r="D62" s="41"/>
      <c r="E62" s="42"/>
      <c r="F62" s="42"/>
      <c r="G62" s="43"/>
    </row>
    <row r="63" spans="1:19" s="65" customFormat="1" ht="21.95" customHeight="1" x14ac:dyDescent="0.2">
      <c r="A63" s="7"/>
      <c r="B63" s="7"/>
      <c r="C63" s="7"/>
      <c r="D63" s="7"/>
      <c r="E63" s="7"/>
      <c r="F63" s="7"/>
      <c r="G63" s="7"/>
    </row>
    <row r="64" spans="1:19" s="65" customFormat="1" ht="21.95" customHeight="1" x14ac:dyDescent="0.2">
      <c r="A64" s="7"/>
      <c r="B64" s="7"/>
      <c r="C64" s="7"/>
      <c r="D64" s="7"/>
      <c r="E64" s="7"/>
      <c r="F64" s="7"/>
      <c r="G64" s="7"/>
    </row>
    <row r="65" spans="1:8" s="65" customFormat="1" ht="21.95" customHeight="1" x14ac:dyDescent="0.2">
      <c r="B65" s="7"/>
      <c r="C65" s="7"/>
      <c r="D65" s="7"/>
      <c r="E65" s="7"/>
      <c r="F65" s="7"/>
      <c r="G65" s="7"/>
    </row>
    <row r="66" spans="1:8" s="65" customFormat="1" ht="21.95" customHeight="1" x14ac:dyDescent="0.2"/>
    <row r="67" spans="1:8" ht="7.5" customHeight="1" x14ac:dyDescent="0.2">
      <c r="A67" s="65"/>
      <c r="B67" s="65"/>
      <c r="C67" s="65"/>
      <c r="D67" s="65"/>
      <c r="E67" s="65"/>
      <c r="F67" s="65"/>
      <c r="G67" s="65"/>
    </row>
    <row r="68" spans="1:8" ht="18" customHeight="1" x14ac:dyDescent="0.2">
      <c r="A68" s="65"/>
      <c r="B68" s="65"/>
      <c r="C68" s="65"/>
      <c r="D68" s="65"/>
      <c r="E68" s="65"/>
      <c r="F68" s="65"/>
      <c r="G68" s="65"/>
    </row>
    <row r="69" spans="1:8" ht="18" customHeight="1" x14ac:dyDescent="0.2">
      <c r="A69" s="65"/>
      <c r="B69" s="65"/>
      <c r="C69" s="65"/>
      <c r="D69" s="65"/>
      <c r="E69" s="65"/>
      <c r="F69" s="65"/>
      <c r="G69" s="65"/>
    </row>
    <row r="70" spans="1:8" ht="18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  <c r="H71" s="5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x14ac:dyDescent="0.2">
      <c r="A74" s="65"/>
      <c r="B74" s="65"/>
      <c r="C74" s="65"/>
      <c r="D74" s="65"/>
      <c r="E74" s="65"/>
      <c r="F74" s="65"/>
      <c r="G74" s="65"/>
    </row>
    <row r="75" spans="1:8" x14ac:dyDescent="0.2">
      <c r="A75" s="65"/>
      <c r="B75" s="65"/>
      <c r="C75" s="65"/>
      <c r="D75" s="65"/>
      <c r="E75" s="65"/>
      <c r="F75" s="65"/>
      <c r="G75" s="65"/>
    </row>
    <row r="76" spans="1:8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B82" s="65"/>
      <c r="C82" s="65"/>
      <c r="D82" s="65"/>
      <c r="E82" s="65"/>
      <c r="F82" s="65"/>
      <c r="G82" s="65"/>
    </row>
    <row r="83" spans="1:7" x14ac:dyDescent="0.2">
      <c r="B83" s="65"/>
      <c r="C83" s="65"/>
    </row>
    <row r="84" spans="1:7" x14ac:dyDescent="0.2">
      <c r="B84" s="65"/>
      <c r="C84" s="65"/>
    </row>
    <row r="85" spans="1:7" x14ac:dyDescent="0.2">
      <c r="B85" s="65"/>
      <c r="C85" s="65"/>
    </row>
    <row r="87" spans="1:7" ht="15" thickBot="1" x14ac:dyDescent="0.25">
      <c r="A87" s="81" t="s">
        <v>32</v>
      </c>
      <c r="B87" s="80">
        <v>2.38</v>
      </c>
    </row>
    <row r="88" spans="1:7" ht="15" thickBot="1" x14ac:dyDescent="0.25">
      <c r="A88" s="81" t="s">
        <v>31</v>
      </c>
      <c r="B88" s="80">
        <v>3.18</v>
      </c>
      <c r="F88" s="55"/>
    </row>
    <row r="89" spans="1:7" ht="15" thickBot="1" x14ac:dyDescent="0.25">
      <c r="A89" s="81" t="s">
        <v>37</v>
      </c>
      <c r="B89" s="80">
        <v>2.41</v>
      </c>
      <c r="F89" s="55"/>
    </row>
    <row r="90" spans="1:7" ht="15" thickBot="1" x14ac:dyDescent="0.25">
      <c r="A90" s="81" t="s">
        <v>36</v>
      </c>
      <c r="B90" s="80">
        <v>2.15</v>
      </c>
      <c r="F90" s="55"/>
    </row>
    <row r="91" spans="1:7" ht="15" thickBot="1" x14ac:dyDescent="0.25">
      <c r="A91" s="81" t="s">
        <v>38</v>
      </c>
      <c r="B91" s="80">
        <v>2.83</v>
      </c>
      <c r="F91" s="55"/>
    </row>
    <row r="92" spans="1:7" ht="15" thickBot="1" x14ac:dyDescent="0.25">
      <c r="A92" s="81" t="s">
        <v>40</v>
      </c>
      <c r="B92" s="80">
        <v>2.15</v>
      </c>
      <c r="F92" s="55"/>
    </row>
    <row r="93" spans="1:7" ht="15" thickBot="1" x14ac:dyDescent="0.25">
      <c r="A93" s="81" t="s">
        <v>39</v>
      </c>
      <c r="B93" s="80">
        <v>3.46</v>
      </c>
      <c r="F93" s="55"/>
    </row>
    <row r="94" spans="1:7" ht="15" thickBot="1" x14ac:dyDescent="0.25">
      <c r="A94" s="81" t="s">
        <v>28</v>
      </c>
      <c r="B94" s="80">
        <v>2.76</v>
      </c>
      <c r="F94" s="55"/>
    </row>
    <row r="95" spans="1:7" ht="15" thickBot="1" x14ac:dyDescent="0.25">
      <c r="A95" s="81" t="s">
        <v>41</v>
      </c>
      <c r="B95" s="80">
        <v>4.3899999999999997</v>
      </c>
      <c r="F95" s="55"/>
    </row>
    <row r="96" spans="1:7" ht="15" thickBot="1" x14ac:dyDescent="0.25">
      <c r="A96" s="81" t="s">
        <v>43</v>
      </c>
      <c r="B96" s="80">
        <v>1.18</v>
      </c>
      <c r="F96" s="55"/>
    </row>
    <row r="97" spans="1:6" ht="15" thickBot="1" x14ac:dyDescent="0.25">
      <c r="A97" s="81" t="s">
        <v>30</v>
      </c>
      <c r="B97" s="80">
        <v>1.84</v>
      </c>
      <c r="F97" s="55"/>
    </row>
    <row r="98" spans="1:6" ht="15" thickBot="1" x14ac:dyDescent="0.25">
      <c r="A98" s="81" t="s">
        <v>34</v>
      </c>
      <c r="B98" s="80">
        <v>5.98</v>
      </c>
      <c r="F98" s="55"/>
    </row>
    <row r="99" spans="1:6" ht="15" thickBot="1" x14ac:dyDescent="0.25">
      <c r="A99" s="81" t="s">
        <v>33</v>
      </c>
      <c r="B99" s="80">
        <v>5.45</v>
      </c>
      <c r="F99" s="55"/>
    </row>
    <row r="100" spans="1:6" ht="15" thickBot="1" x14ac:dyDescent="0.25">
      <c r="A100" s="81" t="s">
        <v>42</v>
      </c>
      <c r="B100" s="80">
        <v>3.9</v>
      </c>
      <c r="F100" s="55"/>
    </row>
    <row r="101" spans="1:6" ht="15" thickBot="1" x14ac:dyDescent="0.25">
      <c r="A101" s="81" t="s">
        <v>29</v>
      </c>
      <c r="B101" s="80">
        <v>2</v>
      </c>
      <c r="F101" s="55"/>
    </row>
    <row r="102" spans="1:6" ht="15" thickBot="1" x14ac:dyDescent="0.25">
      <c r="A102" s="81" t="s">
        <v>62</v>
      </c>
      <c r="B102" s="80">
        <v>1.9</v>
      </c>
      <c r="F102" s="55"/>
    </row>
    <row r="103" spans="1:6" ht="15.75" customHeight="1" thickBot="1" x14ac:dyDescent="0.25">
      <c r="A103" s="81" t="s">
        <v>63</v>
      </c>
      <c r="B103" s="80">
        <v>3.4</v>
      </c>
      <c r="F103" s="55"/>
    </row>
    <row r="104" spans="1:6" ht="15" thickBot="1" x14ac:dyDescent="0.25">
      <c r="A104" s="81" t="s">
        <v>64</v>
      </c>
      <c r="B104" s="80">
        <v>6.1</v>
      </c>
      <c r="F104" s="55"/>
    </row>
    <row r="105" spans="1:6" ht="15" thickBot="1" x14ac:dyDescent="0.25">
      <c r="A105" s="81" t="s">
        <v>65</v>
      </c>
      <c r="B105" s="80">
        <v>6.5</v>
      </c>
      <c r="F105" s="55"/>
    </row>
    <row r="106" spans="1:6" ht="15" thickBot="1" x14ac:dyDescent="0.25">
      <c r="A106" s="81" t="s">
        <v>66</v>
      </c>
      <c r="B106" s="80">
        <v>4.4000000000000004</v>
      </c>
      <c r="F106" s="55"/>
    </row>
    <row r="107" spans="1:6" ht="15" thickBot="1" x14ac:dyDescent="0.25">
      <c r="A107" s="81" t="s">
        <v>67</v>
      </c>
      <c r="B107" s="80">
        <v>2850</v>
      </c>
      <c r="F107" s="55"/>
    </row>
    <row r="108" spans="1:6" ht="15" thickBot="1" x14ac:dyDescent="0.25">
      <c r="A108" s="81" t="s">
        <v>68</v>
      </c>
      <c r="B108" s="80">
        <v>4.5999999999999996</v>
      </c>
      <c r="F108" s="55"/>
    </row>
    <row r="109" spans="1:6" ht="15" thickBot="1" x14ac:dyDescent="0.25">
      <c r="A109" s="81" t="s">
        <v>69</v>
      </c>
      <c r="B109" s="80">
        <v>2.2000000000000002</v>
      </c>
      <c r="F109" s="55"/>
    </row>
    <row r="110" spans="1:6" ht="15" thickBot="1" x14ac:dyDescent="0.25">
      <c r="A110" s="81" t="s">
        <v>70</v>
      </c>
      <c r="B110" s="80">
        <v>3.91</v>
      </c>
      <c r="F110" s="55"/>
    </row>
    <row r="111" spans="1:6" ht="15" thickBot="1" x14ac:dyDescent="0.25">
      <c r="A111" s="81" t="s">
        <v>71</v>
      </c>
      <c r="B111" s="80">
        <v>3.3</v>
      </c>
      <c r="F111" s="55"/>
    </row>
    <row r="112" spans="1:6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143</v>
      </c>
      <c r="B115" s="80">
        <v>3.4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15" thickBot="1" x14ac:dyDescent="0.25">
      <c r="A119" s="81" t="s">
        <v>142</v>
      </c>
      <c r="B119" s="80">
        <v>5.82</v>
      </c>
      <c r="F119" s="55"/>
    </row>
    <row r="120" spans="1:7" ht="29.25" thickBot="1" x14ac:dyDescent="0.25">
      <c r="A120" s="81" t="s">
        <v>58</v>
      </c>
      <c r="B120" s="80">
        <v>4.3</v>
      </c>
      <c r="G120" s="55"/>
    </row>
    <row r="121" spans="1:7" ht="15" thickBot="1" x14ac:dyDescent="0.25">
      <c r="A121" s="81" t="s">
        <v>35</v>
      </c>
      <c r="B121" s="65">
        <v>2.2000000000000002</v>
      </c>
    </row>
    <row r="122" spans="1:7" ht="15" thickBot="1" x14ac:dyDescent="0.25">
      <c r="A122" s="81" t="s">
        <v>27</v>
      </c>
      <c r="B122" s="65">
        <v>3.23</v>
      </c>
    </row>
    <row r="123" spans="1:7" ht="15" thickBot="1" x14ac:dyDescent="0.25">
      <c r="A123" s="81" t="s">
        <v>59</v>
      </c>
      <c r="B123" s="65">
        <v>3.23</v>
      </c>
    </row>
    <row r="124" spans="1:7" x14ac:dyDescent="0.2">
      <c r="A124" s="83" t="s">
        <v>122</v>
      </c>
      <c r="B124" s="65">
        <v>4.76</v>
      </c>
    </row>
  </sheetData>
  <autoFilter ref="A7:S46" xr:uid="{00000000-0009-0000-0000-000019000000}">
    <filterColumn colId="4">
      <filters>
        <filter val="1,5"/>
        <filter val="1400"/>
        <filter val="1440"/>
        <filter val="1700"/>
        <filter val="1730"/>
        <filter val="2"/>
        <filter val="200"/>
        <filter val="2100"/>
        <filter val="250"/>
        <filter val="280"/>
        <filter val="300"/>
        <filter val="500"/>
        <filter val="620"/>
        <filter val="650"/>
        <filter val="TOTAL TRATAMIENTO QUIMICO"/>
      </filters>
    </filterColumn>
  </autoFilter>
  <mergeCells count="7">
    <mergeCell ref="B52:E52"/>
    <mergeCell ref="E60:G60"/>
    <mergeCell ref="B2:G2"/>
    <mergeCell ref="B3:G3"/>
    <mergeCell ref="B4:G4"/>
    <mergeCell ref="B5:G5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J89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101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5">
        <v>590043814</v>
      </c>
      <c r="C4" s="116">
        <v>43816</v>
      </c>
      <c r="D4" s="115" t="s">
        <v>37</v>
      </c>
      <c r="E4" s="115">
        <v>900</v>
      </c>
      <c r="G4" s="60"/>
    </row>
    <row r="5" spans="2:10" x14ac:dyDescent="0.2">
      <c r="B5" s="115">
        <v>590043814</v>
      </c>
      <c r="C5" s="116">
        <v>43816</v>
      </c>
      <c r="D5" s="115" t="s">
        <v>70</v>
      </c>
      <c r="E5" s="115">
        <v>100</v>
      </c>
      <c r="G5" s="60"/>
    </row>
    <row r="6" spans="2:10" x14ac:dyDescent="0.2">
      <c r="B6" s="115">
        <v>590043814</v>
      </c>
      <c r="C6" s="116">
        <v>43816</v>
      </c>
      <c r="D6" s="115" t="s">
        <v>27</v>
      </c>
      <c r="E6" s="115">
        <v>1.5</v>
      </c>
      <c r="G6" s="60"/>
      <c r="H6" s="53" t="s">
        <v>23</v>
      </c>
      <c r="I6" t="s">
        <v>25</v>
      </c>
    </row>
    <row r="7" spans="2:10" x14ac:dyDescent="0.2">
      <c r="B7" s="123">
        <v>590043819</v>
      </c>
      <c r="C7" s="124">
        <v>43816</v>
      </c>
      <c r="D7" s="123" t="s">
        <v>142</v>
      </c>
      <c r="E7" s="123">
        <v>400</v>
      </c>
      <c r="G7" s="60"/>
      <c r="H7" s="54" t="s">
        <v>27</v>
      </c>
      <c r="I7" s="496">
        <v>1.5</v>
      </c>
    </row>
    <row r="8" spans="2:10" x14ac:dyDescent="0.2">
      <c r="B8" s="109">
        <v>590043821</v>
      </c>
      <c r="C8" s="110">
        <v>43816</v>
      </c>
      <c r="D8" s="109" t="s">
        <v>32</v>
      </c>
      <c r="E8" s="109">
        <v>100</v>
      </c>
      <c r="H8" s="54" t="s">
        <v>63</v>
      </c>
      <c r="I8" s="496">
        <v>300</v>
      </c>
    </row>
    <row r="9" spans="2:10" x14ac:dyDescent="0.2">
      <c r="B9" s="109">
        <v>590043821</v>
      </c>
      <c r="C9" s="110">
        <v>43816</v>
      </c>
      <c r="D9" s="109" t="s">
        <v>31</v>
      </c>
      <c r="E9" s="109">
        <v>320</v>
      </c>
      <c r="H9" s="54" t="s">
        <v>30</v>
      </c>
      <c r="I9" s="496">
        <v>250</v>
      </c>
    </row>
    <row r="10" spans="2:10" x14ac:dyDescent="0.2">
      <c r="B10" s="109">
        <v>590043821</v>
      </c>
      <c r="C10" s="110">
        <v>43816</v>
      </c>
      <c r="D10" s="109" t="s">
        <v>37</v>
      </c>
      <c r="E10" s="109">
        <v>130</v>
      </c>
      <c r="H10" s="54" t="s">
        <v>31</v>
      </c>
      <c r="I10" s="496">
        <v>620</v>
      </c>
    </row>
    <row r="11" spans="2:10" x14ac:dyDescent="0.2">
      <c r="B11" s="109">
        <v>590043821</v>
      </c>
      <c r="C11" s="110">
        <v>43816</v>
      </c>
      <c r="D11" s="109" t="s">
        <v>63</v>
      </c>
      <c r="E11" s="109">
        <v>300</v>
      </c>
      <c r="H11" s="54" t="s">
        <v>32</v>
      </c>
      <c r="I11" s="496">
        <v>2100</v>
      </c>
    </row>
    <row r="12" spans="2:10" x14ac:dyDescent="0.2">
      <c r="B12" s="125">
        <v>590043491</v>
      </c>
      <c r="C12" s="126">
        <v>43788</v>
      </c>
      <c r="D12" s="125" t="s">
        <v>122</v>
      </c>
      <c r="E12" s="125">
        <v>1440</v>
      </c>
      <c r="H12" s="54" t="s">
        <v>142</v>
      </c>
      <c r="I12" s="496">
        <v>1400</v>
      </c>
      <c r="J12" t="s">
        <v>145</v>
      </c>
    </row>
    <row r="13" spans="2:10" x14ac:dyDescent="0.2">
      <c r="B13" s="125">
        <v>590043491</v>
      </c>
      <c r="C13" s="126">
        <v>43788</v>
      </c>
      <c r="D13" s="125" t="s">
        <v>74</v>
      </c>
      <c r="E13" s="125">
        <v>200</v>
      </c>
      <c r="H13" s="54" t="s">
        <v>77</v>
      </c>
      <c r="I13" s="496"/>
    </row>
    <row r="14" spans="2:10" x14ac:dyDescent="0.2">
      <c r="B14" s="125">
        <v>590043491</v>
      </c>
      <c r="C14" s="126">
        <v>43788</v>
      </c>
      <c r="D14" s="125" t="s">
        <v>66</v>
      </c>
      <c r="E14" s="125">
        <v>900</v>
      </c>
      <c r="H14" s="54" t="s">
        <v>66</v>
      </c>
      <c r="I14" s="496">
        <v>1700</v>
      </c>
    </row>
    <row r="15" spans="2:10" x14ac:dyDescent="0.2">
      <c r="B15" s="125">
        <v>590043491</v>
      </c>
      <c r="C15" s="126">
        <v>43788</v>
      </c>
      <c r="D15" s="125" t="s">
        <v>71</v>
      </c>
      <c r="E15" s="125">
        <v>180</v>
      </c>
      <c r="H15" s="54" t="s">
        <v>144</v>
      </c>
      <c r="I15" s="496">
        <v>2</v>
      </c>
    </row>
    <row r="16" spans="2:10" x14ac:dyDescent="0.2">
      <c r="B16" s="125">
        <v>590043491</v>
      </c>
      <c r="C16" s="126">
        <v>43788</v>
      </c>
      <c r="D16" s="125" t="s">
        <v>39</v>
      </c>
      <c r="E16" s="125">
        <v>200</v>
      </c>
      <c r="H16" s="54" t="s">
        <v>37</v>
      </c>
      <c r="I16" s="496">
        <v>1730</v>
      </c>
    </row>
    <row r="17" spans="2:9" x14ac:dyDescent="0.2">
      <c r="B17" s="123">
        <v>590043458</v>
      </c>
      <c r="C17" s="124">
        <v>43783</v>
      </c>
      <c r="D17" s="123" t="s">
        <v>142</v>
      </c>
      <c r="E17" s="123">
        <v>1000</v>
      </c>
      <c r="H17" s="54" t="s">
        <v>70</v>
      </c>
      <c r="I17" s="496">
        <v>200</v>
      </c>
    </row>
    <row r="18" spans="2:9" x14ac:dyDescent="0.2">
      <c r="B18" s="119">
        <v>590043612</v>
      </c>
      <c r="C18" s="120">
        <v>43796</v>
      </c>
      <c r="D18" s="119" t="s">
        <v>37</v>
      </c>
      <c r="E18" s="119">
        <v>600</v>
      </c>
      <c r="H18" s="54" t="s">
        <v>71</v>
      </c>
      <c r="I18" s="496">
        <v>280</v>
      </c>
    </row>
    <row r="19" spans="2:9" x14ac:dyDescent="0.2">
      <c r="B19" s="119">
        <v>590043612</v>
      </c>
      <c r="C19" s="120">
        <v>43796</v>
      </c>
      <c r="D19" s="119" t="s">
        <v>70</v>
      </c>
      <c r="E19" s="119">
        <v>100</v>
      </c>
      <c r="H19" s="54" t="s">
        <v>74</v>
      </c>
      <c r="I19" s="496">
        <v>650</v>
      </c>
    </row>
    <row r="20" spans="2:9" x14ac:dyDescent="0.2">
      <c r="B20" s="119">
        <v>590043612</v>
      </c>
      <c r="C20" s="120">
        <v>43796</v>
      </c>
      <c r="D20" s="119" t="s">
        <v>32</v>
      </c>
      <c r="E20" s="119">
        <v>1000</v>
      </c>
      <c r="H20" s="54" t="s">
        <v>122</v>
      </c>
      <c r="I20" s="496">
        <v>1440</v>
      </c>
    </row>
    <row r="21" spans="2:9" x14ac:dyDescent="0.2">
      <c r="B21" s="111">
        <v>590043606</v>
      </c>
      <c r="C21" s="112">
        <v>43796</v>
      </c>
      <c r="D21" s="111" t="s">
        <v>31</v>
      </c>
      <c r="E21" s="111">
        <v>300</v>
      </c>
      <c r="H21" s="54" t="s">
        <v>143</v>
      </c>
      <c r="I21" s="496">
        <v>500</v>
      </c>
    </row>
    <row r="22" spans="2:9" x14ac:dyDescent="0.2">
      <c r="B22" s="111">
        <v>590043606</v>
      </c>
      <c r="C22" s="112">
        <v>43796</v>
      </c>
      <c r="D22" s="111" t="s">
        <v>32</v>
      </c>
      <c r="E22" s="111">
        <v>100</v>
      </c>
      <c r="H22" s="54" t="s">
        <v>39</v>
      </c>
      <c r="I22" s="496">
        <v>200</v>
      </c>
    </row>
    <row r="23" spans="2:9" x14ac:dyDescent="0.2">
      <c r="B23" s="111">
        <v>590043606</v>
      </c>
      <c r="C23" s="112">
        <v>43796</v>
      </c>
      <c r="D23" s="111" t="s">
        <v>37</v>
      </c>
      <c r="E23" s="111">
        <v>100</v>
      </c>
      <c r="H23" s="54" t="s">
        <v>109</v>
      </c>
      <c r="I23" s="496"/>
    </row>
    <row r="24" spans="2:9" x14ac:dyDescent="0.2">
      <c r="B24" s="111">
        <v>590043606</v>
      </c>
      <c r="C24" s="112">
        <v>43796</v>
      </c>
      <c r="D24" s="111" t="s">
        <v>30</v>
      </c>
      <c r="E24" s="111">
        <v>250</v>
      </c>
      <c r="H24" s="54" t="s">
        <v>24</v>
      </c>
      <c r="I24" s="496">
        <v>11373.5</v>
      </c>
    </row>
    <row r="25" spans="2:9" x14ac:dyDescent="0.2">
      <c r="B25" s="127">
        <v>590043732</v>
      </c>
      <c r="C25" s="128">
        <v>43802</v>
      </c>
      <c r="D25" s="127" t="s">
        <v>144</v>
      </c>
      <c r="E25" s="127">
        <v>2</v>
      </c>
      <c r="F25" s="139"/>
    </row>
    <row r="26" spans="2:9" x14ac:dyDescent="0.2">
      <c r="B26" s="121">
        <v>590043734</v>
      </c>
      <c r="C26" s="122">
        <v>43802</v>
      </c>
      <c r="D26" s="121" t="s">
        <v>142</v>
      </c>
      <c r="E26" s="121"/>
      <c r="F26" s="140">
        <v>600</v>
      </c>
    </row>
    <row r="27" spans="2:9" x14ac:dyDescent="0.2">
      <c r="B27" s="121">
        <v>590043734</v>
      </c>
      <c r="C27" s="122">
        <v>43802</v>
      </c>
      <c r="D27" s="121" t="s">
        <v>77</v>
      </c>
      <c r="E27" s="121"/>
      <c r="F27" s="140">
        <v>1000</v>
      </c>
    </row>
    <row r="28" spans="2:9" x14ac:dyDescent="0.2">
      <c r="B28" s="113">
        <v>590043750</v>
      </c>
      <c r="C28" s="114">
        <v>43808</v>
      </c>
      <c r="D28" s="113" t="s">
        <v>122</v>
      </c>
      <c r="E28" s="113">
        <v>0</v>
      </c>
      <c r="F28" s="141">
        <v>1350</v>
      </c>
    </row>
    <row r="29" spans="2:9" x14ac:dyDescent="0.2">
      <c r="B29" s="113">
        <v>590043750</v>
      </c>
      <c r="C29" s="114">
        <v>43808</v>
      </c>
      <c r="D29" s="113" t="s">
        <v>66</v>
      </c>
      <c r="E29" s="113">
        <v>800</v>
      </c>
    </row>
    <row r="30" spans="2:9" x14ac:dyDescent="0.2">
      <c r="B30" s="113">
        <v>590043750</v>
      </c>
      <c r="C30" s="114">
        <v>43808</v>
      </c>
      <c r="D30" s="113" t="s">
        <v>71</v>
      </c>
      <c r="E30" s="113">
        <v>100</v>
      </c>
    </row>
    <row r="31" spans="2:9" x14ac:dyDescent="0.2">
      <c r="B31" s="113">
        <v>590043750</v>
      </c>
      <c r="C31" s="114">
        <v>43808</v>
      </c>
      <c r="D31" s="113" t="s">
        <v>74</v>
      </c>
      <c r="E31" s="113">
        <v>450</v>
      </c>
    </row>
    <row r="32" spans="2:9" x14ac:dyDescent="0.2">
      <c r="B32" s="113">
        <v>590043750</v>
      </c>
      <c r="C32" s="114">
        <v>43808</v>
      </c>
      <c r="D32" s="113" t="s">
        <v>143</v>
      </c>
      <c r="E32" s="113">
        <v>500</v>
      </c>
    </row>
    <row r="33" spans="2:6" x14ac:dyDescent="0.2">
      <c r="B33" s="78">
        <v>590043910</v>
      </c>
      <c r="C33" s="79">
        <v>43822</v>
      </c>
      <c r="D33" s="137" t="s">
        <v>32</v>
      </c>
      <c r="E33" s="78">
        <v>900</v>
      </c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</sheetData>
  <autoFilter ref="B3:E3" xr:uid="{00000000-0009-0000-0000-00001A000000}"/>
  <dataValidations count="3">
    <dataValidation type="list" allowBlank="1" showInputMessage="1" showErrorMessage="1" sqref="D40:D47" xr:uid="{00000000-0002-0000-1A00-000000000000}">
      <formula1>$B$54:$B$73</formula1>
    </dataValidation>
    <dataValidation type="list" allowBlank="1" showInputMessage="1" showErrorMessage="1" sqref="D49:D54" xr:uid="{00000000-0002-0000-1A00-000001000000}">
      <formula1>$B$54:$B$72</formula1>
    </dataValidation>
    <dataValidation type="list" allowBlank="1" showInputMessage="1" showErrorMessage="1" sqref="D4:D39" xr:uid="{00000000-0002-0000-1A00-000002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>
    <pageSetUpPr fitToPage="1"/>
  </sheetPr>
  <dimension ref="A2:T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8.42578125" style="7" bestFit="1" customWidth="1"/>
    <col min="11" max="11" width="16.7109375" style="7" bestFit="1" customWidth="1"/>
    <col min="12" max="12" width="16.7109375" style="7" customWidth="1"/>
    <col min="13" max="13" width="12.7109375" style="7" bestFit="1" customWidth="1"/>
    <col min="14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N3" s="142" t="s">
        <v>149</v>
      </c>
      <c r="O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K4" s="65" t="s">
        <v>166</v>
      </c>
      <c r="N4" s="142" t="s">
        <v>150</v>
      </c>
      <c r="O4" s="142">
        <v>10222501</v>
      </c>
    </row>
    <row r="5" spans="1:20" ht="15.75" customHeight="1" x14ac:dyDescent="0.35">
      <c r="A5" s="88"/>
      <c r="B5" s="527" t="s">
        <v>141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N7" s="145" t="s">
        <v>157</v>
      </c>
      <c r="O7" s="146" t="s">
        <v>158</v>
      </c>
      <c r="P7" s="146" t="s">
        <v>159</v>
      </c>
      <c r="Q7" s="146" t="s">
        <v>160</v>
      </c>
      <c r="R7" s="146" t="s">
        <v>161</v>
      </c>
      <c r="S7" s="147" t="s">
        <v>162</v>
      </c>
      <c r="T7" s="146" t="s">
        <v>163</v>
      </c>
    </row>
    <row r="8" spans="1:20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IFERROR(VLOOKUP(A8,$J$11:$K$30,2,FALSE),"")</f>
        <v>1000</v>
      </c>
      <c r="F8" s="17" t="s">
        <v>12</v>
      </c>
      <c r="G8" s="27">
        <f>IFERROR(+D8*E8,"")</f>
        <v>2380</v>
      </c>
      <c r="I8" s="56"/>
      <c r="J8" s="61"/>
      <c r="M8" s="144" t="s">
        <v>32</v>
      </c>
      <c r="N8" s="142">
        <v>50003076</v>
      </c>
      <c r="O8" s="8">
        <f>E8</f>
        <v>1000</v>
      </c>
      <c r="Q8" s="146" t="s">
        <v>164</v>
      </c>
      <c r="R8" s="146">
        <v>2005</v>
      </c>
      <c r="S8" s="146" t="s">
        <v>165</v>
      </c>
      <c r="T8" s="146" t="s">
        <v>167</v>
      </c>
    </row>
    <row r="9" spans="1:20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 t="str">
        <f>IFERROR(VLOOKUP(A9,$J$11:$K$30,2,FALSE),"")</f>
        <v/>
      </c>
      <c r="F9" s="18" t="s">
        <v>12</v>
      </c>
      <c r="G9" s="33" t="str">
        <f>IFERROR(+D9*E9,"")</f>
        <v/>
      </c>
      <c r="I9" s="56">
        <v>300</v>
      </c>
      <c r="J9"/>
      <c r="O9" s="8" t="str">
        <f t="shared" ref="O9:O38" si="0">E9</f>
        <v/>
      </c>
      <c r="Q9" s="146" t="s">
        <v>164</v>
      </c>
      <c r="R9" s="146">
        <v>2005</v>
      </c>
      <c r="S9" s="146" t="s">
        <v>165</v>
      </c>
      <c r="T9" s="146" t="s">
        <v>167</v>
      </c>
    </row>
    <row r="10" spans="1:20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IFERROR(VLOOKUP(A10,$J$11:$K$30,2,FALSE),"")</f>
        <v>450</v>
      </c>
      <c r="F10" s="18" t="s">
        <v>12</v>
      </c>
      <c r="G10" s="33">
        <f t="shared" ref="G10:G42" si="3">IFERROR(+D10*E10,"")</f>
        <v>1084.5</v>
      </c>
      <c r="I10" s="56"/>
      <c r="J10" s="53" t="s">
        <v>23</v>
      </c>
      <c r="K10" t="s">
        <v>25</v>
      </c>
      <c r="L10"/>
      <c r="M10" t="s">
        <v>37</v>
      </c>
      <c r="N10" s="65">
        <v>50004171</v>
      </c>
      <c r="O10" s="8">
        <f t="shared" si="0"/>
        <v>450</v>
      </c>
      <c r="Q10" s="146" t="s">
        <v>164</v>
      </c>
      <c r="R10" s="146">
        <v>2005</v>
      </c>
      <c r="S10" s="146" t="s">
        <v>165</v>
      </c>
      <c r="T10" s="146" t="s">
        <v>167</v>
      </c>
    </row>
    <row r="11" spans="1:20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 t="shared" si="2"/>
        <v/>
      </c>
      <c r="F11" s="18" t="s">
        <v>12</v>
      </c>
      <c r="G11" s="33" t="str">
        <f t="shared" si="3"/>
        <v/>
      </c>
      <c r="I11" s="56"/>
      <c r="J11" s="54" t="s">
        <v>37</v>
      </c>
      <c r="K11" s="496">
        <v>450</v>
      </c>
      <c r="L11"/>
      <c r="M11"/>
      <c r="O11" s="8" t="str">
        <f t="shared" si="0"/>
        <v/>
      </c>
      <c r="Q11" s="146" t="s">
        <v>164</v>
      </c>
      <c r="R11" s="146">
        <v>2005</v>
      </c>
      <c r="S11" s="146" t="s">
        <v>165</v>
      </c>
      <c r="T11" s="146" t="s">
        <v>167</v>
      </c>
    </row>
    <row r="12" spans="1:20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400</v>
      </c>
      <c r="F12" s="18" t="s">
        <v>12</v>
      </c>
      <c r="G12" s="33">
        <f t="shared" si="3"/>
        <v>1132</v>
      </c>
      <c r="I12" s="56"/>
      <c r="J12" s="54" t="s">
        <v>66</v>
      </c>
      <c r="K12" s="496">
        <v>1250</v>
      </c>
      <c r="L12"/>
      <c r="M12" t="s">
        <v>38</v>
      </c>
      <c r="N12" s="65">
        <v>50004198</v>
      </c>
      <c r="O12" s="8">
        <f t="shared" si="0"/>
        <v>400</v>
      </c>
      <c r="Q12" s="146" t="s">
        <v>164</v>
      </c>
      <c r="R12" s="146">
        <v>2005</v>
      </c>
      <c r="S12" s="146" t="s">
        <v>165</v>
      </c>
      <c r="T12" s="146" t="s">
        <v>167</v>
      </c>
    </row>
    <row r="13" spans="1:20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 t="shared" si="2"/>
        <v/>
      </c>
      <c r="F13" s="18" t="s">
        <v>12</v>
      </c>
      <c r="G13" s="33" t="str">
        <f t="shared" si="3"/>
        <v/>
      </c>
      <c r="I13" s="56"/>
      <c r="J13" s="54" t="s">
        <v>74</v>
      </c>
      <c r="K13" s="496">
        <v>2250</v>
      </c>
      <c r="L13"/>
      <c r="M13"/>
      <c r="O13" s="8" t="str">
        <f t="shared" si="0"/>
        <v/>
      </c>
      <c r="Q13" s="146" t="s">
        <v>164</v>
      </c>
      <c r="R13" s="146">
        <v>2005</v>
      </c>
      <c r="S13" s="146" t="s">
        <v>165</v>
      </c>
      <c r="T13" s="146" t="s">
        <v>167</v>
      </c>
    </row>
    <row r="14" spans="1:20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630</v>
      </c>
      <c r="F14" s="20" t="s">
        <v>12</v>
      </c>
      <c r="G14" s="33">
        <f t="shared" si="3"/>
        <v>2179.8000000000002</v>
      </c>
      <c r="J14" s="54" t="s">
        <v>38</v>
      </c>
      <c r="K14" s="496">
        <v>400</v>
      </c>
      <c r="L14"/>
      <c r="M14" t="s">
        <v>39</v>
      </c>
      <c r="N14" s="65">
        <v>50004370</v>
      </c>
      <c r="O14" s="8">
        <f t="shared" si="0"/>
        <v>630</v>
      </c>
      <c r="Q14" s="146" t="s">
        <v>164</v>
      </c>
      <c r="R14" s="146">
        <v>2005</v>
      </c>
      <c r="S14" s="146" t="s">
        <v>165</v>
      </c>
      <c r="T14" s="146" t="s">
        <v>167</v>
      </c>
    </row>
    <row r="15" spans="1:20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 t="str">
        <f t="shared" si="2"/>
        <v/>
      </c>
      <c r="F15" s="19" t="s">
        <v>12</v>
      </c>
      <c r="G15" s="33" t="str">
        <f t="shared" si="3"/>
        <v/>
      </c>
      <c r="I15" s="56"/>
      <c r="J15" s="54" t="s">
        <v>75</v>
      </c>
      <c r="K15" s="496">
        <v>1</v>
      </c>
      <c r="L15"/>
      <c r="M15"/>
      <c r="O15" s="8" t="str">
        <f t="shared" si="0"/>
        <v/>
      </c>
      <c r="Q15" s="146" t="s">
        <v>164</v>
      </c>
      <c r="R15" s="146">
        <v>2005</v>
      </c>
      <c r="S15" s="146" t="s">
        <v>165</v>
      </c>
      <c r="T15" s="146" t="s">
        <v>167</v>
      </c>
    </row>
    <row r="16" spans="1:20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 t="str">
        <f t="shared" si="2"/>
        <v/>
      </c>
      <c r="F16" s="19" t="s">
        <v>12</v>
      </c>
      <c r="G16" s="33" t="str">
        <f t="shared" si="3"/>
        <v/>
      </c>
      <c r="I16" s="56"/>
      <c r="J16" s="54" t="s">
        <v>77</v>
      </c>
      <c r="K16" s="496">
        <v>450</v>
      </c>
      <c r="L16"/>
      <c r="M16"/>
      <c r="O16" s="8" t="str">
        <f t="shared" si="0"/>
        <v/>
      </c>
      <c r="Q16" s="146" t="s">
        <v>164</v>
      </c>
      <c r="R16" s="146">
        <v>2005</v>
      </c>
      <c r="S16" s="146" t="s">
        <v>165</v>
      </c>
      <c r="T16" s="146" t="s">
        <v>167</v>
      </c>
    </row>
    <row r="17" spans="1:20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 t="str">
        <f t="shared" si="2"/>
        <v/>
      </c>
      <c r="F17" s="19" t="s">
        <v>12</v>
      </c>
      <c r="G17" s="33" t="str">
        <f t="shared" si="3"/>
        <v/>
      </c>
      <c r="I17" s="56"/>
      <c r="J17" s="54" t="s">
        <v>39</v>
      </c>
      <c r="K17" s="496">
        <v>630</v>
      </c>
      <c r="L17"/>
      <c r="M17"/>
      <c r="O17" s="8" t="str">
        <f t="shared" si="0"/>
        <v/>
      </c>
      <c r="Q17" s="146" t="s">
        <v>164</v>
      </c>
      <c r="R17" s="146">
        <v>2005</v>
      </c>
      <c r="S17" s="146" t="s">
        <v>165</v>
      </c>
      <c r="T17" s="146" t="s">
        <v>167</v>
      </c>
    </row>
    <row r="18" spans="1:20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600</v>
      </c>
      <c r="F18" s="19" t="s">
        <v>12</v>
      </c>
      <c r="G18" s="33">
        <f t="shared" si="3"/>
        <v>1104</v>
      </c>
      <c r="I18" s="56"/>
      <c r="J18" s="54" t="s">
        <v>65</v>
      </c>
      <c r="K18" s="496">
        <v>2190</v>
      </c>
      <c r="L18"/>
      <c r="M18" t="s">
        <v>30</v>
      </c>
      <c r="N18" s="65">
        <v>50001439</v>
      </c>
      <c r="O18" s="8">
        <f t="shared" si="0"/>
        <v>600</v>
      </c>
      <c r="Q18" s="146" t="s">
        <v>164</v>
      </c>
      <c r="R18" s="146">
        <v>2005</v>
      </c>
      <c r="S18" s="146" t="s">
        <v>165</v>
      </c>
      <c r="T18" s="146" t="s">
        <v>167</v>
      </c>
    </row>
    <row r="19" spans="1:20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 t="str">
        <f t="shared" si="2"/>
        <v/>
      </c>
      <c r="F19" s="19" t="s">
        <v>12</v>
      </c>
      <c r="G19" s="33" t="str">
        <f t="shared" si="3"/>
        <v/>
      </c>
      <c r="I19" s="56"/>
      <c r="J19" s="54" t="s">
        <v>30</v>
      </c>
      <c r="K19" s="496">
        <v>600</v>
      </c>
      <c r="L19"/>
      <c r="M19"/>
      <c r="O19" s="8" t="str">
        <f t="shared" si="0"/>
        <v/>
      </c>
      <c r="Q19" s="146" t="s">
        <v>164</v>
      </c>
      <c r="R19" s="146">
        <v>2005</v>
      </c>
      <c r="S19" s="146" t="s">
        <v>165</v>
      </c>
      <c r="T19" s="146" t="s">
        <v>167</v>
      </c>
    </row>
    <row r="20" spans="1:20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 t="shared" si="2"/>
        <v/>
      </c>
      <c r="F20" s="18" t="s">
        <v>12</v>
      </c>
      <c r="G20" s="33" t="str">
        <f t="shared" si="3"/>
        <v/>
      </c>
      <c r="J20" s="54" t="s">
        <v>69</v>
      </c>
      <c r="K20" s="496">
        <v>200</v>
      </c>
      <c r="L20"/>
      <c r="M20"/>
      <c r="O20" s="8" t="str">
        <f t="shared" si="0"/>
        <v/>
      </c>
      <c r="Q20" s="146" t="s">
        <v>164</v>
      </c>
      <c r="R20" s="146">
        <v>2005</v>
      </c>
      <c r="S20" s="146" t="s">
        <v>165</v>
      </c>
      <c r="T20" s="146" t="s">
        <v>167</v>
      </c>
    </row>
    <row r="21" spans="1:20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 t="shared" si="2"/>
        <v/>
      </c>
      <c r="F21" s="18" t="s">
        <v>12</v>
      </c>
      <c r="G21" s="33" t="str">
        <f t="shared" si="3"/>
        <v/>
      </c>
      <c r="J21" s="54" t="s">
        <v>109</v>
      </c>
      <c r="K21" s="496"/>
      <c r="L21"/>
      <c r="M21"/>
      <c r="O21" s="8" t="str">
        <f t="shared" si="0"/>
        <v/>
      </c>
      <c r="Q21" s="146" t="s">
        <v>164</v>
      </c>
      <c r="R21" s="146">
        <v>2005</v>
      </c>
      <c r="S21" s="146" t="s">
        <v>165</v>
      </c>
      <c r="T21" s="146" t="s">
        <v>167</v>
      </c>
    </row>
    <row r="22" spans="1:20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 t="shared" si="2"/>
        <v/>
      </c>
      <c r="F22" s="18" t="s">
        <v>12</v>
      </c>
      <c r="G22" s="33" t="str">
        <f t="shared" si="3"/>
        <v/>
      </c>
      <c r="J22" s="54" t="s">
        <v>32</v>
      </c>
      <c r="K22" s="496">
        <v>1000</v>
      </c>
      <c r="L22"/>
      <c r="M22"/>
      <c r="O22" s="8" t="str">
        <f t="shared" si="0"/>
        <v/>
      </c>
      <c r="Q22" s="146" t="s">
        <v>164</v>
      </c>
      <c r="R22" s="146">
        <v>2005</v>
      </c>
      <c r="S22" s="146" t="s">
        <v>165</v>
      </c>
      <c r="T22" s="146" t="s">
        <v>167</v>
      </c>
    </row>
    <row r="23" spans="1:20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 t="str">
        <f t="shared" si="2"/>
        <v/>
      </c>
      <c r="F23" s="20" t="s">
        <v>12</v>
      </c>
      <c r="G23" s="33" t="str">
        <f t="shared" si="3"/>
        <v/>
      </c>
      <c r="I23" s="55">
        <f>5*7*30</f>
        <v>1050</v>
      </c>
      <c r="J23" s="54" t="s">
        <v>24</v>
      </c>
      <c r="K23" s="496">
        <v>9421</v>
      </c>
      <c r="L23"/>
      <c r="M23"/>
      <c r="O23" s="8" t="str">
        <f t="shared" si="0"/>
        <v/>
      </c>
      <c r="Q23" s="146" t="s">
        <v>164</v>
      </c>
      <c r="R23" s="146">
        <v>2005</v>
      </c>
      <c r="S23" s="146" t="s">
        <v>165</v>
      </c>
      <c r="T23" s="146" t="s">
        <v>167</v>
      </c>
    </row>
    <row r="24" spans="1:20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 t="str">
        <f t="shared" si="2"/>
        <v/>
      </c>
      <c r="F24" s="19" t="s">
        <v>12</v>
      </c>
      <c r="G24" s="33" t="str">
        <f t="shared" si="3"/>
        <v/>
      </c>
      <c r="I24" s="57"/>
      <c r="J24"/>
      <c r="K24"/>
      <c r="L24"/>
      <c r="M24"/>
      <c r="O24" s="8" t="str">
        <f t="shared" si="0"/>
        <v/>
      </c>
      <c r="Q24" s="146" t="s">
        <v>164</v>
      </c>
      <c r="R24" s="146">
        <v>2005</v>
      </c>
      <c r="S24" s="146" t="s">
        <v>165</v>
      </c>
      <c r="T24" s="146" t="s">
        <v>167</v>
      </c>
    </row>
    <row r="25" spans="1:20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 t="str">
        <f t="shared" si="2"/>
        <v/>
      </c>
      <c r="F25" s="19" t="s">
        <v>12</v>
      </c>
      <c r="G25" s="33" t="str">
        <f t="shared" si="3"/>
        <v/>
      </c>
      <c r="I25" s="57"/>
      <c r="J25"/>
      <c r="K25"/>
      <c r="L25"/>
      <c r="M25"/>
      <c r="O25" s="8" t="str">
        <f t="shared" si="0"/>
        <v/>
      </c>
      <c r="Q25" s="146" t="s">
        <v>164</v>
      </c>
      <c r="R25" s="146">
        <v>2005</v>
      </c>
      <c r="S25" s="146" t="s">
        <v>165</v>
      </c>
      <c r="T25" s="146" t="s">
        <v>167</v>
      </c>
    </row>
    <row r="26" spans="1:20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2190</v>
      </c>
      <c r="F26" s="19" t="s">
        <v>12</v>
      </c>
      <c r="G26" s="33">
        <f t="shared" si="3"/>
        <v>14235</v>
      </c>
      <c r="I26" s="57"/>
      <c r="J26"/>
      <c r="K26"/>
      <c r="L26"/>
      <c r="M26" t="s">
        <v>65</v>
      </c>
      <c r="N26" s="65">
        <v>50003544</v>
      </c>
      <c r="O26" s="8">
        <f t="shared" si="0"/>
        <v>2190</v>
      </c>
      <c r="Q26" s="146" t="s">
        <v>164</v>
      </c>
      <c r="R26" s="146">
        <v>2005</v>
      </c>
      <c r="S26" s="146" t="s">
        <v>165</v>
      </c>
      <c r="T26" s="146" t="s">
        <v>167</v>
      </c>
    </row>
    <row r="27" spans="1:20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1250</v>
      </c>
      <c r="F27" s="19" t="s">
        <v>12</v>
      </c>
      <c r="G27" s="33">
        <f t="shared" si="3"/>
        <v>5500</v>
      </c>
      <c r="J27"/>
      <c r="K27"/>
      <c r="L27"/>
      <c r="M27" t="s">
        <v>66</v>
      </c>
      <c r="N27" s="65">
        <v>50003683</v>
      </c>
      <c r="O27" s="8">
        <f t="shared" si="0"/>
        <v>1250</v>
      </c>
      <c r="Q27" s="146" t="s">
        <v>164</v>
      </c>
      <c r="R27" s="146">
        <v>2005</v>
      </c>
      <c r="S27" s="146" t="s">
        <v>165</v>
      </c>
      <c r="T27" s="146" t="s">
        <v>167</v>
      </c>
    </row>
    <row r="28" spans="1:20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 t="str">
        <f t="shared" si="2"/>
        <v/>
      </c>
      <c r="F28" s="19" t="s">
        <v>12</v>
      </c>
      <c r="G28" s="33" t="str">
        <f t="shared" si="3"/>
        <v/>
      </c>
      <c r="J28"/>
      <c r="K28"/>
      <c r="L28"/>
      <c r="O28" s="8" t="str">
        <f t="shared" si="0"/>
        <v/>
      </c>
      <c r="Q28" s="146" t="s">
        <v>164</v>
      </c>
      <c r="R28" s="146">
        <v>2005</v>
      </c>
      <c r="S28" s="146" t="s">
        <v>165</v>
      </c>
      <c r="T28" s="146" t="s">
        <v>167</v>
      </c>
    </row>
    <row r="29" spans="1:20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 t="shared" si="2"/>
        <v/>
      </c>
      <c r="F29" s="18" t="s">
        <v>12</v>
      </c>
      <c r="G29" s="33" t="str">
        <f t="shared" si="3"/>
        <v/>
      </c>
      <c r="I29" s="55" t="s">
        <v>26</v>
      </c>
      <c r="J29"/>
      <c r="K29"/>
      <c r="L29"/>
      <c r="O29" s="8" t="str">
        <f t="shared" si="0"/>
        <v/>
      </c>
      <c r="Q29" s="146" t="s">
        <v>164</v>
      </c>
      <c r="R29" s="146">
        <v>2005</v>
      </c>
      <c r="S29" s="146" t="s">
        <v>165</v>
      </c>
      <c r="T29" s="146" t="s">
        <v>167</v>
      </c>
    </row>
    <row r="30" spans="1:20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200</v>
      </c>
      <c r="F30" s="18" t="s">
        <v>12</v>
      </c>
      <c r="G30" s="33">
        <f t="shared" si="3"/>
        <v>440.00000000000006</v>
      </c>
      <c r="J30"/>
      <c r="K30"/>
      <c r="L30"/>
      <c r="M30" s="65" t="s">
        <v>69</v>
      </c>
      <c r="N30" s="65">
        <v>50003964</v>
      </c>
      <c r="O30" s="8">
        <f t="shared" si="0"/>
        <v>200</v>
      </c>
      <c r="Q30" s="146" t="s">
        <v>164</v>
      </c>
      <c r="R30" s="146">
        <v>2005</v>
      </c>
      <c r="S30" s="146" t="s">
        <v>165</v>
      </c>
      <c r="T30" s="146" t="s">
        <v>167</v>
      </c>
    </row>
    <row r="31" spans="1:20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 t="shared" si="2"/>
        <v/>
      </c>
      <c r="F31" s="18" t="s">
        <v>12</v>
      </c>
      <c r="G31" s="33" t="str">
        <f t="shared" si="3"/>
        <v/>
      </c>
      <c r="J31"/>
      <c r="K31"/>
      <c r="L31"/>
      <c r="O31" s="8" t="str">
        <f t="shared" si="0"/>
        <v/>
      </c>
      <c r="Q31" s="146" t="s">
        <v>164</v>
      </c>
      <c r="R31" s="146">
        <v>2005</v>
      </c>
      <c r="S31" s="146" t="s">
        <v>165</v>
      </c>
      <c r="T31" s="146" t="s">
        <v>167</v>
      </c>
    </row>
    <row r="32" spans="1:20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 t="str">
        <f t="shared" si="2"/>
        <v/>
      </c>
      <c r="F32" s="20" t="s">
        <v>12</v>
      </c>
      <c r="G32" s="33" t="str">
        <f t="shared" si="3"/>
        <v/>
      </c>
      <c r="I32" s="56"/>
      <c r="O32" s="8" t="str">
        <f t="shared" si="0"/>
        <v/>
      </c>
      <c r="Q32" s="146" t="s">
        <v>164</v>
      </c>
      <c r="R32" s="146">
        <v>2005</v>
      </c>
      <c r="S32" s="146" t="s">
        <v>165</v>
      </c>
      <c r="T32" s="146" t="s">
        <v>167</v>
      </c>
    </row>
    <row r="33" spans="1:20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 t="str">
        <f t="shared" si="2"/>
        <v/>
      </c>
      <c r="F33" s="19" t="s">
        <v>12</v>
      </c>
      <c r="G33" s="33" t="str">
        <f t="shared" si="3"/>
        <v/>
      </c>
      <c r="I33" s="62"/>
      <c r="O33" s="8" t="str">
        <f t="shared" si="0"/>
        <v/>
      </c>
      <c r="Q33" s="146" t="s">
        <v>164</v>
      </c>
      <c r="R33" s="146">
        <v>2005</v>
      </c>
      <c r="S33" s="146" t="s">
        <v>165</v>
      </c>
      <c r="T33" s="146" t="s">
        <v>167</v>
      </c>
    </row>
    <row r="34" spans="1:2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 t="str">
        <f t="shared" si="2"/>
        <v/>
      </c>
      <c r="F34" s="19" t="s">
        <v>12</v>
      </c>
      <c r="G34" s="33" t="str">
        <f t="shared" si="3"/>
        <v/>
      </c>
      <c r="O34" s="8" t="str">
        <f t="shared" si="0"/>
        <v/>
      </c>
      <c r="Q34" s="146" t="s">
        <v>164</v>
      </c>
      <c r="R34" s="146">
        <v>2005</v>
      </c>
      <c r="S34" s="146" t="s">
        <v>165</v>
      </c>
      <c r="T34" s="146" t="s">
        <v>167</v>
      </c>
    </row>
    <row r="35" spans="1:2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2250</v>
      </c>
      <c r="F35" s="19" t="s">
        <v>12</v>
      </c>
      <c r="G35" s="33">
        <f t="shared" si="3"/>
        <v>11925</v>
      </c>
      <c r="M35" s="65" t="s">
        <v>74</v>
      </c>
      <c r="N35" s="65">
        <v>50004355</v>
      </c>
      <c r="O35" s="8">
        <f t="shared" si="0"/>
        <v>2250</v>
      </c>
      <c r="Q35" s="146" t="s">
        <v>164</v>
      </c>
      <c r="R35" s="146">
        <v>2005</v>
      </c>
      <c r="S35" s="146" t="s">
        <v>165</v>
      </c>
      <c r="T35" s="146" t="s">
        <v>167</v>
      </c>
    </row>
    <row r="36" spans="1:2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1</v>
      </c>
      <c r="F36" s="89" t="s">
        <v>177</v>
      </c>
      <c r="G36" s="33">
        <f t="shared" si="3"/>
        <v>2.58</v>
      </c>
      <c r="M36" s="65" t="s">
        <v>75</v>
      </c>
      <c r="N36" s="65">
        <v>50006741</v>
      </c>
      <c r="O36" s="8">
        <f t="shared" si="0"/>
        <v>1</v>
      </c>
      <c r="Q36" s="146" t="s">
        <v>164</v>
      </c>
      <c r="R36" s="146">
        <v>2005</v>
      </c>
      <c r="S36" s="146" t="s">
        <v>165</v>
      </c>
      <c r="T36" s="146" t="s">
        <v>167</v>
      </c>
    </row>
    <row r="37" spans="1:2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 t="str">
        <f t="shared" si="2"/>
        <v/>
      </c>
      <c r="F37" s="19" t="s">
        <v>12</v>
      </c>
      <c r="G37" s="33" t="str">
        <f t="shared" si="3"/>
        <v/>
      </c>
      <c r="O37" s="8" t="str">
        <f t="shared" si="0"/>
        <v/>
      </c>
      <c r="Q37" s="146" t="s">
        <v>164</v>
      </c>
      <c r="R37" s="146">
        <v>2005</v>
      </c>
      <c r="S37" s="146" t="s">
        <v>165</v>
      </c>
      <c r="T37" s="146" t="s">
        <v>167</v>
      </c>
    </row>
    <row r="38" spans="1:2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450</v>
      </c>
      <c r="F38" s="19" t="s">
        <v>12</v>
      </c>
      <c r="G38" s="33">
        <f t="shared" si="3"/>
        <v>1935</v>
      </c>
      <c r="M38" s="65" t="s">
        <v>77</v>
      </c>
      <c r="N38" s="65">
        <v>50003552</v>
      </c>
      <c r="O38" s="8">
        <f t="shared" si="0"/>
        <v>450</v>
      </c>
      <c r="Q38" s="146" t="s">
        <v>164</v>
      </c>
      <c r="R38" s="146">
        <v>2005</v>
      </c>
      <c r="S38" s="146" t="s">
        <v>165</v>
      </c>
      <c r="T38" s="146" t="s">
        <v>167</v>
      </c>
    </row>
    <row r="39" spans="1:2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 t="str">
        <f t="shared" si="2"/>
        <v/>
      </c>
      <c r="F39" s="19" t="s">
        <v>12</v>
      </c>
      <c r="G39" s="33" t="str">
        <f t="shared" si="3"/>
        <v/>
      </c>
    </row>
    <row r="40" spans="1:20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 t="shared" si="2"/>
        <v/>
      </c>
      <c r="F40" s="18" t="s">
        <v>12</v>
      </c>
      <c r="G40" s="33" t="str">
        <f t="shared" si="3"/>
        <v/>
      </c>
    </row>
    <row r="41" spans="1:2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18" t="str">
        <f t="shared" si="2"/>
        <v/>
      </c>
      <c r="F41" s="20" t="s">
        <v>12</v>
      </c>
      <c r="G41" s="33" t="str">
        <f t="shared" si="3"/>
        <v/>
      </c>
    </row>
    <row r="42" spans="1:2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 t="str">
        <f t="shared" si="2"/>
        <v/>
      </c>
      <c r="F42" s="94" t="s">
        <v>12</v>
      </c>
      <c r="G42" s="50" t="str">
        <f t="shared" si="3"/>
        <v/>
      </c>
      <c r="H42" s="35"/>
      <c r="I42" s="55"/>
    </row>
    <row r="43" spans="1:20" ht="23.25" customHeight="1" x14ac:dyDescent="0.2">
      <c r="A43" s="88"/>
      <c r="B43" s="23"/>
      <c r="C43" s="21"/>
      <c r="D43" s="152"/>
      <c r="E43" s="156" t="s">
        <v>11</v>
      </c>
      <c r="F43" s="157"/>
      <c r="G43" s="47">
        <f>SUM(G8:G42)</f>
        <v>41917.880000000005</v>
      </c>
      <c r="H43" s="15"/>
    </row>
    <row r="44" spans="1:20" x14ac:dyDescent="0.2">
      <c r="A44" s="88"/>
      <c r="B44" s="23"/>
      <c r="C44" s="21"/>
      <c r="D44" s="22"/>
      <c r="E44" s="24"/>
      <c r="F44" s="22"/>
      <c r="G44" s="25"/>
    </row>
    <row r="45" spans="1:20" ht="21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N45" s="149">
        <v>20002585</v>
      </c>
      <c r="O45" s="151">
        <f>E45</f>
        <v>0.4</v>
      </c>
      <c r="P45" s="150"/>
      <c r="Q45" s="59" t="s">
        <v>164</v>
      </c>
      <c r="R45" s="59">
        <v>2005</v>
      </c>
      <c r="S45" s="59" t="s">
        <v>165</v>
      </c>
      <c r="T45" s="59" t="s">
        <v>167</v>
      </c>
    </row>
    <row r="46" spans="1:20" ht="21.95" customHeight="1" x14ac:dyDescent="0.2">
      <c r="A46" s="88"/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  <c r="N46" s="149">
        <v>20002374</v>
      </c>
      <c r="O46" s="151">
        <f>E46</f>
        <v>0.4</v>
      </c>
      <c r="P46" s="150"/>
      <c r="Q46" s="59" t="s">
        <v>164</v>
      </c>
      <c r="R46" s="59">
        <v>2005</v>
      </c>
      <c r="S46" s="59" t="s">
        <v>165</v>
      </c>
      <c r="T46" s="59" t="s">
        <v>167</v>
      </c>
    </row>
    <row r="47" spans="1:20" s="65" customFormat="1" ht="21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20" s="65" customFormat="1" ht="20.25" customHeight="1" x14ac:dyDescent="0.2">
      <c r="A48" s="138"/>
      <c r="B48" s="519" t="s">
        <v>14</v>
      </c>
      <c r="C48" s="519"/>
      <c r="D48" s="519"/>
      <c r="E48" s="519"/>
      <c r="F48" s="73" t="s">
        <v>8</v>
      </c>
      <c r="G48" s="74">
        <f>G43+G45</f>
        <v>42755.872000000003</v>
      </c>
      <c r="I48" s="66"/>
    </row>
    <row r="49" spans="1:9" s="65" customFormat="1" ht="22.5" customHeight="1" x14ac:dyDescent="0.2">
      <c r="A49" s="88"/>
      <c r="B49" s="519" t="s">
        <v>15</v>
      </c>
      <c r="C49" s="519"/>
      <c r="D49" s="519"/>
      <c r="E49" s="519"/>
      <c r="F49" s="75" t="s">
        <v>9</v>
      </c>
      <c r="G49" s="76">
        <f>G46</f>
        <v>132888.43889477724</v>
      </c>
      <c r="I49" s="66"/>
    </row>
    <row r="50" spans="1:9" s="65" customFormat="1" x14ac:dyDescent="0.2">
      <c r="A50" s="88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88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88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88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 s="88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88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88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88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88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I63" s="66"/>
    </row>
    <row r="64" spans="1:9" ht="7.5" customHeight="1" x14ac:dyDescent="0.2">
      <c r="A64" s="88"/>
      <c r="B64" s="65"/>
      <c r="C64" s="65"/>
      <c r="D64" s="65"/>
      <c r="E64" s="65"/>
      <c r="F64" s="65"/>
      <c r="G64" s="65"/>
    </row>
    <row r="65" spans="1:9" ht="18" customHeight="1" x14ac:dyDescent="0.2">
      <c r="A65" s="88"/>
      <c r="B65" s="65"/>
      <c r="C65" s="65"/>
      <c r="D65" s="65"/>
      <c r="E65" s="65"/>
      <c r="F65" s="65"/>
      <c r="G65" s="65"/>
    </row>
    <row r="66" spans="1:9" ht="18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3.23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A7:T43" xr:uid="{00000000-0009-0000-0000-00001B000000}">
    <filterColumn colId="4">
      <customFilters>
        <customFilter operator="notEqual" val=" "/>
      </customFilters>
    </filterColumn>
  </autoFilter>
  <mergeCells count="7">
    <mergeCell ref="B49:E49"/>
    <mergeCell ref="E57:G57"/>
    <mergeCell ref="B2:G2"/>
    <mergeCell ref="B3:G3"/>
    <mergeCell ref="B4:G4"/>
    <mergeCell ref="B5:G5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B1:J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1">
        <v>590043737</v>
      </c>
      <c r="C4" s="112">
        <v>43802</v>
      </c>
      <c r="D4" s="111" t="s">
        <v>74</v>
      </c>
      <c r="E4" s="111">
        <v>400</v>
      </c>
      <c r="G4" s="60"/>
    </row>
    <row r="5" spans="2:10" x14ac:dyDescent="0.2">
      <c r="B5" s="111">
        <v>590043737</v>
      </c>
      <c r="C5" s="112">
        <v>43802</v>
      </c>
      <c r="D5" s="111" t="s">
        <v>77</v>
      </c>
      <c r="E5" s="111">
        <v>150</v>
      </c>
      <c r="G5" s="60"/>
    </row>
    <row r="6" spans="2:10" x14ac:dyDescent="0.2">
      <c r="B6" s="78">
        <v>590043547</v>
      </c>
      <c r="C6" s="79">
        <v>43791</v>
      </c>
      <c r="D6" s="78" t="s">
        <v>37</v>
      </c>
      <c r="E6" s="78">
        <v>250</v>
      </c>
      <c r="G6" s="60"/>
      <c r="H6" s="53" t="s">
        <v>23</v>
      </c>
      <c r="I6" t="s">
        <v>25</v>
      </c>
    </row>
    <row r="7" spans="2:10" x14ac:dyDescent="0.2">
      <c r="B7" s="78">
        <v>590043547</v>
      </c>
      <c r="C7" s="79">
        <v>43791</v>
      </c>
      <c r="D7" s="78" t="s">
        <v>30</v>
      </c>
      <c r="E7" s="78">
        <v>200</v>
      </c>
      <c r="G7" s="60"/>
      <c r="H7" s="54" t="s">
        <v>30</v>
      </c>
      <c r="I7" s="496">
        <v>600</v>
      </c>
    </row>
    <row r="8" spans="2:10" x14ac:dyDescent="0.2">
      <c r="B8" s="78">
        <v>590043547</v>
      </c>
      <c r="C8" s="79">
        <v>43791</v>
      </c>
      <c r="D8" s="78" t="s">
        <v>38</v>
      </c>
      <c r="E8" s="78">
        <v>400</v>
      </c>
      <c r="H8" s="54" t="s">
        <v>32</v>
      </c>
      <c r="I8" s="496">
        <v>1000</v>
      </c>
    </row>
    <row r="9" spans="2:10" x14ac:dyDescent="0.2">
      <c r="B9" s="78">
        <v>590043547</v>
      </c>
      <c r="C9" s="79">
        <v>43791</v>
      </c>
      <c r="D9" s="78" t="s">
        <v>69</v>
      </c>
      <c r="E9" s="78">
        <v>200</v>
      </c>
      <c r="H9" s="54" t="s">
        <v>65</v>
      </c>
      <c r="I9" s="496">
        <v>2190</v>
      </c>
    </row>
    <row r="10" spans="2:10" x14ac:dyDescent="0.2">
      <c r="B10" s="78">
        <v>590043547</v>
      </c>
      <c r="C10" s="79">
        <v>43791</v>
      </c>
      <c r="D10" s="78" t="s">
        <v>75</v>
      </c>
      <c r="E10" s="78">
        <v>1</v>
      </c>
      <c r="H10" s="54" t="s">
        <v>77</v>
      </c>
      <c r="I10" s="496">
        <v>450</v>
      </c>
    </row>
    <row r="11" spans="2:10" x14ac:dyDescent="0.2">
      <c r="B11" s="117">
        <v>590043536</v>
      </c>
      <c r="C11" s="118">
        <v>43791</v>
      </c>
      <c r="D11" s="117" t="s">
        <v>66</v>
      </c>
      <c r="E11" s="117">
        <v>550</v>
      </c>
      <c r="H11" s="54" t="s">
        <v>66</v>
      </c>
      <c r="I11" s="496">
        <v>1250</v>
      </c>
    </row>
    <row r="12" spans="2:10" x14ac:dyDescent="0.2">
      <c r="B12" s="117">
        <v>590043536</v>
      </c>
      <c r="C12" s="118">
        <v>43791</v>
      </c>
      <c r="D12" s="117" t="s">
        <v>74</v>
      </c>
      <c r="E12" s="117">
        <v>450</v>
      </c>
      <c r="H12" s="54" t="s">
        <v>69</v>
      </c>
      <c r="I12" s="496">
        <v>200</v>
      </c>
    </row>
    <row r="13" spans="2:10" x14ac:dyDescent="0.2">
      <c r="B13" s="117">
        <v>590043536</v>
      </c>
      <c r="C13" s="118">
        <v>43791</v>
      </c>
      <c r="D13" s="117" t="s">
        <v>39</v>
      </c>
      <c r="E13" s="117">
        <v>300</v>
      </c>
      <c r="H13" s="54" t="s">
        <v>37</v>
      </c>
      <c r="I13" s="496">
        <v>450</v>
      </c>
    </row>
    <row r="14" spans="2:10" x14ac:dyDescent="0.2">
      <c r="B14" s="117">
        <v>590043536</v>
      </c>
      <c r="C14" s="118">
        <v>43791</v>
      </c>
      <c r="D14" s="117" t="s">
        <v>65</v>
      </c>
      <c r="E14" s="117">
        <v>500</v>
      </c>
      <c r="H14" s="54" t="s">
        <v>38</v>
      </c>
      <c r="I14" s="496">
        <v>400</v>
      </c>
    </row>
    <row r="15" spans="2:10" x14ac:dyDescent="0.2">
      <c r="B15" s="113">
        <v>590043489</v>
      </c>
      <c r="C15" s="114">
        <v>43788</v>
      </c>
      <c r="D15" s="113" t="s">
        <v>74</v>
      </c>
      <c r="E15" s="113">
        <v>200</v>
      </c>
      <c r="H15" s="54" t="s">
        <v>74</v>
      </c>
      <c r="I15" s="496">
        <v>2250</v>
      </c>
      <c r="J15" s="136"/>
    </row>
    <row r="16" spans="2:10" x14ac:dyDescent="0.2">
      <c r="B16" s="129">
        <v>590043817</v>
      </c>
      <c r="C16" s="130">
        <v>43816</v>
      </c>
      <c r="D16" s="129" t="s">
        <v>66</v>
      </c>
      <c r="E16" s="129">
        <v>100</v>
      </c>
      <c r="H16" s="54" t="s">
        <v>39</v>
      </c>
      <c r="I16" s="496">
        <v>630</v>
      </c>
    </row>
    <row r="17" spans="2:9" x14ac:dyDescent="0.2">
      <c r="B17" s="129">
        <v>590043817</v>
      </c>
      <c r="C17" s="130">
        <v>43816</v>
      </c>
      <c r="D17" s="129" t="s">
        <v>74</v>
      </c>
      <c r="E17" s="129">
        <v>250</v>
      </c>
      <c r="H17" s="54" t="s">
        <v>75</v>
      </c>
      <c r="I17" s="496">
        <v>1</v>
      </c>
    </row>
    <row r="18" spans="2:9" x14ac:dyDescent="0.2">
      <c r="B18" s="129">
        <v>590043817</v>
      </c>
      <c r="C18" s="130">
        <v>43816</v>
      </c>
      <c r="D18" s="129" t="s">
        <v>65</v>
      </c>
      <c r="E18" s="129">
        <v>190</v>
      </c>
      <c r="H18" s="54" t="s">
        <v>24</v>
      </c>
      <c r="I18" s="496">
        <v>9421</v>
      </c>
    </row>
    <row r="19" spans="2:9" x14ac:dyDescent="0.2">
      <c r="B19" s="131">
        <v>590043808</v>
      </c>
      <c r="C19" s="132">
        <v>43816</v>
      </c>
      <c r="D19" s="131" t="s">
        <v>74</v>
      </c>
      <c r="E19" s="131">
        <v>600</v>
      </c>
    </row>
    <row r="20" spans="2:9" x14ac:dyDescent="0.2">
      <c r="B20" s="131">
        <v>590043808</v>
      </c>
      <c r="C20" s="132">
        <v>43816</v>
      </c>
      <c r="D20" s="131" t="s">
        <v>77</v>
      </c>
      <c r="E20" s="131">
        <v>100</v>
      </c>
    </row>
    <row r="21" spans="2:9" x14ac:dyDescent="0.2">
      <c r="B21" s="121">
        <v>590043748</v>
      </c>
      <c r="C21" s="122">
        <v>43808</v>
      </c>
      <c r="D21" s="121" t="s">
        <v>66</v>
      </c>
      <c r="E21" s="121">
        <v>300</v>
      </c>
    </row>
    <row r="22" spans="2:9" x14ac:dyDescent="0.2">
      <c r="B22" s="121">
        <v>590043748</v>
      </c>
      <c r="C22" s="122">
        <v>43808</v>
      </c>
      <c r="D22" s="121" t="s">
        <v>74</v>
      </c>
      <c r="E22" s="121">
        <v>350</v>
      </c>
    </row>
    <row r="23" spans="2:9" x14ac:dyDescent="0.2">
      <c r="B23" s="121">
        <v>590043748</v>
      </c>
      <c r="C23" s="122">
        <v>43808</v>
      </c>
      <c r="D23" s="121" t="s">
        <v>39</v>
      </c>
      <c r="E23" s="121">
        <v>200</v>
      </c>
    </row>
    <row r="24" spans="2:9" x14ac:dyDescent="0.2">
      <c r="B24" s="121">
        <v>590043748</v>
      </c>
      <c r="C24" s="122">
        <v>43808</v>
      </c>
      <c r="D24" s="121" t="s">
        <v>65</v>
      </c>
      <c r="E24" s="121">
        <v>1500</v>
      </c>
    </row>
    <row r="25" spans="2:9" x14ac:dyDescent="0.2">
      <c r="B25" s="133">
        <v>590043906</v>
      </c>
      <c r="C25" s="134">
        <v>43822</v>
      </c>
      <c r="D25" s="133" t="s">
        <v>39</v>
      </c>
      <c r="E25" s="133">
        <v>130</v>
      </c>
    </row>
    <row r="26" spans="2:9" x14ac:dyDescent="0.2">
      <c r="B26" s="133">
        <v>590043906</v>
      </c>
      <c r="C26" s="134">
        <v>43822</v>
      </c>
      <c r="D26" s="133" t="s">
        <v>66</v>
      </c>
      <c r="E26" s="133">
        <v>300</v>
      </c>
    </row>
    <row r="27" spans="2:9" x14ac:dyDescent="0.2">
      <c r="B27" s="109">
        <v>590043908</v>
      </c>
      <c r="C27" s="110">
        <v>43822</v>
      </c>
      <c r="D27" s="135" t="s">
        <v>30</v>
      </c>
      <c r="E27" s="109">
        <v>400</v>
      </c>
    </row>
    <row r="28" spans="2:9" x14ac:dyDescent="0.2">
      <c r="B28" s="109">
        <v>590043908</v>
      </c>
      <c r="C28" s="110">
        <v>43822</v>
      </c>
      <c r="D28" s="135" t="s">
        <v>77</v>
      </c>
      <c r="E28" s="109">
        <v>200</v>
      </c>
    </row>
    <row r="29" spans="2:9" x14ac:dyDescent="0.2">
      <c r="B29" s="109">
        <v>590043908</v>
      </c>
      <c r="C29" s="110">
        <v>43822</v>
      </c>
      <c r="D29" s="135" t="s">
        <v>37</v>
      </c>
      <c r="E29" s="109">
        <v>200</v>
      </c>
    </row>
    <row r="30" spans="2:9" x14ac:dyDescent="0.2">
      <c r="B30" s="113">
        <v>590043912</v>
      </c>
      <c r="C30" s="114">
        <v>43822</v>
      </c>
      <c r="D30" s="113" t="s">
        <v>32</v>
      </c>
      <c r="E30" s="113">
        <v>1000</v>
      </c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1C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16:D39" xr:uid="{00000000-0002-0000-1C00-000000000000}">
      <formula1>$B$54:$B$91</formula1>
    </dataValidation>
    <dataValidation type="list" allowBlank="1" showInputMessage="1" showErrorMessage="1" sqref="D49:D54" xr:uid="{00000000-0002-0000-1C00-000001000000}">
      <formula1>$B$54:$B$71</formula1>
    </dataValidation>
    <dataValidation type="list" allowBlank="1" showInputMessage="1" showErrorMessage="1" sqref="D40:D47" xr:uid="{00000000-0002-0000-1C00-000002000000}">
      <formula1>$B$54:$B$72</formula1>
    </dataValidation>
    <dataValidation type="list" allowBlank="1" showInputMessage="1" showErrorMessage="1" sqref="D4:D15" xr:uid="{00000000-0002-0000-1C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>
    <pageSetUpPr fitToPage="1"/>
  </sheetPr>
  <dimension ref="A2:S124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8.42578125" style="7" bestFit="1" customWidth="1"/>
    <col min="11" max="11" width="16.7109375" style="7" bestFit="1" customWidth="1"/>
    <col min="12" max="12" width="12.7109375" style="7" bestFit="1" customWidth="1"/>
    <col min="13" max="16384" width="11.42578125" style="7"/>
  </cols>
  <sheetData>
    <row r="2" spans="1:19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9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M3" s="142" t="s">
        <v>149</v>
      </c>
      <c r="N3" s="142">
        <v>102225</v>
      </c>
    </row>
    <row r="4" spans="1:19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M4" s="142" t="s">
        <v>150</v>
      </c>
      <c r="N4" s="142">
        <v>10222503</v>
      </c>
    </row>
    <row r="5" spans="1:19" ht="15.75" customHeight="1" x14ac:dyDescent="0.35">
      <c r="A5" s="65"/>
      <c r="B5" s="527" t="s">
        <v>179</v>
      </c>
      <c r="C5" s="528"/>
      <c r="D5" s="528"/>
      <c r="E5" s="528"/>
      <c r="F5" s="528"/>
      <c r="G5" s="529"/>
      <c r="H5" s="1"/>
    </row>
    <row r="6" spans="1:19" ht="6" customHeight="1" x14ac:dyDescent="0.2">
      <c r="A6" s="65"/>
    </row>
    <row r="7" spans="1:19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M7" s="145" t="s">
        <v>157</v>
      </c>
      <c r="N7" s="146" t="s">
        <v>158</v>
      </c>
      <c r="O7" s="146" t="s">
        <v>159</v>
      </c>
      <c r="P7" s="146" t="s">
        <v>160</v>
      </c>
      <c r="Q7" s="146" t="s">
        <v>161</v>
      </c>
      <c r="R7" s="147" t="s">
        <v>162</v>
      </c>
      <c r="S7" s="146" t="s">
        <v>163</v>
      </c>
    </row>
    <row r="8" spans="1:19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VLOOKUP(A8,$A$87:$B$131,2,FALSE)</f>
        <v>2.38</v>
      </c>
      <c r="E8" s="17">
        <f>IFERROR(VLOOKUP(A8,$J$11:$K$37,2,FALSE),"")</f>
        <v>1210</v>
      </c>
      <c r="F8" s="17" t="s">
        <v>12</v>
      </c>
      <c r="G8" s="27">
        <f>IFERROR(+D8*E8,"")</f>
        <v>2879.7999999999997</v>
      </c>
      <c r="J8" s="61"/>
      <c r="L8" s="65" t="s">
        <v>169</v>
      </c>
      <c r="M8" s="65">
        <v>50003076</v>
      </c>
      <c r="N8" s="8">
        <f>E8</f>
        <v>1210</v>
      </c>
      <c r="P8" s="146" t="s">
        <v>164</v>
      </c>
      <c r="Q8" s="146">
        <v>2005</v>
      </c>
      <c r="R8" s="146" t="s">
        <v>165</v>
      </c>
      <c r="S8" s="146" t="s">
        <v>178</v>
      </c>
    </row>
    <row r="9" spans="1:19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VLOOKUP(A9,$A$87:$B$131,2,FALSE)</f>
        <v>3.18</v>
      </c>
      <c r="E9" s="18">
        <f>IFERROR(VLOOKUP(A9,$J$11:$K$37,2,FALSE),"")</f>
        <v>620</v>
      </c>
      <c r="F9" s="18" t="s">
        <v>12</v>
      </c>
      <c r="G9" s="33">
        <f>IFERROR(+D9*E9,"")</f>
        <v>1971.6000000000001</v>
      </c>
      <c r="I9" s="54"/>
      <c r="J9"/>
      <c r="L9" s="65" t="s">
        <v>152</v>
      </c>
      <c r="M9" s="65">
        <v>50003065</v>
      </c>
      <c r="N9" s="8">
        <f>E9</f>
        <v>620</v>
      </c>
      <c r="P9" s="146" t="s">
        <v>164</v>
      </c>
      <c r="Q9" s="146">
        <v>2005</v>
      </c>
      <c r="R9" s="146" t="s">
        <v>165</v>
      </c>
      <c r="S9" s="146" t="s">
        <v>178</v>
      </c>
    </row>
    <row r="10" spans="1:19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VLOOKUP(A10,$A$87:$B$131,2,FALSE)</f>
        <v>2.41</v>
      </c>
      <c r="E10" s="18">
        <f>IFERROR(VLOOKUP(A10,$J$11:$K$37,2,FALSE),"")</f>
        <v>1780</v>
      </c>
      <c r="F10" s="18" t="s">
        <v>12</v>
      </c>
      <c r="G10" s="33">
        <f t="shared" ref="G10:G45" si="1">IFERROR(+D10*E10,"")</f>
        <v>4289.8</v>
      </c>
      <c r="I10" s="54"/>
      <c r="J10" s="53" t="s">
        <v>23</v>
      </c>
      <c r="K10" t="s">
        <v>25</v>
      </c>
      <c r="L10" s="65" t="s">
        <v>154</v>
      </c>
      <c r="M10" s="65">
        <v>50004171</v>
      </c>
      <c r="N10" s="8">
        <f>E10</f>
        <v>1780</v>
      </c>
      <c r="P10" s="146" t="s">
        <v>164</v>
      </c>
      <c r="Q10" s="146">
        <v>2005</v>
      </c>
      <c r="R10" s="146" t="s">
        <v>165</v>
      </c>
      <c r="S10" s="146" t="s">
        <v>178</v>
      </c>
    </row>
    <row r="11" spans="1:19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 t="shared" ref="E11:E45" si="2">IFERROR(VLOOKUP(A11,$J$11:$K$37,2,FALSE),"")</f>
        <v/>
      </c>
      <c r="F11" s="18" t="s">
        <v>12</v>
      </c>
      <c r="G11" s="33" t="str">
        <f t="shared" si="1"/>
        <v/>
      </c>
      <c r="I11" s="54"/>
      <c r="J11" s="54" t="s">
        <v>122</v>
      </c>
      <c r="K11" s="496">
        <v>2050</v>
      </c>
      <c r="L11"/>
    </row>
    <row r="12" spans="1:19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 t="shared" si="2"/>
        <v/>
      </c>
      <c r="F12" s="18" t="s">
        <v>12</v>
      </c>
      <c r="G12" s="33" t="str">
        <f t="shared" si="1"/>
        <v/>
      </c>
      <c r="I12" s="54"/>
      <c r="J12" s="54" t="s">
        <v>77</v>
      </c>
      <c r="K12" s="496">
        <v>1800</v>
      </c>
      <c r="L12"/>
    </row>
    <row r="13" spans="1:19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 t="shared" si="2"/>
        <v/>
      </c>
      <c r="F13" s="18" t="s">
        <v>12</v>
      </c>
      <c r="G13" s="33" t="str">
        <f t="shared" si="1"/>
        <v/>
      </c>
      <c r="I13" s="54"/>
      <c r="J13" s="54" t="s">
        <v>142</v>
      </c>
      <c r="K13" s="496">
        <v>600</v>
      </c>
      <c r="L13"/>
    </row>
    <row r="14" spans="1:19" ht="14.25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 t="shared" si="2"/>
        <v>1000</v>
      </c>
      <c r="F14" s="20" t="s">
        <v>12</v>
      </c>
      <c r="G14" s="33">
        <f t="shared" si="1"/>
        <v>3460</v>
      </c>
      <c r="I14" s="54"/>
      <c r="J14" s="54" t="s">
        <v>109</v>
      </c>
      <c r="K14" s="496"/>
      <c r="L14" s="65" t="s">
        <v>156</v>
      </c>
      <c r="M14" s="65">
        <v>50004370</v>
      </c>
      <c r="N14" s="8">
        <f>E14</f>
        <v>1000</v>
      </c>
      <c r="P14" s="146" t="s">
        <v>164</v>
      </c>
      <c r="Q14" s="146">
        <v>2005</v>
      </c>
      <c r="R14" s="146" t="s">
        <v>165</v>
      </c>
      <c r="S14" s="146" t="s">
        <v>178</v>
      </c>
    </row>
    <row r="15" spans="1:19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 t="shared" si="2"/>
        <v/>
      </c>
      <c r="F15" s="19" t="s">
        <v>12</v>
      </c>
      <c r="G15" s="33" t="str">
        <f t="shared" si="1"/>
        <v/>
      </c>
      <c r="I15" s="54"/>
      <c r="J15" s="54" t="s">
        <v>71</v>
      </c>
      <c r="K15" s="496">
        <v>200</v>
      </c>
      <c r="L15"/>
    </row>
    <row r="16" spans="1:19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 t="shared" si="2"/>
        <v/>
      </c>
      <c r="F16" s="19" t="s">
        <v>12</v>
      </c>
      <c r="G16" s="33" t="str">
        <f t="shared" si="1"/>
        <v/>
      </c>
      <c r="I16" s="54"/>
      <c r="J16" s="54" t="s">
        <v>66</v>
      </c>
      <c r="K16" s="496">
        <v>1200</v>
      </c>
      <c r="L16"/>
    </row>
    <row r="17" spans="1:19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 t="str">
        <f t="shared" si="2"/>
        <v/>
      </c>
      <c r="F17" s="19" t="s">
        <v>12</v>
      </c>
      <c r="G17" s="33" t="str">
        <f t="shared" si="1"/>
        <v/>
      </c>
      <c r="I17" s="54"/>
      <c r="J17" s="54" t="s">
        <v>74</v>
      </c>
      <c r="K17" s="496">
        <v>200</v>
      </c>
      <c r="L17"/>
    </row>
    <row r="18" spans="1:19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 t="shared" si="2"/>
        <v>850</v>
      </c>
      <c r="F18" s="89" t="s">
        <v>12</v>
      </c>
      <c r="G18" s="33">
        <f t="shared" si="1"/>
        <v>1564</v>
      </c>
      <c r="J18" s="54" t="s">
        <v>39</v>
      </c>
      <c r="K18" s="496">
        <v>1000</v>
      </c>
      <c r="L18" s="7" t="s">
        <v>151</v>
      </c>
      <c r="M18" s="7">
        <v>50001439</v>
      </c>
      <c r="N18" s="8">
        <f>E18</f>
        <v>850</v>
      </c>
      <c r="P18" s="146" t="s">
        <v>164</v>
      </c>
      <c r="Q18" s="146">
        <v>2005</v>
      </c>
      <c r="R18" s="146" t="s">
        <v>165</v>
      </c>
      <c r="S18" s="146" t="s">
        <v>178</v>
      </c>
    </row>
    <row r="19" spans="1:19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 t="shared" si="2"/>
        <v/>
      </c>
      <c r="F19" s="19" t="s">
        <v>12</v>
      </c>
      <c r="G19" s="33" t="str">
        <f t="shared" si="1"/>
        <v/>
      </c>
      <c r="J19" s="54" t="s">
        <v>37</v>
      </c>
      <c r="K19" s="496">
        <v>1780</v>
      </c>
      <c r="L19"/>
    </row>
    <row r="20" spans="1:19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 t="shared" si="2"/>
        <v/>
      </c>
      <c r="F20" s="18" t="s">
        <v>12</v>
      </c>
      <c r="G20" s="33" t="str">
        <f t="shared" si="1"/>
        <v/>
      </c>
      <c r="J20" s="54" t="s">
        <v>70</v>
      </c>
      <c r="K20" s="496">
        <v>200</v>
      </c>
      <c r="L20"/>
    </row>
    <row r="21" spans="1:19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 t="shared" si="2"/>
        <v/>
      </c>
      <c r="F21" s="18" t="s">
        <v>12</v>
      </c>
      <c r="G21" s="33" t="str">
        <f t="shared" si="1"/>
        <v/>
      </c>
      <c r="J21" s="54" t="s">
        <v>143</v>
      </c>
      <c r="K21" s="496">
        <v>1100</v>
      </c>
      <c r="L21"/>
    </row>
    <row r="22" spans="1:19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 t="shared" si="2"/>
        <v/>
      </c>
      <c r="F22" s="18" t="s">
        <v>12</v>
      </c>
      <c r="G22" s="33" t="str">
        <f t="shared" si="1"/>
        <v/>
      </c>
      <c r="J22" s="54" t="s">
        <v>31</v>
      </c>
      <c r="K22" s="496">
        <v>620</v>
      </c>
      <c r="L22"/>
    </row>
    <row r="23" spans="1:19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 t="shared" si="2"/>
        <v/>
      </c>
      <c r="F23" s="20" t="s">
        <v>12</v>
      </c>
      <c r="G23" s="33" t="str">
        <f t="shared" si="1"/>
        <v/>
      </c>
      <c r="J23" s="54" t="s">
        <v>32</v>
      </c>
      <c r="K23" s="496">
        <v>1210</v>
      </c>
      <c r="L23"/>
    </row>
    <row r="24" spans="1:19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 t="shared" si="2"/>
        <v/>
      </c>
      <c r="F24" s="19" t="s">
        <v>12</v>
      </c>
      <c r="G24" s="33" t="str">
        <f t="shared" si="1"/>
        <v/>
      </c>
      <c r="J24" s="54" t="s">
        <v>30</v>
      </c>
      <c r="K24" s="496">
        <v>850</v>
      </c>
      <c r="L24" s="7" t="s">
        <v>168</v>
      </c>
      <c r="M24" s="7">
        <v>50001416</v>
      </c>
      <c r="N24" s="8" t="str">
        <f>E24</f>
        <v/>
      </c>
      <c r="P24" s="146" t="s">
        <v>164</v>
      </c>
      <c r="Q24" s="146">
        <v>2005</v>
      </c>
      <c r="R24" s="146" t="s">
        <v>165</v>
      </c>
      <c r="S24" s="146" t="s">
        <v>178</v>
      </c>
    </row>
    <row r="25" spans="1:19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 t="shared" si="2"/>
        <v/>
      </c>
      <c r="F25" s="19" t="s">
        <v>12</v>
      </c>
      <c r="G25" s="33" t="str">
        <f t="shared" si="1"/>
        <v/>
      </c>
      <c r="J25" s="54" t="s">
        <v>24</v>
      </c>
      <c r="K25" s="496">
        <v>12810</v>
      </c>
      <c r="L25"/>
    </row>
    <row r="26" spans="1:19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 t="shared" si="2"/>
        <v/>
      </c>
      <c r="F26" s="19" t="s">
        <v>12</v>
      </c>
      <c r="G26" s="33" t="str">
        <f t="shared" si="1"/>
        <v/>
      </c>
      <c r="J26"/>
      <c r="K26"/>
      <c r="L26"/>
    </row>
    <row r="27" spans="1:19" ht="14.25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8">
        <f t="shared" si="2"/>
        <v>600</v>
      </c>
      <c r="F27" s="19" t="s">
        <v>12</v>
      </c>
      <c r="G27" s="33">
        <f t="shared" si="1"/>
        <v>3492</v>
      </c>
      <c r="J27"/>
      <c r="K27"/>
      <c r="L27" s="65" t="s">
        <v>176</v>
      </c>
      <c r="M27" s="65">
        <v>50007322</v>
      </c>
      <c r="N27" s="8">
        <f>E27</f>
        <v>600</v>
      </c>
      <c r="P27" s="146" t="s">
        <v>164</v>
      </c>
      <c r="Q27" s="146">
        <v>2005</v>
      </c>
      <c r="R27" s="146" t="s">
        <v>165</v>
      </c>
      <c r="S27" s="146" t="s">
        <v>178</v>
      </c>
    </row>
    <row r="28" spans="1:19" ht="14.25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8">
        <f t="shared" si="2"/>
        <v>1200</v>
      </c>
      <c r="F28" s="19" t="s">
        <v>12</v>
      </c>
      <c r="G28" s="33">
        <f t="shared" si="1"/>
        <v>5280</v>
      </c>
      <c r="J28"/>
      <c r="K28"/>
      <c r="L28" s="65" t="s">
        <v>153</v>
      </c>
      <c r="M28" s="65">
        <v>50003683</v>
      </c>
      <c r="N28" s="8">
        <f>E28</f>
        <v>1200</v>
      </c>
      <c r="P28" s="146" t="s">
        <v>164</v>
      </c>
      <c r="Q28" s="146">
        <v>2005</v>
      </c>
      <c r="R28" s="146" t="s">
        <v>165</v>
      </c>
      <c r="S28" s="146" t="s">
        <v>178</v>
      </c>
    </row>
    <row r="29" spans="1:19" ht="14.25" hidden="1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18" t="str">
        <f t="shared" si="2"/>
        <v/>
      </c>
      <c r="F29" s="19" t="s">
        <v>12</v>
      </c>
      <c r="G29" s="33" t="str">
        <f t="shared" si="1"/>
        <v/>
      </c>
      <c r="J29"/>
      <c r="K29"/>
      <c r="L29" s="65" t="s">
        <v>174</v>
      </c>
      <c r="M29" s="65">
        <v>50004840</v>
      </c>
      <c r="N29" s="7">
        <v>1</v>
      </c>
      <c r="P29" s="146" t="s">
        <v>164</v>
      </c>
      <c r="Q29" s="146">
        <v>2005</v>
      </c>
      <c r="R29" s="146" t="s">
        <v>165</v>
      </c>
      <c r="S29" s="146" t="s">
        <v>178</v>
      </c>
    </row>
    <row r="30" spans="1:19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 t="shared" si="2"/>
        <v/>
      </c>
      <c r="F30" s="18" t="s">
        <v>12</v>
      </c>
      <c r="G30" s="33" t="str">
        <f t="shared" si="1"/>
        <v/>
      </c>
      <c r="J30"/>
      <c r="K30"/>
    </row>
    <row r="31" spans="1:19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 t="shared" si="2"/>
        <v/>
      </c>
      <c r="F31" s="18" t="s">
        <v>12</v>
      </c>
      <c r="G31" s="33" t="str">
        <f t="shared" si="1"/>
        <v/>
      </c>
      <c r="J31"/>
      <c r="K31"/>
    </row>
    <row r="32" spans="1:19" ht="14.25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 t="shared" si="2"/>
        <v>200</v>
      </c>
      <c r="F32" s="18" t="s">
        <v>12</v>
      </c>
      <c r="G32" s="33">
        <f t="shared" si="1"/>
        <v>782</v>
      </c>
      <c r="J32"/>
      <c r="K32"/>
      <c r="L32" s="65" t="s">
        <v>170</v>
      </c>
      <c r="M32" s="65">
        <v>50004184</v>
      </c>
      <c r="N32" s="7">
        <f>E32</f>
        <v>200</v>
      </c>
      <c r="P32" s="146" t="s">
        <v>164</v>
      </c>
      <c r="Q32" s="146">
        <v>2005</v>
      </c>
      <c r="R32" s="146" t="s">
        <v>165</v>
      </c>
      <c r="S32" s="146" t="s">
        <v>178</v>
      </c>
    </row>
    <row r="33" spans="1:19" s="8" customFormat="1" ht="14.25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18">
        <f t="shared" si="2"/>
        <v>200</v>
      </c>
      <c r="F33" s="20" t="s">
        <v>12</v>
      </c>
      <c r="G33" s="33">
        <f t="shared" si="1"/>
        <v>660</v>
      </c>
      <c r="L33" s="65" t="s">
        <v>171</v>
      </c>
      <c r="M33" s="65">
        <v>50004264</v>
      </c>
      <c r="N33" s="7">
        <f>E33</f>
        <v>200</v>
      </c>
      <c r="P33" s="146" t="s">
        <v>164</v>
      </c>
      <c r="Q33" s="146">
        <v>2005</v>
      </c>
      <c r="R33" s="146" t="s">
        <v>165</v>
      </c>
      <c r="S33" s="146" t="s">
        <v>178</v>
      </c>
    </row>
    <row r="34" spans="1:19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8" t="str">
        <f t="shared" si="2"/>
        <v/>
      </c>
      <c r="F34" s="19" t="s">
        <v>12</v>
      </c>
      <c r="G34" s="33" t="str">
        <f t="shared" si="1"/>
        <v/>
      </c>
      <c r="I34" s="67"/>
    </row>
    <row r="35" spans="1:19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8" t="str">
        <f t="shared" si="2"/>
        <v/>
      </c>
      <c r="F35" s="19" t="s">
        <v>12</v>
      </c>
      <c r="G35" s="33" t="str">
        <f t="shared" si="1"/>
        <v/>
      </c>
    </row>
    <row r="36" spans="1:19" ht="17.100000000000001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8">
        <f t="shared" si="2"/>
        <v>200</v>
      </c>
      <c r="F36" s="19" t="s">
        <v>12</v>
      </c>
      <c r="G36" s="33">
        <f t="shared" si="1"/>
        <v>1060</v>
      </c>
      <c r="L36" s="65" t="s">
        <v>155</v>
      </c>
      <c r="M36" s="65">
        <v>50004355</v>
      </c>
      <c r="N36" s="7">
        <f>E36</f>
        <v>200</v>
      </c>
      <c r="P36" s="146" t="s">
        <v>164</v>
      </c>
      <c r="Q36" s="146">
        <v>2005</v>
      </c>
      <c r="R36" s="146" t="s">
        <v>165</v>
      </c>
      <c r="S36" s="146" t="s">
        <v>178</v>
      </c>
    </row>
    <row r="37" spans="1:19" ht="17.100000000000001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8">
        <f t="shared" si="2"/>
        <v>1100</v>
      </c>
      <c r="F37" s="19" t="s">
        <v>12</v>
      </c>
      <c r="G37" s="33">
        <f t="shared" si="1"/>
        <v>3740</v>
      </c>
      <c r="L37" s="65" t="s">
        <v>173</v>
      </c>
      <c r="M37" s="65">
        <v>50004365</v>
      </c>
      <c r="N37" s="7">
        <f>E37</f>
        <v>1100</v>
      </c>
      <c r="P37" s="146" t="s">
        <v>164</v>
      </c>
      <c r="Q37" s="146">
        <v>2005</v>
      </c>
      <c r="R37" s="146" t="s">
        <v>165</v>
      </c>
      <c r="S37" s="146" t="s">
        <v>178</v>
      </c>
    </row>
    <row r="38" spans="1:19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8" t="str">
        <f t="shared" si="2"/>
        <v/>
      </c>
      <c r="F38" s="19" t="s">
        <v>12</v>
      </c>
      <c r="G38" s="33" t="str">
        <f t="shared" si="1"/>
        <v/>
      </c>
    </row>
    <row r="39" spans="1:19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8" t="str">
        <f t="shared" si="2"/>
        <v/>
      </c>
      <c r="F39" s="19" t="s">
        <v>12</v>
      </c>
      <c r="G39" s="33" t="str">
        <f t="shared" si="1"/>
        <v/>
      </c>
    </row>
    <row r="40" spans="1:19" ht="17.100000000000001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 t="shared" si="2"/>
        <v>1800</v>
      </c>
      <c r="F40" s="18" t="s">
        <v>12</v>
      </c>
      <c r="G40" s="33">
        <f t="shared" si="1"/>
        <v>7740</v>
      </c>
    </row>
    <row r="41" spans="1:19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 t="shared" si="2"/>
        <v/>
      </c>
      <c r="F41" s="18" t="s">
        <v>12</v>
      </c>
      <c r="G41" s="33" t="str">
        <f t="shared" si="1"/>
        <v/>
      </c>
    </row>
    <row r="42" spans="1:19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 t="shared" si="2"/>
        <v/>
      </c>
      <c r="F42" s="18" t="s">
        <v>12</v>
      </c>
      <c r="G42" s="33" t="str">
        <f t="shared" si="1"/>
        <v/>
      </c>
    </row>
    <row r="43" spans="1:19" ht="18" hidden="1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8" t="str">
        <f t="shared" si="2"/>
        <v/>
      </c>
      <c r="F43" s="148" t="s">
        <v>177</v>
      </c>
      <c r="G43" s="33" t="str">
        <f t="shared" si="1"/>
        <v/>
      </c>
      <c r="I43" s="90"/>
      <c r="L43" s="7" t="s">
        <v>27</v>
      </c>
      <c r="M43" s="7">
        <v>50001313</v>
      </c>
      <c r="N43" s="7" t="str">
        <f>E43</f>
        <v/>
      </c>
      <c r="P43" s="146" t="s">
        <v>164</v>
      </c>
      <c r="Q43" s="146">
        <v>2005</v>
      </c>
      <c r="R43" s="146" t="s">
        <v>165</v>
      </c>
      <c r="S43" s="146" t="s">
        <v>178</v>
      </c>
    </row>
    <row r="44" spans="1:19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VLOOKUP(A44,$A$87:$B$131,2,FALSE)</f>
        <v>3.23</v>
      </c>
      <c r="E44" s="18" t="str">
        <f t="shared" si="2"/>
        <v/>
      </c>
      <c r="F44" s="94" t="s">
        <v>12</v>
      </c>
      <c r="G44" s="33" t="str">
        <f t="shared" si="1"/>
        <v/>
      </c>
      <c r="H44" s="35"/>
    </row>
    <row r="45" spans="1:19" customFormat="1" ht="18.75" customHeight="1" x14ac:dyDescent="0.2">
      <c r="A45" s="87" t="s">
        <v>122</v>
      </c>
      <c r="B45" s="48">
        <v>36</v>
      </c>
      <c r="C45" s="97" t="s">
        <v>125</v>
      </c>
      <c r="D45" s="92">
        <f>VLOOKUP(A45,$A$87:$B$131,2,FALSE)</f>
        <v>4.76</v>
      </c>
      <c r="E45" s="93">
        <f t="shared" si="2"/>
        <v>2050</v>
      </c>
      <c r="F45" s="94" t="s">
        <v>12</v>
      </c>
      <c r="G45" s="33">
        <f t="shared" si="1"/>
        <v>9758</v>
      </c>
      <c r="H45" s="35"/>
      <c r="L45" s="65" t="s">
        <v>172</v>
      </c>
      <c r="M45" s="65">
        <v>50004359</v>
      </c>
      <c r="N45" s="7">
        <f>E45</f>
        <v>2050</v>
      </c>
      <c r="P45" s="146" t="s">
        <v>164</v>
      </c>
      <c r="Q45" s="146">
        <v>2005</v>
      </c>
      <c r="R45" s="146" t="s">
        <v>165</v>
      </c>
      <c r="S45" s="146" t="s">
        <v>178</v>
      </c>
    </row>
    <row r="46" spans="1:19" ht="21" customHeight="1" x14ac:dyDescent="0.2">
      <c r="A46" s="65"/>
      <c r="B46" s="23"/>
      <c r="C46" s="21"/>
      <c r="D46" s="152"/>
      <c r="E46" s="154" t="s">
        <v>11</v>
      </c>
      <c r="F46" s="155"/>
      <c r="G46" s="153">
        <f>SUM(G8:G45)</f>
        <v>46677.2</v>
      </c>
      <c r="H46" s="15"/>
      <c r="L46" s="65" t="s">
        <v>175</v>
      </c>
      <c r="M46" s="65">
        <v>50004841</v>
      </c>
      <c r="N46" s="7">
        <v>1</v>
      </c>
      <c r="P46" s="146" t="s">
        <v>164</v>
      </c>
      <c r="Q46" s="146">
        <v>2005</v>
      </c>
      <c r="R46" s="146" t="s">
        <v>165</v>
      </c>
      <c r="S46" s="146" t="s">
        <v>178</v>
      </c>
    </row>
    <row r="47" spans="1:19" x14ac:dyDescent="0.2">
      <c r="B47" s="23"/>
      <c r="C47" s="21"/>
      <c r="D47" s="22"/>
      <c r="E47" s="24"/>
      <c r="F47" s="22"/>
      <c r="G47" s="25"/>
      <c r="I47" s="90"/>
    </row>
    <row r="48" spans="1:19" ht="21.95" customHeight="1" x14ac:dyDescent="0.2">
      <c r="B48" s="26"/>
      <c r="C48" s="52" t="s">
        <v>18</v>
      </c>
      <c r="D48" s="68">
        <v>2094.98</v>
      </c>
      <c r="E48" s="69">
        <v>0.6</v>
      </c>
      <c r="F48" s="48" t="s">
        <v>10</v>
      </c>
      <c r="G48" s="70">
        <f>(D48*E48)</f>
        <v>1256.9880000000001</v>
      </c>
      <c r="M48" s="149">
        <v>20002585</v>
      </c>
      <c r="N48" s="151">
        <f>E48</f>
        <v>0.6</v>
      </c>
      <c r="O48" s="150"/>
      <c r="P48" s="59" t="s">
        <v>164</v>
      </c>
      <c r="Q48" s="59">
        <v>2005</v>
      </c>
      <c r="R48" s="59" t="s">
        <v>165</v>
      </c>
      <c r="S48" s="146" t="s">
        <v>178</v>
      </c>
    </row>
    <row r="49" spans="1:19" ht="21.95" customHeight="1" x14ac:dyDescent="0.2">
      <c r="B49" s="26"/>
      <c r="C49" s="52" t="s">
        <v>113</v>
      </c>
      <c r="D49" s="71">
        <v>332221.09723694308</v>
      </c>
      <c r="E49" s="69">
        <v>0.6</v>
      </c>
      <c r="F49" s="48" t="s">
        <v>10</v>
      </c>
      <c r="G49" s="72">
        <f>D49*E49</f>
        <v>199332.65834216584</v>
      </c>
      <c r="M49" s="149">
        <v>20002374</v>
      </c>
      <c r="N49" s="151">
        <f>E49</f>
        <v>0.6</v>
      </c>
      <c r="O49" s="150"/>
      <c r="P49" s="59" t="s">
        <v>164</v>
      </c>
      <c r="Q49" s="59">
        <v>2005</v>
      </c>
      <c r="R49" s="59" t="s">
        <v>165</v>
      </c>
      <c r="S49" s="146" t="s">
        <v>178</v>
      </c>
    </row>
    <row r="50" spans="1:19" s="65" customFormat="1" ht="21.95" customHeight="1" x14ac:dyDescent="0.25">
      <c r="A50" s="8"/>
      <c r="B50" s="9"/>
      <c r="C50" s="10"/>
      <c r="D50" s="11"/>
      <c r="E50" s="12"/>
      <c r="F50" s="11"/>
      <c r="G50" s="13"/>
    </row>
    <row r="51" spans="1:19" s="65" customFormat="1" ht="20.25" customHeight="1" x14ac:dyDescent="0.2">
      <c r="A51" s="8"/>
      <c r="B51" s="519" t="s">
        <v>14</v>
      </c>
      <c r="C51" s="519"/>
      <c r="D51" s="519"/>
      <c r="E51" s="519"/>
      <c r="F51" s="73" t="s">
        <v>8</v>
      </c>
      <c r="G51" s="74">
        <f>G46+G48</f>
        <v>47934.187999999995</v>
      </c>
    </row>
    <row r="52" spans="1:19" s="65" customFormat="1" ht="22.5" customHeight="1" x14ac:dyDescent="0.2">
      <c r="A52" s="7"/>
      <c r="B52" s="519" t="s">
        <v>15</v>
      </c>
      <c r="C52" s="519"/>
      <c r="D52" s="519"/>
      <c r="E52" s="519"/>
      <c r="F52" s="75" t="s">
        <v>9</v>
      </c>
      <c r="G52" s="76">
        <f>G49</f>
        <v>199332.65834216584</v>
      </c>
    </row>
    <row r="53" spans="1:19" s="65" customFormat="1" x14ac:dyDescent="0.2">
      <c r="A53" s="7"/>
      <c r="B53" s="29"/>
      <c r="C53" s="30"/>
      <c r="D53" s="30"/>
      <c r="E53" s="30"/>
      <c r="F53" s="31"/>
      <c r="G53" s="34"/>
    </row>
    <row r="54" spans="1:19" s="65" customFormat="1" x14ac:dyDescent="0.2">
      <c r="A54" s="7"/>
      <c r="B54" s="14"/>
      <c r="C54" s="8"/>
      <c r="D54" s="8"/>
      <c r="E54" s="8"/>
      <c r="F54" s="7"/>
      <c r="G54" s="44"/>
    </row>
    <row r="55" spans="1:19" s="65" customFormat="1" ht="21.95" customHeight="1" x14ac:dyDescent="0.2">
      <c r="A55" s="7"/>
      <c r="B55" s="14"/>
      <c r="C55" s="8"/>
      <c r="D55" s="8"/>
      <c r="E55" s="8"/>
      <c r="F55" s="7"/>
      <c r="G55" s="44"/>
    </row>
    <row r="56" spans="1:19" s="65" customFormat="1" ht="21.95" customHeight="1" x14ac:dyDescent="0.2">
      <c r="A56" s="7"/>
      <c r="B56" s="14"/>
      <c r="C56" s="8"/>
      <c r="D56" s="8"/>
      <c r="E56" s="8"/>
      <c r="F56" s="7"/>
      <c r="G56" s="44"/>
    </row>
    <row r="57" spans="1:19" s="65" customFormat="1" ht="21.95" customHeight="1" x14ac:dyDescent="0.2">
      <c r="A57" s="7"/>
      <c r="B57" s="14"/>
      <c r="C57" s="8"/>
      <c r="D57" s="8"/>
      <c r="E57" s="8"/>
      <c r="F57" s="7"/>
      <c r="G57" s="44"/>
    </row>
    <row r="58" spans="1:19" s="65" customFormat="1" ht="21.95" customHeight="1" x14ac:dyDescent="0.2">
      <c r="A58" s="7"/>
      <c r="B58" s="14"/>
      <c r="C58" s="7"/>
      <c r="D58" s="15"/>
      <c r="E58" s="15"/>
      <c r="F58" s="15"/>
      <c r="G58" s="16"/>
    </row>
    <row r="59" spans="1:19" s="65" customFormat="1" ht="21.95" customHeight="1" x14ac:dyDescent="0.2">
      <c r="A59" s="7"/>
      <c r="B59" s="14"/>
      <c r="C59" s="7"/>
      <c r="D59" s="15"/>
      <c r="E59" s="7"/>
      <c r="F59" s="15"/>
      <c r="G59" s="16"/>
    </row>
    <row r="60" spans="1:19" s="65" customFormat="1" ht="23.25" customHeight="1" x14ac:dyDescent="0.2">
      <c r="A60"/>
      <c r="B60" s="14"/>
      <c r="C60" s="51" t="s">
        <v>16</v>
      </c>
      <c r="D60" s="6"/>
      <c r="E60" s="516" t="s">
        <v>17</v>
      </c>
      <c r="F60" s="517"/>
      <c r="G60" s="518"/>
    </row>
    <row r="61" spans="1:19" s="65" customFormat="1" ht="15.75" x14ac:dyDescent="0.25">
      <c r="A61" s="7"/>
      <c r="B61" s="36"/>
      <c r="C61" s="46" t="s">
        <v>110</v>
      </c>
      <c r="D61" s="37"/>
      <c r="E61" s="38" t="s">
        <v>13</v>
      </c>
      <c r="F61" s="38"/>
      <c r="G61" s="39"/>
    </row>
    <row r="62" spans="1:19" s="65" customFormat="1" ht="21.95" customHeight="1" x14ac:dyDescent="0.2">
      <c r="A62" s="7"/>
      <c r="B62" s="40"/>
      <c r="C62" s="41"/>
      <c r="D62" s="41"/>
      <c r="E62" s="42"/>
      <c r="F62" s="42"/>
      <c r="G62" s="43"/>
    </row>
    <row r="63" spans="1:19" s="65" customFormat="1" ht="21.95" customHeight="1" x14ac:dyDescent="0.2">
      <c r="A63" s="7"/>
      <c r="B63" s="7"/>
      <c r="C63" s="7"/>
      <c r="D63" s="7"/>
      <c r="E63" s="7"/>
      <c r="F63" s="7"/>
      <c r="G63" s="7"/>
    </row>
    <row r="64" spans="1:19" s="65" customFormat="1" ht="21.95" customHeight="1" x14ac:dyDescent="0.2">
      <c r="A64" s="7"/>
      <c r="B64" s="7"/>
      <c r="C64" s="7"/>
      <c r="D64" s="7"/>
      <c r="E64" s="7"/>
      <c r="F64" s="7"/>
      <c r="G64" s="7"/>
    </row>
    <row r="65" spans="1:8" s="65" customFormat="1" ht="21.95" customHeight="1" x14ac:dyDescent="0.2">
      <c r="B65" s="7"/>
      <c r="C65" s="7"/>
      <c r="D65" s="7"/>
      <c r="E65" s="7"/>
      <c r="F65" s="7"/>
      <c r="G65" s="7"/>
    </row>
    <row r="66" spans="1:8" s="65" customFormat="1" ht="21.95" customHeight="1" x14ac:dyDescent="0.2"/>
    <row r="67" spans="1:8" ht="7.5" customHeight="1" x14ac:dyDescent="0.2">
      <c r="A67" s="65"/>
      <c r="B67" s="65"/>
      <c r="C67" s="65"/>
      <c r="D67" s="65"/>
      <c r="E67" s="65"/>
      <c r="F67" s="65"/>
      <c r="G67" s="65"/>
    </row>
    <row r="68" spans="1:8" ht="18" customHeight="1" x14ac:dyDescent="0.2">
      <c r="A68" s="65"/>
      <c r="B68" s="65"/>
      <c r="C68" s="65"/>
      <c r="D68" s="65"/>
      <c r="E68" s="65"/>
      <c r="F68" s="65"/>
      <c r="G68" s="65"/>
    </row>
    <row r="69" spans="1:8" ht="18" customHeight="1" x14ac:dyDescent="0.2">
      <c r="A69" s="65"/>
      <c r="B69" s="65"/>
      <c r="C69" s="65"/>
      <c r="D69" s="65"/>
      <c r="E69" s="65"/>
      <c r="F69" s="65"/>
      <c r="G69" s="65"/>
    </row>
    <row r="70" spans="1:8" ht="18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  <c r="H71" s="5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x14ac:dyDescent="0.2">
      <c r="A74" s="65"/>
      <c r="B74" s="65"/>
      <c r="C74" s="65"/>
      <c r="D74" s="65"/>
      <c r="E74" s="65"/>
      <c r="F74" s="65"/>
      <c r="G74" s="65"/>
    </row>
    <row r="75" spans="1:8" x14ac:dyDescent="0.2">
      <c r="A75" s="65"/>
      <c r="B75" s="65"/>
      <c r="C75" s="65"/>
      <c r="D75" s="65"/>
      <c r="E75" s="65"/>
      <c r="F75" s="65"/>
      <c r="G75" s="65"/>
    </row>
    <row r="76" spans="1:8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B82" s="65"/>
      <c r="C82" s="65"/>
      <c r="D82" s="65"/>
      <c r="E82" s="65"/>
      <c r="F82" s="65"/>
      <c r="G82" s="65"/>
    </row>
    <row r="83" spans="1:7" x14ac:dyDescent="0.2">
      <c r="B83" s="65"/>
      <c r="C83" s="65"/>
    </row>
    <row r="84" spans="1:7" x14ac:dyDescent="0.2">
      <c r="B84" s="65"/>
      <c r="C84" s="65"/>
    </row>
    <row r="85" spans="1:7" x14ac:dyDescent="0.2">
      <c r="B85" s="65"/>
      <c r="C85" s="65"/>
    </row>
    <row r="87" spans="1:7" ht="15" thickBot="1" x14ac:dyDescent="0.25">
      <c r="A87" s="81" t="s">
        <v>32</v>
      </c>
      <c r="B87" s="80">
        <v>2.38</v>
      </c>
    </row>
    <row r="88" spans="1:7" ht="15" thickBot="1" x14ac:dyDescent="0.25">
      <c r="A88" s="81" t="s">
        <v>31</v>
      </c>
      <c r="B88" s="80">
        <v>3.18</v>
      </c>
      <c r="F88" s="55"/>
    </row>
    <row r="89" spans="1:7" ht="15" thickBot="1" x14ac:dyDescent="0.25">
      <c r="A89" s="81" t="s">
        <v>37</v>
      </c>
      <c r="B89" s="80">
        <v>2.41</v>
      </c>
      <c r="F89" s="55"/>
    </row>
    <row r="90" spans="1:7" ht="15" thickBot="1" x14ac:dyDescent="0.25">
      <c r="A90" s="81" t="s">
        <v>36</v>
      </c>
      <c r="B90" s="80">
        <v>2.15</v>
      </c>
      <c r="F90" s="55"/>
    </row>
    <row r="91" spans="1:7" ht="15" thickBot="1" x14ac:dyDescent="0.25">
      <c r="A91" s="81" t="s">
        <v>38</v>
      </c>
      <c r="B91" s="80">
        <v>2.83</v>
      </c>
      <c r="F91" s="55"/>
    </row>
    <row r="92" spans="1:7" ht="15" thickBot="1" x14ac:dyDescent="0.25">
      <c r="A92" s="81" t="s">
        <v>40</v>
      </c>
      <c r="B92" s="80">
        <v>2.15</v>
      </c>
      <c r="F92" s="55"/>
    </row>
    <row r="93" spans="1:7" ht="15" thickBot="1" x14ac:dyDescent="0.25">
      <c r="A93" s="81" t="s">
        <v>39</v>
      </c>
      <c r="B93" s="80">
        <v>3.46</v>
      </c>
      <c r="F93" s="55"/>
    </row>
    <row r="94" spans="1:7" ht="15" thickBot="1" x14ac:dyDescent="0.25">
      <c r="A94" s="81" t="s">
        <v>28</v>
      </c>
      <c r="B94" s="80">
        <v>2.76</v>
      </c>
      <c r="F94" s="55"/>
    </row>
    <row r="95" spans="1:7" ht="15" thickBot="1" x14ac:dyDescent="0.25">
      <c r="A95" s="81" t="s">
        <v>41</v>
      </c>
      <c r="B95" s="80">
        <v>4.3899999999999997</v>
      </c>
      <c r="F95" s="55"/>
    </row>
    <row r="96" spans="1:7" ht="15" thickBot="1" x14ac:dyDescent="0.25">
      <c r="A96" s="81" t="s">
        <v>43</v>
      </c>
      <c r="B96" s="80">
        <v>1.18</v>
      </c>
      <c r="F96" s="55"/>
    </row>
    <row r="97" spans="1:6" ht="15" thickBot="1" x14ac:dyDescent="0.25">
      <c r="A97" s="81" t="s">
        <v>30</v>
      </c>
      <c r="B97" s="80">
        <v>1.84</v>
      </c>
      <c r="F97" s="55"/>
    </row>
    <row r="98" spans="1:6" ht="15" thickBot="1" x14ac:dyDescent="0.25">
      <c r="A98" s="81" t="s">
        <v>34</v>
      </c>
      <c r="B98" s="80">
        <v>5.98</v>
      </c>
      <c r="F98" s="55"/>
    </row>
    <row r="99" spans="1:6" ht="15" thickBot="1" x14ac:dyDescent="0.25">
      <c r="A99" s="81" t="s">
        <v>33</v>
      </c>
      <c r="B99" s="80">
        <v>5.45</v>
      </c>
      <c r="F99" s="55"/>
    </row>
    <row r="100" spans="1:6" ht="15" thickBot="1" x14ac:dyDescent="0.25">
      <c r="A100" s="81" t="s">
        <v>42</v>
      </c>
      <c r="B100" s="80">
        <v>3.9</v>
      </c>
      <c r="F100" s="55"/>
    </row>
    <row r="101" spans="1:6" ht="15" thickBot="1" x14ac:dyDescent="0.25">
      <c r="A101" s="81" t="s">
        <v>29</v>
      </c>
      <c r="B101" s="80">
        <v>2</v>
      </c>
      <c r="F101" s="55"/>
    </row>
    <row r="102" spans="1:6" ht="15" thickBot="1" x14ac:dyDescent="0.25">
      <c r="A102" s="81" t="s">
        <v>62</v>
      </c>
      <c r="B102" s="80">
        <v>1.9</v>
      </c>
      <c r="F102" s="55"/>
    </row>
    <row r="103" spans="1:6" ht="15.75" customHeight="1" thickBot="1" x14ac:dyDescent="0.25">
      <c r="A103" s="81" t="s">
        <v>63</v>
      </c>
      <c r="B103" s="80">
        <v>3.4</v>
      </c>
      <c r="F103" s="55"/>
    </row>
    <row r="104" spans="1:6" ht="15" thickBot="1" x14ac:dyDescent="0.25">
      <c r="A104" s="81" t="s">
        <v>64</v>
      </c>
      <c r="B104" s="80">
        <v>6.1</v>
      </c>
      <c r="F104" s="55"/>
    </row>
    <row r="105" spans="1:6" ht="15" thickBot="1" x14ac:dyDescent="0.25">
      <c r="A105" s="81" t="s">
        <v>65</v>
      </c>
      <c r="B105" s="80">
        <v>6.5</v>
      </c>
      <c r="F105" s="55"/>
    </row>
    <row r="106" spans="1:6" ht="15" thickBot="1" x14ac:dyDescent="0.25">
      <c r="A106" s="81" t="s">
        <v>66</v>
      </c>
      <c r="B106" s="80">
        <v>4.4000000000000004</v>
      </c>
      <c r="F106" s="55"/>
    </row>
    <row r="107" spans="1:6" ht="15" thickBot="1" x14ac:dyDescent="0.25">
      <c r="A107" s="81" t="s">
        <v>67</v>
      </c>
      <c r="B107" s="80">
        <v>2850</v>
      </c>
      <c r="F107" s="55"/>
    </row>
    <row r="108" spans="1:6" ht="15" thickBot="1" x14ac:dyDescent="0.25">
      <c r="A108" s="81" t="s">
        <v>68</v>
      </c>
      <c r="B108" s="80">
        <v>4.5999999999999996</v>
      </c>
      <c r="F108" s="55"/>
    </row>
    <row r="109" spans="1:6" ht="15" thickBot="1" x14ac:dyDescent="0.25">
      <c r="A109" s="81" t="s">
        <v>69</v>
      </c>
      <c r="B109" s="80">
        <v>2.2000000000000002</v>
      </c>
      <c r="F109" s="55"/>
    </row>
    <row r="110" spans="1:6" ht="15" thickBot="1" x14ac:dyDescent="0.25">
      <c r="A110" s="81" t="s">
        <v>70</v>
      </c>
      <c r="B110" s="80">
        <v>3.91</v>
      </c>
      <c r="F110" s="55"/>
    </row>
    <row r="111" spans="1:6" ht="15" thickBot="1" x14ac:dyDescent="0.25">
      <c r="A111" s="81" t="s">
        <v>71</v>
      </c>
      <c r="B111" s="80">
        <v>3.3</v>
      </c>
      <c r="F111" s="55"/>
    </row>
    <row r="112" spans="1:6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143</v>
      </c>
      <c r="B115" s="80">
        <v>3.4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15" thickBot="1" x14ac:dyDescent="0.25">
      <c r="A119" s="81" t="s">
        <v>142</v>
      </c>
      <c r="B119" s="80">
        <v>5.82</v>
      </c>
      <c r="F119" s="55"/>
    </row>
    <row r="120" spans="1:7" ht="29.25" thickBot="1" x14ac:dyDescent="0.25">
      <c r="A120" s="81" t="s">
        <v>58</v>
      </c>
      <c r="B120" s="80">
        <v>4.3</v>
      </c>
      <c r="G120" s="55"/>
    </row>
    <row r="121" spans="1:7" ht="15" thickBot="1" x14ac:dyDescent="0.25">
      <c r="A121" s="81" t="s">
        <v>35</v>
      </c>
      <c r="B121" s="65">
        <v>2.2000000000000002</v>
      </c>
    </row>
    <row r="122" spans="1:7" ht="15" thickBot="1" x14ac:dyDescent="0.25">
      <c r="A122" s="81" t="s">
        <v>27</v>
      </c>
      <c r="B122" s="65">
        <v>3.23</v>
      </c>
    </row>
    <row r="123" spans="1:7" ht="15" thickBot="1" x14ac:dyDescent="0.25">
      <c r="A123" s="81" t="s">
        <v>59</v>
      </c>
      <c r="B123" s="65">
        <v>3.23</v>
      </c>
    </row>
    <row r="124" spans="1:7" x14ac:dyDescent="0.2">
      <c r="A124" s="83" t="s">
        <v>122</v>
      </c>
      <c r="B124" s="65">
        <v>4.76</v>
      </c>
    </row>
  </sheetData>
  <autoFilter ref="A7:S46" xr:uid="{00000000-0009-0000-0000-00001D000000}">
    <filterColumn colId="4">
      <customFilters>
        <customFilter operator="notEqual" val=" "/>
      </customFilters>
    </filterColumn>
  </autoFilter>
  <mergeCells count="7">
    <mergeCell ref="E60:G60"/>
    <mergeCell ref="B2:G2"/>
    <mergeCell ref="B3:G3"/>
    <mergeCell ref="B4:G4"/>
    <mergeCell ref="B5:G5"/>
    <mergeCell ref="B51:E51"/>
    <mergeCell ref="B52:E5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I89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590043734</v>
      </c>
      <c r="C4" s="114">
        <v>43802</v>
      </c>
      <c r="D4" s="113" t="s">
        <v>142</v>
      </c>
      <c r="E4" s="113">
        <v>600</v>
      </c>
      <c r="G4" s="60"/>
    </row>
    <row r="5" spans="2:9" x14ac:dyDescent="0.2">
      <c r="B5" s="113">
        <v>590043734</v>
      </c>
      <c r="C5" s="114">
        <v>43802</v>
      </c>
      <c r="D5" s="113" t="s">
        <v>77</v>
      </c>
      <c r="E5" s="113">
        <v>1000</v>
      </c>
      <c r="G5" s="60"/>
    </row>
    <row r="6" spans="2:9" x14ac:dyDescent="0.2">
      <c r="B6" s="113">
        <v>590043750</v>
      </c>
      <c r="C6" s="114">
        <v>43808</v>
      </c>
      <c r="D6" s="113" t="s">
        <v>122</v>
      </c>
      <c r="E6" s="113">
        <v>1350</v>
      </c>
      <c r="G6" s="60"/>
      <c r="H6" s="53" t="s">
        <v>23</v>
      </c>
      <c r="I6" t="s">
        <v>25</v>
      </c>
    </row>
    <row r="7" spans="2:9" x14ac:dyDescent="0.2">
      <c r="B7" s="113">
        <v>590043914</v>
      </c>
      <c r="C7" s="114">
        <v>43822</v>
      </c>
      <c r="D7" s="113" t="s">
        <v>71</v>
      </c>
      <c r="E7" s="113">
        <v>200</v>
      </c>
      <c r="G7" s="60"/>
      <c r="H7" s="54" t="s">
        <v>30</v>
      </c>
      <c r="I7" s="496">
        <v>850</v>
      </c>
    </row>
    <row r="8" spans="2:9" x14ac:dyDescent="0.2">
      <c r="B8" s="113">
        <v>590043914</v>
      </c>
      <c r="C8" s="114">
        <v>43822</v>
      </c>
      <c r="D8" s="113" t="s">
        <v>66</v>
      </c>
      <c r="E8" s="113">
        <v>1000</v>
      </c>
      <c r="H8" s="54" t="s">
        <v>31</v>
      </c>
      <c r="I8" s="496">
        <v>620</v>
      </c>
    </row>
    <row r="9" spans="2:9" x14ac:dyDescent="0.2">
      <c r="B9" s="113">
        <v>590043914</v>
      </c>
      <c r="C9" s="114">
        <v>43822</v>
      </c>
      <c r="D9" s="113" t="s">
        <v>74</v>
      </c>
      <c r="E9" s="113">
        <v>200</v>
      </c>
      <c r="H9" s="54" t="s">
        <v>32</v>
      </c>
      <c r="I9" s="496">
        <v>1210</v>
      </c>
    </row>
    <row r="10" spans="2:9" x14ac:dyDescent="0.2">
      <c r="B10" s="113">
        <v>590043914</v>
      </c>
      <c r="C10" s="114">
        <v>43822</v>
      </c>
      <c r="D10" s="113" t="s">
        <v>39</v>
      </c>
      <c r="E10" s="113">
        <v>200</v>
      </c>
      <c r="H10" s="54" t="s">
        <v>142</v>
      </c>
      <c r="I10" s="496">
        <v>600</v>
      </c>
    </row>
    <row r="11" spans="2:9" x14ac:dyDescent="0.2">
      <c r="B11" s="113">
        <v>590043914</v>
      </c>
      <c r="C11" s="114">
        <v>43822</v>
      </c>
      <c r="D11" s="113" t="s">
        <v>122</v>
      </c>
      <c r="E11" s="113">
        <v>700</v>
      </c>
      <c r="H11" s="54" t="s">
        <v>77</v>
      </c>
      <c r="I11" s="496">
        <v>1800</v>
      </c>
    </row>
    <row r="12" spans="2:9" x14ac:dyDescent="0.2">
      <c r="B12" s="113">
        <v>590043995</v>
      </c>
      <c r="C12" s="114">
        <v>43832</v>
      </c>
      <c r="D12" s="113" t="s">
        <v>39</v>
      </c>
      <c r="E12" s="113">
        <v>400</v>
      </c>
      <c r="H12" s="54" t="s">
        <v>66</v>
      </c>
      <c r="I12" s="496">
        <v>1200</v>
      </c>
    </row>
    <row r="13" spans="2:9" x14ac:dyDescent="0.2">
      <c r="B13" s="113">
        <v>590043997</v>
      </c>
      <c r="C13" s="114">
        <v>43832</v>
      </c>
      <c r="D13" s="113" t="s">
        <v>37</v>
      </c>
      <c r="E13" s="113">
        <v>700</v>
      </c>
      <c r="H13" s="54" t="s">
        <v>37</v>
      </c>
      <c r="I13" s="496">
        <v>1780</v>
      </c>
    </row>
    <row r="14" spans="2:9" x14ac:dyDescent="0.2">
      <c r="B14" s="113">
        <v>590043997</v>
      </c>
      <c r="C14" s="114">
        <v>43832</v>
      </c>
      <c r="D14" s="113" t="s">
        <v>70</v>
      </c>
      <c r="E14" s="113">
        <v>100</v>
      </c>
      <c r="H14" s="54" t="s">
        <v>70</v>
      </c>
      <c r="I14" s="496">
        <v>200</v>
      </c>
    </row>
    <row r="15" spans="2:9" x14ac:dyDescent="0.2">
      <c r="B15" s="113">
        <v>590044004</v>
      </c>
      <c r="C15" s="114">
        <v>43832</v>
      </c>
      <c r="D15" s="113" t="s">
        <v>77</v>
      </c>
      <c r="E15" s="113">
        <v>450</v>
      </c>
      <c r="H15" s="54" t="s">
        <v>71</v>
      </c>
      <c r="I15" s="496">
        <v>200</v>
      </c>
    </row>
    <row r="16" spans="2:9" x14ac:dyDescent="0.2">
      <c r="B16" s="113">
        <v>590044004</v>
      </c>
      <c r="C16" s="114">
        <v>43832</v>
      </c>
      <c r="D16" s="113" t="s">
        <v>143</v>
      </c>
      <c r="E16" s="113">
        <v>500</v>
      </c>
      <c r="H16" s="54" t="s">
        <v>74</v>
      </c>
      <c r="I16" s="496">
        <v>200</v>
      </c>
    </row>
    <row r="17" spans="2:9" x14ac:dyDescent="0.2">
      <c r="B17" s="113">
        <v>590011018</v>
      </c>
      <c r="C17" s="114">
        <v>43836</v>
      </c>
      <c r="D17" s="113" t="s">
        <v>31</v>
      </c>
      <c r="E17" s="113">
        <v>320</v>
      </c>
      <c r="H17" s="54" t="s">
        <v>122</v>
      </c>
      <c r="I17" s="496">
        <v>2050</v>
      </c>
    </row>
    <row r="18" spans="2:9" x14ac:dyDescent="0.2">
      <c r="B18" s="113">
        <v>590011018</v>
      </c>
      <c r="C18" s="114">
        <v>43836</v>
      </c>
      <c r="D18" s="113" t="s">
        <v>32</v>
      </c>
      <c r="E18" s="113">
        <v>110</v>
      </c>
      <c r="H18" s="54" t="s">
        <v>143</v>
      </c>
      <c r="I18" s="496">
        <v>1100</v>
      </c>
    </row>
    <row r="19" spans="2:9" x14ac:dyDescent="0.2">
      <c r="B19" s="113">
        <v>590011018</v>
      </c>
      <c r="C19" s="114">
        <v>43836</v>
      </c>
      <c r="D19" s="113" t="s">
        <v>30</v>
      </c>
      <c r="E19" s="113">
        <v>300</v>
      </c>
      <c r="H19" s="54" t="s">
        <v>39</v>
      </c>
      <c r="I19" s="496">
        <v>1000</v>
      </c>
    </row>
    <row r="20" spans="2:9" x14ac:dyDescent="0.2">
      <c r="B20" s="113">
        <v>590011018</v>
      </c>
      <c r="C20" s="114">
        <v>43836</v>
      </c>
      <c r="D20" s="113" t="s">
        <v>37</v>
      </c>
      <c r="E20" s="113">
        <v>130</v>
      </c>
      <c r="H20" s="54" t="s">
        <v>109</v>
      </c>
      <c r="I20" s="496"/>
    </row>
    <row r="21" spans="2:9" x14ac:dyDescent="0.2">
      <c r="B21" s="113">
        <v>590044041</v>
      </c>
      <c r="C21" s="114">
        <v>43838</v>
      </c>
      <c r="D21" s="113" t="s">
        <v>32</v>
      </c>
      <c r="E21" s="113">
        <v>1000</v>
      </c>
      <c r="H21" s="54" t="s">
        <v>24</v>
      </c>
      <c r="I21" s="496">
        <v>12810</v>
      </c>
    </row>
    <row r="22" spans="2:9" x14ac:dyDescent="0.2">
      <c r="B22" s="113">
        <v>590044041</v>
      </c>
      <c r="C22" s="114">
        <v>43838</v>
      </c>
      <c r="D22" s="113" t="s">
        <v>30</v>
      </c>
      <c r="E22" s="113">
        <v>260</v>
      </c>
    </row>
    <row r="23" spans="2:9" x14ac:dyDescent="0.2">
      <c r="B23" s="113">
        <v>590044041</v>
      </c>
      <c r="C23" s="114">
        <v>43838</v>
      </c>
      <c r="D23" s="113" t="s">
        <v>77</v>
      </c>
      <c r="E23" s="113">
        <v>350</v>
      </c>
    </row>
    <row r="24" spans="2:9" x14ac:dyDescent="0.2">
      <c r="B24" s="113">
        <v>590044102</v>
      </c>
      <c r="C24" s="114">
        <v>43844</v>
      </c>
      <c r="D24" s="113" t="s">
        <v>66</v>
      </c>
      <c r="E24" s="113">
        <v>100</v>
      </c>
    </row>
    <row r="25" spans="2:9" x14ac:dyDescent="0.2">
      <c r="B25" s="113">
        <v>590044102</v>
      </c>
      <c r="C25" s="114">
        <v>43844</v>
      </c>
      <c r="D25" s="113" t="s">
        <v>39</v>
      </c>
      <c r="E25" s="113">
        <v>400</v>
      </c>
      <c r="F25" s="59"/>
    </row>
    <row r="26" spans="2:9" x14ac:dyDescent="0.2">
      <c r="B26" s="113">
        <v>590044104</v>
      </c>
      <c r="C26" s="114">
        <v>43845</v>
      </c>
      <c r="D26" s="113" t="s">
        <v>32</v>
      </c>
      <c r="E26" s="113">
        <v>100</v>
      </c>
      <c r="F26" s="59"/>
    </row>
    <row r="27" spans="2:9" x14ac:dyDescent="0.2">
      <c r="B27" s="113">
        <v>590044104</v>
      </c>
      <c r="C27" s="114">
        <v>43845</v>
      </c>
      <c r="D27" s="113" t="s">
        <v>31</v>
      </c>
      <c r="E27" s="113">
        <v>300</v>
      </c>
      <c r="F27" s="59"/>
    </row>
    <row r="28" spans="2:9" x14ac:dyDescent="0.2">
      <c r="B28" s="113">
        <v>590044104</v>
      </c>
      <c r="C28" s="114">
        <v>43845</v>
      </c>
      <c r="D28" s="113" t="s">
        <v>30</v>
      </c>
      <c r="E28" s="113">
        <v>290</v>
      </c>
      <c r="F28" s="59"/>
    </row>
    <row r="29" spans="2:9" x14ac:dyDescent="0.2">
      <c r="B29" s="113">
        <v>590044104</v>
      </c>
      <c r="C29" s="114">
        <v>43845</v>
      </c>
      <c r="D29" s="113" t="s">
        <v>37</v>
      </c>
      <c r="E29" s="113">
        <v>150</v>
      </c>
    </row>
    <row r="30" spans="2:9" x14ac:dyDescent="0.2">
      <c r="B30" s="113">
        <v>590044125</v>
      </c>
      <c r="C30" s="114">
        <v>43850</v>
      </c>
      <c r="D30" s="113" t="s">
        <v>143</v>
      </c>
      <c r="E30" s="113">
        <v>400</v>
      </c>
    </row>
    <row r="31" spans="2:9" x14ac:dyDescent="0.2">
      <c r="B31" s="113">
        <v>590044125</v>
      </c>
      <c r="C31" s="114">
        <v>43850</v>
      </c>
      <c r="D31" s="113" t="s">
        <v>143</v>
      </c>
      <c r="E31" s="113">
        <v>200</v>
      </c>
    </row>
    <row r="32" spans="2:9" x14ac:dyDescent="0.2">
      <c r="B32" s="113">
        <v>590044125</v>
      </c>
      <c r="C32" s="114">
        <v>43850</v>
      </c>
      <c r="D32" s="113" t="s">
        <v>66</v>
      </c>
      <c r="E32" s="113">
        <v>100</v>
      </c>
    </row>
    <row r="33" spans="2:6" x14ac:dyDescent="0.2">
      <c r="B33" s="78">
        <v>590044136</v>
      </c>
      <c r="C33" s="79">
        <v>43851</v>
      </c>
      <c r="D33" s="137" t="s">
        <v>37</v>
      </c>
      <c r="E33" s="78">
        <v>800</v>
      </c>
    </row>
    <row r="34" spans="2:6" x14ac:dyDescent="0.2">
      <c r="B34" s="78">
        <v>590044136</v>
      </c>
      <c r="C34" s="79">
        <v>43851</v>
      </c>
      <c r="D34" s="78" t="s">
        <v>70</v>
      </c>
      <c r="E34" s="78">
        <v>100</v>
      </c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</sheetData>
  <autoFilter ref="B3:E3" xr:uid="{00000000-0009-0000-0000-00001E000000}"/>
  <dataValidations count="3">
    <dataValidation type="list" allowBlank="1" showInputMessage="1" showErrorMessage="1" sqref="D4:D39" xr:uid="{00000000-0002-0000-1E00-000000000000}">
      <formula1>$B$54:$B$90</formula1>
    </dataValidation>
    <dataValidation type="list" allowBlank="1" showInputMessage="1" showErrorMessage="1" sqref="D49:D54" xr:uid="{00000000-0002-0000-1E00-000001000000}">
      <formula1>$B$54:$B$72</formula1>
    </dataValidation>
    <dataValidation type="list" allowBlank="1" showInputMessage="1" showErrorMessage="1" sqref="D40:D47" xr:uid="{00000000-0002-0000-1E00-000002000000}">
      <formula1>$B$54:$B$73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>
    <pageSetUpPr fitToPage="1"/>
  </sheetPr>
  <dimension ref="A2:T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8.42578125" style="7" bestFit="1" customWidth="1"/>
    <col min="11" max="11" width="16.7109375" style="7" bestFit="1" customWidth="1"/>
    <col min="12" max="12" width="16.7109375" style="7" customWidth="1"/>
    <col min="13" max="13" width="12.7109375" style="7" bestFit="1" customWidth="1"/>
    <col min="14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N3" s="142" t="s">
        <v>149</v>
      </c>
      <c r="O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K4" s="65" t="s">
        <v>166</v>
      </c>
      <c r="N4" s="142" t="s">
        <v>150</v>
      </c>
      <c r="O4" s="142">
        <v>10222501</v>
      </c>
    </row>
    <row r="5" spans="1:20" ht="15.75" customHeight="1" x14ac:dyDescent="0.35">
      <c r="A5" s="88"/>
      <c r="B5" s="527" t="s">
        <v>180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N7" s="145" t="s">
        <v>157</v>
      </c>
      <c r="O7" s="146" t="s">
        <v>158</v>
      </c>
      <c r="P7" s="146" t="s">
        <v>159</v>
      </c>
      <c r="Q7" s="146" t="s">
        <v>160</v>
      </c>
      <c r="R7" s="146" t="s">
        <v>161</v>
      </c>
      <c r="S7" s="147" t="s">
        <v>162</v>
      </c>
      <c r="T7" s="146" t="s">
        <v>163</v>
      </c>
    </row>
    <row r="8" spans="1:20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IFERROR(VLOOKUP(A8,$J$11:$K$30,2,FALSE),"")</f>
        <v>1150</v>
      </c>
      <c r="F8" s="17" t="s">
        <v>12</v>
      </c>
      <c r="G8" s="27">
        <f>IFERROR(+D8*E8,"")</f>
        <v>2737</v>
      </c>
      <c r="I8" s="56"/>
      <c r="J8" s="61"/>
      <c r="M8" s="144" t="s">
        <v>32</v>
      </c>
      <c r="N8" s="142">
        <v>50003076</v>
      </c>
      <c r="O8" s="8">
        <f>E8</f>
        <v>1150</v>
      </c>
      <c r="Q8" s="146" t="s">
        <v>164</v>
      </c>
      <c r="R8" s="146">
        <v>2005</v>
      </c>
      <c r="S8" s="146" t="s">
        <v>165</v>
      </c>
      <c r="T8" s="146" t="s">
        <v>167</v>
      </c>
    </row>
    <row r="9" spans="1:20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 t="str">
        <f>IFERROR(VLOOKUP(A9,$J$11:$K$30,2,FALSE),"")</f>
        <v/>
      </c>
      <c r="F9" s="18" t="s">
        <v>12</v>
      </c>
      <c r="G9" s="33" t="str">
        <f>IFERROR(+D9*E9,"")</f>
        <v/>
      </c>
      <c r="I9" s="56">
        <v>300</v>
      </c>
      <c r="J9"/>
      <c r="O9" s="8" t="str">
        <f t="shared" ref="O9:O38" si="0">E9</f>
        <v/>
      </c>
      <c r="Q9" s="146" t="s">
        <v>164</v>
      </c>
      <c r="R9" s="146">
        <v>2005</v>
      </c>
      <c r="S9" s="146" t="s">
        <v>165</v>
      </c>
      <c r="T9" s="146" t="s">
        <v>167</v>
      </c>
    </row>
    <row r="10" spans="1:20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IFERROR(VLOOKUP(A10,$J$11:$K$30,2,FALSE),"")</f>
        <v>250</v>
      </c>
      <c r="F10" s="18" t="s">
        <v>12</v>
      </c>
      <c r="G10" s="33">
        <f t="shared" ref="G10:G42" si="3">IFERROR(+D10*E10,"")</f>
        <v>602.5</v>
      </c>
      <c r="I10" s="56"/>
      <c r="J10" s="53" t="s">
        <v>23</v>
      </c>
      <c r="K10" t="s">
        <v>25</v>
      </c>
      <c r="L10"/>
      <c r="M10" t="s">
        <v>37</v>
      </c>
      <c r="N10" s="65">
        <v>50004171</v>
      </c>
      <c r="O10" s="8">
        <f t="shared" si="0"/>
        <v>250</v>
      </c>
      <c r="Q10" s="146" t="s">
        <v>164</v>
      </c>
      <c r="R10" s="146">
        <v>2005</v>
      </c>
      <c r="S10" s="146" t="s">
        <v>165</v>
      </c>
      <c r="T10" s="146" t="s">
        <v>167</v>
      </c>
    </row>
    <row r="11" spans="1:20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 t="shared" si="2"/>
        <v/>
      </c>
      <c r="F11" s="18" t="s">
        <v>12</v>
      </c>
      <c r="G11" s="33" t="str">
        <f t="shared" si="3"/>
        <v/>
      </c>
      <c r="I11" s="56"/>
      <c r="J11" s="54" t="s">
        <v>74</v>
      </c>
      <c r="K11" s="496">
        <v>1800</v>
      </c>
      <c r="L11"/>
      <c r="M11"/>
      <c r="O11" s="8" t="str">
        <f t="shared" si="0"/>
        <v/>
      </c>
      <c r="Q11" s="146" t="s">
        <v>164</v>
      </c>
      <c r="R11" s="146">
        <v>2005</v>
      </c>
      <c r="S11" s="146" t="s">
        <v>165</v>
      </c>
      <c r="T11" s="146" t="s">
        <v>167</v>
      </c>
    </row>
    <row r="12" spans="1:20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600</v>
      </c>
      <c r="F12" s="18" t="s">
        <v>12</v>
      </c>
      <c r="G12" s="33">
        <f t="shared" si="3"/>
        <v>1698</v>
      </c>
      <c r="I12" s="56"/>
      <c r="J12" s="54" t="s">
        <v>30</v>
      </c>
      <c r="K12" s="496">
        <v>600</v>
      </c>
      <c r="L12"/>
      <c r="M12" t="s">
        <v>38</v>
      </c>
      <c r="N12" s="65">
        <v>50004198</v>
      </c>
      <c r="O12" s="8">
        <f t="shared" si="0"/>
        <v>600</v>
      </c>
      <c r="Q12" s="146" t="s">
        <v>164</v>
      </c>
      <c r="R12" s="146">
        <v>2005</v>
      </c>
      <c r="S12" s="146" t="s">
        <v>165</v>
      </c>
      <c r="T12" s="146" t="s">
        <v>167</v>
      </c>
    </row>
    <row r="13" spans="1:20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 t="shared" si="2"/>
        <v/>
      </c>
      <c r="F13" s="18" t="s">
        <v>12</v>
      </c>
      <c r="G13" s="33" t="str">
        <f t="shared" si="3"/>
        <v/>
      </c>
      <c r="I13" s="56"/>
      <c r="J13" s="54" t="s">
        <v>32</v>
      </c>
      <c r="K13" s="496">
        <v>1150</v>
      </c>
      <c r="L13"/>
      <c r="M13"/>
      <c r="O13" s="8" t="str">
        <f t="shared" si="0"/>
        <v/>
      </c>
      <c r="Q13" s="146" t="s">
        <v>164</v>
      </c>
      <c r="R13" s="146">
        <v>2005</v>
      </c>
      <c r="S13" s="146" t="s">
        <v>165</v>
      </c>
      <c r="T13" s="146" t="s">
        <v>167</v>
      </c>
    </row>
    <row r="14" spans="1:20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450</v>
      </c>
      <c r="F14" s="20" t="s">
        <v>12</v>
      </c>
      <c r="G14" s="33">
        <f t="shared" si="3"/>
        <v>1557</v>
      </c>
      <c r="J14" s="54" t="s">
        <v>38</v>
      </c>
      <c r="K14" s="496">
        <v>600</v>
      </c>
      <c r="L14"/>
      <c r="M14" t="s">
        <v>39</v>
      </c>
      <c r="N14" s="65">
        <v>50004370</v>
      </c>
      <c r="O14" s="8">
        <f t="shared" si="0"/>
        <v>450</v>
      </c>
      <c r="Q14" s="146" t="s">
        <v>164</v>
      </c>
      <c r="R14" s="146">
        <v>2005</v>
      </c>
      <c r="S14" s="146" t="s">
        <v>165</v>
      </c>
      <c r="T14" s="146" t="s">
        <v>167</v>
      </c>
    </row>
    <row r="15" spans="1:20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 t="str">
        <f t="shared" si="2"/>
        <v/>
      </c>
      <c r="F15" s="19" t="s">
        <v>12</v>
      </c>
      <c r="G15" s="33" t="str">
        <f t="shared" si="3"/>
        <v/>
      </c>
      <c r="I15" s="56"/>
      <c r="J15" s="54" t="s">
        <v>69</v>
      </c>
      <c r="K15" s="496">
        <v>350</v>
      </c>
      <c r="L15"/>
      <c r="M15"/>
      <c r="O15" s="8" t="str">
        <f t="shared" si="0"/>
        <v/>
      </c>
      <c r="Q15" s="146" t="s">
        <v>164</v>
      </c>
      <c r="R15" s="146">
        <v>2005</v>
      </c>
      <c r="S15" s="146" t="s">
        <v>165</v>
      </c>
      <c r="T15" s="146" t="s">
        <v>167</v>
      </c>
    </row>
    <row r="16" spans="1:20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 t="str">
        <f t="shared" si="2"/>
        <v/>
      </c>
      <c r="F16" s="19" t="s">
        <v>12</v>
      </c>
      <c r="G16" s="33" t="str">
        <f t="shared" si="3"/>
        <v/>
      </c>
      <c r="I16" s="56"/>
      <c r="J16" s="54" t="s">
        <v>75</v>
      </c>
      <c r="K16" s="496">
        <v>300</v>
      </c>
      <c r="L16"/>
      <c r="M16"/>
      <c r="O16" s="8" t="str">
        <f t="shared" si="0"/>
        <v/>
      </c>
      <c r="Q16" s="146" t="s">
        <v>164</v>
      </c>
      <c r="R16" s="146">
        <v>2005</v>
      </c>
      <c r="S16" s="146" t="s">
        <v>165</v>
      </c>
      <c r="T16" s="146" t="s">
        <v>167</v>
      </c>
    </row>
    <row r="17" spans="1:20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 t="str">
        <f t="shared" si="2"/>
        <v/>
      </c>
      <c r="F17" s="19" t="s">
        <v>12</v>
      </c>
      <c r="G17" s="33" t="str">
        <f t="shared" si="3"/>
        <v/>
      </c>
      <c r="I17" s="56"/>
      <c r="J17" s="54" t="s">
        <v>39</v>
      </c>
      <c r="K17" s="496">
        <v>450</v>
      </c>
      <c r="L17"/>
      <c r="M17"/>
      <c r="O17" s="8" t="str">
        <f t="shared" si="0"/>
        <v/>
      </c>
      <c r="Q17" s="146" t="s">
        <v>164</v>
      </c>
      <c r="R17" s="146">
        <v>2005</v>
      </c>
      <c r="S17" s="146" t="s">
        <v>165</v>
      </c>
      <c r="T17" s="146" t="s">
        <v>167</v>
      </c>
    </row>
    <row r="18" spans="1:20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600</v>
      </c>
      <c r="F18" s="19" t="s">
        <v>12</v>
      </c>
      <c r="G18" s="33">
        <f t="shared" si="3"/>
        <v>1104</v>
      </c>
      <c r="I18" s="56"/>
      <c r="J18" s="54" t="s">
        <v>65</v>
      </c>
      <c r="K18" s="496">
        <v>2000</v>
      </c>
      <c r="L18"/>
      <c r="M18" t="s">
        <v>30</v>
      </c>
      <c r="N18" s="65">
        <v>50001439</v>
      </c>
      <c r="O18" s="8">
        <f t="shared" si="0"/>
        <v>600</v>
      </c>
      <c r="Q18" s="146" t="s">
        <v>164</v>
      </c>
      <c r="R18" s="146">
        <v>2005</v>
      </c>
      <c r="S18" s="146" t="s">
        <v>165</v>
      </c>
      <c r="T18" s="146" t="s">
        <v>167</v>
      </c>
    </row>
    <row r="19" spans="1:20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 t="str">
        <f t="shared" si="2"/>
        <v/>
      </c>
      <c r="F19" s="19" t="s">
        <v>12</v>
      </c>
      <c r="G19" s="33" t="str">
        <f t="shared" si="3"/>
        <v/>
      </c>
      <c r="I19" s="56"/>
      <c r="J19" s="54" t="s">
        <v>66</v>
      </c>
      <c r="K19" s="496">
        <v>1400</v>
      </c>
      <c r="L19"/>
      <c r="M19"/>
      <c r="O19" s="8" t="str">
        <f t="shared" si="0"/>
        <v/>
      </c>
      <c r="Q19" s="146" t="s">
        <v>164</v>
      </c>
      <c r="R19" s="146">
        <v>2005</v>
      </c>
      <c r="S19" s="146" t="s">
        <v>165</v>
      </c>
      <c r="T19" s="146" t="s">
        <v>167</v>
      </c>
    </row>
    <row r="20" spans="1:20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 t="shared" si="2"/>
        <v/>
      </c>
      <c r="F20" s="18" t="s">
        <v>12</v>
      </c>
      <c r="G20" s="33" t="str">
        <f t="shared" si="3"/>
        <v/>
      </c>
      <c r="J20" s="54" t="s">
        <v>37</v>
      </c>
      <c r="K20" s="496">
        <v>250</v>
      </c>
      <c r="L20"/>
      <c r="M20"/>
      <c r="O20" s="8" t="str">
        <f t="shared" si="0"/>
        <v/>
      </c>
      <c r="Q20" s="146" t="s">
        <v>164</v>
      </c>
      <c r="R20" s="146">
        <v>2005</v>
      </c>
      <c r="S20" s="146" t="s">
        <v>165</v>
      </c>
      <c r="T20" s="146" t="s">
        <v>167</v>
      </c>
    </row>
    <row r="21" spans="1:20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 t="shared" si="2"/>
        <v/>
      </c>
      <c r="F21" s="18" t="s">
        <v>12</v>
      </c>
      <c r="G21" s="33" t="str">
        <f t="shared" si="3"/>
        <v/>
      </c>
      <c r="J21" s="54" t="s">
        <v>77</v>
      </c>
      <c r="K21" s="496">
        <v>400</v>
      </c>
      <c r="L21"/>
      <c r="M21"/>
      <c r="O21" s="8" t="str">
        <f t="shared" si="0"/>
        <v/>
      </c>
      <c r="Q21" s="146" t="s">
        <v>164</v>
      </c>
      <c r="R21" s="146">
        <v>2005</v>
      </c>
      <c r="S21" s="146" t="s">
        <v>165</v>
      </c>
      <c r="T21" s="146" t="s">
        <v>167</v>
      </c>
    </row>
    <row r="22" spans="1:20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 t="shared" si="2"/>
        <v/>
      </c>
      <c r="F22" s="18" t="s">
        <v>12</v>
      </c>
      <c r="G22" s="33" t="str">
        <f t="shared" si="3"/>
        <v/>
      </c>
      <c r="J22" s="54" t="s">
        <v>24</v>
      </c>
      <c r="K22" s="496">
        <v>9300</v>
      </c>
      <c r="L22"/>
      <c r="M22"/>
      <c r="O22" s="8" t="str">
        <f t="shared" si="0"/>
        <v/>
      </c>
      <c r="Q22" s="146" t="s">
        <v>164</v>
      </c>
      <c r="R22" s="146">
        <v>2005</v>
      </c>
      <c r="S22" s="146" t="s">
        <v>165</v>
      </c>
      <c r="T22" s="146" t="s">
        <v>167</v>
      </c>
    </row>
    <row r="23" spans="1:20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 t="str">
        <f t="shared" si="2"/>
        <v/>
      </c>
      <c r="F23" s="20" t="s">
        <v>12</v>
      </c>
      <c r="G23" s="33" t="str">
        <f t="shared" si="3"/>
        <v/>
      </c>
      <c r="I23" s="55">
        <f>5*7*30</f>
        <v>1050</v>
      </c>
      <c r="J23"/>
      <c r="K23"/>
      <c r="L23"/>
      <c r="M23"/>
      <c r="O23" s="8" t="str">
        <f t="shared" si="0"/>
        <v/>
      </c>
      <c r="Q23" s="146" t="s">
        <v>164</v>
      </c>
      <c r="R23" s="146">
        <v>2005</v>
      </c>
      <c r="S23" s="146" t="s">
        <v>165</v>
      </c>
      <c r="T23" s="146" t="s">
        <v>167</v>
      </c>
    </row>
    <row r="24" spans="1:20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 t="str">
        <f t="shared" si="2"/>
        <v/>
      </c>
      <c r="F24" s="19" t="s">
        <v>12</v>
      </c>
      <c r="G24" s="33" t="str">
        <f t="shared" si="3"/>
        <v/>
      </c>
      <c r="I24" s="57"/>
      <c r="J24"/>
      <c r="K24"/>
      <c r="L24"/>
      <c r="M24"/>
      <c r="O24" s="8" t="str">
        <f t="shared" si="0"/>
        <v/>
      </c>
      <c r="Q24" s="146" t="s">
        <v>164</v>
      </c>
      <c r="R24" s="146">
        <v>2005</v>
      </c>
      <c r="S24" s="146" t="s">
        <v>165</v>
      </c>
      <c r="T24" s="146" t="s">
        <v>167</v>
      </c>
    </row>
    <row r="25" spans="1:20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 t="str">
        <f t="shared" si="2"/>
        <v/>
      </c>
      <c r="F25" s="19" t="s">
        <v>12</v>
      </c>
      <c r="G25" s="33" t="str">
        <f t="shared" si="3"/>
        <v/>
      </c>
      <c r="I25" s="57"/>
      <c r="J25"/>
      <c r="K25"/>
      <c r="L25"/>
      <c r="M25"/>
      <c r="O25" s="8" t="str">
        <f t="shared" si="0"/>
        <v/>
      </c>
      <c r="Q25" s="146" t="s">
        <v>164</v>
      </c>
      <c r="R25" s="146">
        <v>2005</v>
      </c>
      <c r="S25" s="146" t="s">
        <v>165</v>
      </c>
      <c r="T25" s="146" t="s">
        <v>167</v>
      </c>
    </row>
    <row r="26" spans="1:20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2000</v>
      </c>
      <c r="F26" s="19" t="s">
        <v>12</v>
      </c>
      <c r="G26" s="33">
        <f t="shared" si="3"/>
        <v>13000</v>
      </c>
      <c r="I26" s="57"/>
      <c r="J26"/>
      <c r="K26"/>
      <c r="L26"/>
      <c r="M26" t="s">
        <v>65</v>
      </c>
      <c r="N26" s="65">
        <v>50003544</v>
      </c>
      <c r="O26" s="8">
        <f t="shared" si="0"/>
        <v>2000</v>
      </c>
      <c r="Q26" s="146" t="s">
        <v>164</v>
      </c>
      <c r="R26" s="146">
        <v>2005</v>
      </c>
      <c r="S26" s="146" t="s">
        <v>165</v>
      </c>
      <c r="T26" s="146" t="s">
        <v>167</v>
      </c>
    </row>
    <row r="27" spans="1:20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1400</v>
      </c>
      <c r="F27" s="19" t="s">
        <v>12</v>
      </c>
      <c r="G27" s="33">
        <f t="shared" si="3"/>
        <v>6160.0000000000009</v>
      </c>
      <c r="J27"/>
      <c r="K27"/>
      <c r="L27"/>
      <c r="M27" t="s">
        <v>66</v>
      </c>
      <c r="N27" s="65">
        <v>50003683</v>
      </c>
      <c r="O27" s="8">
        <f t="shared" si="0"/>
        <v>1400</v>
      </c>
      <c r="Q27" s="146" t="s">
        <v>164</v>
      </c>
      <c r="R27" s="146">
        <v>2005</v>
      </c>
      <c r="S27" s="146" t="s">
        <v>165</v>
      </c>
      <c r="T27" s="146" t="s">
        <v>167</v>
      </c>
    </row>
    <row r="28" spans="1:20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 t="str">
        <f t="shared" si="2"/>
        <v/>
      </c>
      <c r="F28" s="19" t="s">
        <v>12</v>
      </c>
      <c r="G28" s="33" t="str">
        <f t="shared" si="3"/>
        <v/>
      </c>
      <c r="J28"/>
      <c r="K28"/>
      <c r="L28"/>
      <c r="O28" s="8" t="str">
        <f t="shared" si="0"/>
        <v/>
      </c>
      <c r="Q28" s="146" t="s">
        <v>164</v>
      </c>
      <c r="R28" s="146">
        <v>2005</v>
      </c>
      <c r="S28" s="146" t="s">
        <v>165</v>
      </c>
      <c r="T28" s="146" t="s">
        <v>167</v>
      </c>
    </row>
    <row r="29" spans="1:20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 t="shared" si="2"/>
        <v/>
      </c>
      <c r="F29" s="18" t="s">
        <v>12</v>
      </c>
      <c r="G29" s="33" t="str">
        <f t="shared" si="3"/>
        <v/>
      </c>
      <c r="I29" s="55" t="s">
        <v>26</v>
      </c>
      <c r="J29"/>
      <c r="K29"/>
      <c r="L29"/>
      <c r="O29" s="8" t="str">
        <f t="shared" si="0"/>
        <v/>
      </c>
      <c r="Q29" s="146" t="s">
        <v>164</v>
      </c>
      <c r="R29" s="146">
        <v>2005</v>
      </c>
      <c r="S29" s="146" t="s">
        <v>165</v>
      </c>
      <c r="T29" s="146" t="s">
        <v>167</v>
      </c>
    </row>
    <row r="30" spans="1:20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350</v>
      </c>
      <c r="F30" s="18" t="s">
        <v>12</v>
      </c>
      <c r="G30" s="33">
        <f t="shared" si="3"/>
        <v>770.00000000000011</v>
      </c>
      <c r="J30"/>
      <c r="K30"/>
      <c r="L30"/>
      <c r="M30" s="65" t="s">
        <v>69</v>
      </c>
      <c r="N30" s="65">
        <v>50003964</v>
      </c>
      <c r="O30" s="8">
        <f t="shared" si="0"/>
        <v>350</v>
      </c>
      <c r="Q30" s="146" t="s">
        <v>164</v>
      </c>
      <c r="R30" s="146">
        <v>2005</v>
      </c>
      <c r="S30" s="146" t="s">
        <v>165</v>
      </c>
      <c r="T30" s="146" t="s">
        <v>167</v>
      </c>
    </row>
    <row r="31" spans="1:20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 t="shared" si="2"/>
        <v/>
      </c>
      <c r="F31" s="18" t="s">
        <v>12</v>
      </c>
      <c r="G31" s="33" t="str">
        <f t="shared" si="3"/>
        <v/>
      </c>
      <c r="J31"/>
      <c r="K31"/>
      <c r="L31"/>
      <c r="O31" s="8" t="str">
        <f t="shared" si="0"/>
        <v/>
      </c>
      <c r="Q31" s="146" t="s">
        <v>164</v>
      </c>
      <c r="R31" s="146">
        <v>2005</v>
      </c>
      <c r="S31" s="146" t="s">
        <v>165</v>
      </c>
      <c r="T31" s="146" t="s">
        <v>167</v>
      </c>
    </row>
    <row r="32" spans="1:20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 t="str">
        <f t="shared" si="2"/>
        <v/>
      </c>
      <c r="F32" s="20" t="s">
        <v>12</v>
      </c>
      <c r="G32" s="33" t="str">
        <f t="shared" si="3"/>
        <v/>
      </c>
      <c r="I32" s="56"/>
      <c r="O32" s="8" t="str">
        <f t="shared" si="0"/>
        <v/>
      </c>
      <c r="Q32" s="146" t="s">
        <v>164</v>
      </c>
      <c r="R32" s="146">
        <v>2005</v>
      </c>
      <c r="S32" s="146" t="s">
        <v>165</v>
      </c>
      <c r="T32" s="146" t="s">
        <v>167</v>
      </c>
    </row>
    <row r="33" spans="1:20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 t="str">
        <f t="shared" si="2"/>
        <v/>
      </c>
      <c r="F33" s="19" t="s">
        <v>12</v>
      </c>
      <c r="G33" s="33" t="str">
        <f t="shared" si="3"/>
        <v/>
      </c>
      <c r="I33" s="62"/>
      <c r="O33" s="8" t="str">
        <f t="shared" si="0"/>
        <v/>
      </c>
      <c r="Q33" s="146" t="s">
        <v>164</v>
      </c>
      <c r="R33" s="146">
        <v>2005</v>
      </c>
      <c r="S33" s="146" t="s">
        <v>165</v>
      </c>
      <c r="T33" s="146" t="s">
        <v>167</v>
      </c>
    </row>
    <row r="34" spans="1:2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 t="str">
        <f t="shared" si="2"/>
        <v/>
      </c>
      <c r="F34" s="19" t="s">
        <v>12</v>
      </c>
      <c r="G34" s="33" t="str">
        <f t="shared" si="3"/>
        <v/>
      </c>
      <c r="O34" s="8" t="str">
        <f t="shared" si="0"/>
        <v/>
      </c>
      <c r="Q34" s="146" t="s">
        <v>164</v>
      </c>
      <c r="R34" s="146">
        <v>2005</v>
      </c>
      <c r="S34" s="146" t="s">
        <v>165</v>
      </c>
      <c r="T34" s="146" t="s">
        <v>167</v>
      </c>
    </row>
    <row r="35" spans="1:2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1800</v>
      </c>
      <c r="F35" s="19" t="s">
        <v>12</v>
      </c>
      <c r="G35" s="33">
        <f t="shared" si="3"/>
        <v>9540</v>
      </c>
      <c r="M35" s="65" t="s">
        <v>74</v>
      </c>
      <c r="N35" s="65">
        <v>50004355</v>
      </c>
      <c r="O35" s="8">
        <f t="shared" si="0"/>
        <v>1800</v>
      </c>
      <c r="Q35" s="146" t="s">
        <v>164</v>
      </c>
      <c r="R35" s="146">
        <v>2005</v>
      </c>
      <c r="S35" s="146" t="s">
        <v>165</v>
      </c>
      <c r="T35" s="146" t="s">
        <v>167</v>
      </c>
    </row>
    <row r="36" spans="1:2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300</v>
      </c>
      <c r="F36" s="89" t="s">
        <v>177</v>
      </c>
      <c r="G36" s="33">
        <f t="shared" si="3"/>
        <v>774</v>
      </c>
      <c r="M36" s="65" t="s">
        <v>75</v>
      </c>
      <c r="N36" s="65">
        <v>50006741</v>
      </c>
      <c r="O36" s="8">
        <f t="shared" si="0"/>
        <v>300</v>
      </c>
      <c r="Q36" s="146" t="s">
        <v>164</v>
      </c>
      <c r="R36" s="146">
        <v>2005</v>
      </c>
      <c r="S36" s="146" t="s">
        <v>165</v>
      </c>
      <c r="T36" s="146" t="s">
        <v>167</v>
      </c>
    </row>
    <row r="37" spans="1:2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 t="str">
        <f t="shared" si="2"/>
        <v/>
      </c>
      <c r="F37" s="19" t="s">
        <v>12</v>
      </c>
      <c r="G37" s="33" t="str">
        <f t="shared" si="3"/>
        <v/>
      </c>
      <c r="O37" s="8" t="str">
        <f t="shared" si="0"/>
        <v/>
      </c>
      <c r="Q37" s="146" t="s">
        <v>164</v>
      </c>
      <c r="R37" s="146">
        <v>2005</v>
      </c>
      <c r="S37" s="146" t="s">
        <v>165</v>
      </c>
      <c r="T37" s="146" t="s">
        <v>167</v>
      </c>
    </row>
    <row r="38" spans="1:2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400</v>
      </c>
      <c r="F38" s="19" t="s">
        <v>12</v>
      </c>
      <c r="G38" s="33">
        <f t="shared" si="3"/>
        <v>1720</v>
      </c>
      <c r="M38" s="65" t="s">
        <v>77</v>
      </c>
      <c r="N38" s="65">
        <v>50003552</v>
      </c>
      <c r="O38" s="8">
        <f t="shared" si="0"/>
        <v>400</v>
      </c>
      <c r="Q38" s="146" t="s">
        <v>164</v>
      </c>
      <c r="R38" s="146">
        <v>2005</v>
      </c>
      <c r="S38" s="146" t="s">
        <v>165</v>
      </c>
      <c r="T38" s="146" t="s">
        <v>167</v>
      </c>
    </row>
    <row r="39" spans="1:2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 t="str">
        <f t="shared" si="2"/>
        <v/>
      </c>
      <c r="F39" s="19" t="s">
        <v>12</v>
      </c>
      <c r="G39" s="33" t="str">
        <f t="shared" si="3"/>
        <v/>
      </c>
    </row>
    <row r="40" spans="1:20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 t="shared" si="2"/>
        <v/>
      </c>
      <c r="F40" s="18" t="s">
        <v>12</v>
      </c>
      <c r="G40" s="33" t="str">
        <f t="shared" si="3"/>
        <v/>
      </c>
    </row>
    <row r="41" spans="1:2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18" t="str">
        <f t="shared" si="2"/>
        <v/>
      </c>
      <c r="F41" s="20" t="s">
        <v>12</v>
      </c>
      <c r="G41" s="33" t="str">
        <f t="shared" si="3"/>
        <v/>
      </c>
    </row>
    <row r="42" spans="1:2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 t="str">
        <f t="shared" si="2"/>
        <v/>
      </c>
      <c r="F42" s="94" t="s">
        <v>12</v>
      </c>
      <c r="G42" s="50" t="str">
        <f t="shared" si="3"/>
        <v/>
      </c>
      <c r="H42" s="35"/>
      <c r="I42" s="55"/>
    </row>
    <row r="43" spans="1:20" ht="23.25" customHeight="1" x14ac:dyDescent="0.2">
      <c r="A43" s="88"/>
      <c r="B43" s="23"/>
      <c r="C43" s="21"/>
      <c r="D43" s="152"/>
      <c r="E43" s="156" t="s">
        <v>11</v>
      </c>
      <c r="F43" s="157"/>
      <c r="G43" s="47">
        <f>SUM(G8:G42)</f>
        <v>39662.5</v>
      </c>
      <c r="H43" s="15"/>
    </row>
    <row r="44" spans="1:20" x14ac:dyDescent="0.2">
      <c r="A44" s="88"/>
      <c r="B44" s="23"/>
      <c r="C44" s="21"/>
      <c r="D44" s="22"/>
      <c r="E44" s="24"/>
      <c r="F44" s="22"/>
      <c r="G44" s="25"/>
    </row>
    <row r="45" spans="1:20" ht="21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N45" s="149">
        <v>20002585</v>
      </c>
      <c r="O45" s="151">
        <f>E45</f>
        <v>0.4</v>
      </c>
      <c r="P45" s="150"/>
      <c r="Q45" s="59" t="s">
        <v>164</v>
      </c>
      <c r="R45" s="59">
        <v>2005</v>
      </c>
      <c r="S45" s="59" t="s">
        <v>165</v>
      </c>
      <c r="T45" s="59" t="s">
        <v>167</v>
      </c>
    </row>
    <row r="46" spans="1:20" ht="21.95" customHeight="1" x14ac:dyDescent="0.2">
      <c r="A46" s="88"/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  <c r="N46" s="149">
        <v>20002374</v>
      </c>
      <c r="O46" s="151">
        <f>E46</f>
        <v>0.4</v>
      </c>
      <c r="P46" s="150"/>
      <c r="Q46" s="59" t="s">
        <v>164</v>
      </c>
      <c r="R46" s="59">
        <v>2005</v>
      </c>
      <c r="S46" s="59" t="s">
        <v>165</v>
      </c>
      <c r="T46" s="59" t="s">
        <v>167</v>
      </c>
    </row>
    <row r="47" spans="1:20" s="65" customFormat="1" ht="21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20" s="65" customFormat="1" ht="20.25" customHeight="1" x14ac:dyDescent="0.2">
      <c r="A48" s="138"/>
      <c r="B48" s="519" t="s">
        <v>14</v>
      </c>
      <c r="C48" s="519"/>
      <c r="D48" s="519"/>
      <c r="E48" s="519"/>
      <c r="F48" s="73" t="s">
        <v>8</v>
      </c>
      <c r="G48" s="74">
        <f>G43+G45</f>
        <v>40500.491999999998</v>
      </c>
      <c r="I48" s="66"/>
    </row>
    <row r="49" spans="1:9" s="65" customFormat="1" ht="22.5" customHeight="1" x14ac:dyDescent="0.2">
      <c r="A49" s="88"/>
      <c r="B49" s="519" t="s">
        <v>15</v>
      </c>
      <c r="C49" s="519"/>
      <c r="D49" s="519"/>
      <c r="E49" s="519"/>
      <c r="F49" s="75" t="s">
        <v>9</v>
      </c>
      <c r="G49" s="76">
        <f>G46</f>
        <v>132888.43889477724</v>
      </c>
      <c r="I49" s="66"/>
    </row>
    <row r="50" spans="1:9" s="65" customFormat="1" x14ac:dyDescent="0.2">
      <c r="A50" s="88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88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88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88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 s="88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88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88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88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88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I63" s="66"/>
    </row>
    <row r="64" spans="1:9" ht="7.5" customHeight="1" x14ac:dyDescent="0.2">
      <c r="A64" s="88"/>
      <c r="B64" s="65"/>
      <c r="C64" s="65"/>
      <c r="D64" s="65"/>
      <c r="E64" s="65"/>
      <c r="F64" s="65"/>
      <c r="G64" s="65"/>
    </row>
    <row r="65" spans="1:9" ht="18" customHeight="1" x14ac:dyDescent="0.2">
      <c r="A65" s="88"/>
      <c r="B65" s="65"/>
      <c r="C65" s="65"/>
      <c r="D65" s="65"/>
      <c r="E65" s="65"/>
      <c r="F65" s="65"/>
      <c r="G65" s="65"/>
    </row>
    <row r="66" spans="1:9" ht="18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3.23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A7:T43" xr:uid="{00000000-0009-0000-0000-00001F000000}">
    <filterColumn colId="4">
      <customFilters>
        <customFilter operator="notEqual" val=" "/>
      </customFilters>
    </filterColumn>
  </autoFilter>
  <mergeCells count="7">
    <mergeCell ref="E57:G57"/>
    <mergeCell ref="B2:G2"/>
    <mergeCell ref="B3:G3"/>
    <mergeCell ref="B4:G4"/>
    <mergeCell ref="B5:G5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B1:J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590043916</v>
      </c>
      <c r="C4" s="114">
        <v>43822</v>
      </c>
      <c r="D4" s="113" t="s">
        <v>74</v>
      </c>
      <c r="E4" s="113">
        <v>900</v>
      </c>
      <c r="G4" s="60"/>
    </row>
    <row r="5" spans="2:10" x14ac:dyDescent="0.2">
      <c r="B5" s="113">
        <v>590043991</v>
      </c>
      <c r="C5" s="114">
        <v>43832</v>
      </c>
      <c r="D5" s="113" t="s">
        <v>30</v>
      </c>
      <c r="E5" s="113">
        <v>300</v>
      </c>
      <c r="G5" s="60"/>
    </row>
    <row r="6" spans="2:10" x14ac:dyDescent="0.2">
      <c r="B6" s="113">
        <v>590043991</v>
      </c>
      <c r="C6" s="114">
        <v>43832</v>
      </c>
      <c r="D6" s="113" t="s">
        <v>32</v>
      </c>
      <c r="E6" s="113">
        <v>1000</v>
      </c>
      <c r="G6" s="60"/>
      <c r="H6" s="53" t="s">
        <v>23</v>
      </c>
      <c r="I6" t="s">
        <v>25</v>
      </c>
    </row>
    <row r="7" spans="2:10" x14ac:dyDescent="0.2">
      <c r="B7" s="113">
        <v>590043991</v>
      </c>
      <c r="C7" s="114">
        <v>43832</v>
      </c>
      <c r="D7" s="113" t="s">
        <v>38</v>
      </c>
      <c r="E7" s="113">
        <v>400</v>
      </c>
      <c r="G7" s="60"/>
      <c r="H7" s="54" t="s">
        <v>30</v>
      </c>
      <c r="I7" s="496">
        <v>600</v>
      </c>
    </row>
    <row r="8" spans="2:10" x14ac:dyDescent="0.2">
      <c r="B8" s="113">
        <v>590043991</v>
      </c>
      <c r="C8" s="114">
        <v>43832</v>
      </c>
      <c r="D8" s="113" t="s">
        <v>69</v>
      </c>
      <c r="E8" s="113">
        <v>200</v>
      </c>
      <c r="H8" s="54" t="s">
        <v>32</v>
      </c>
      <c r="I8" s="496">
        <v>1150</v>
      </c>
    </row>
    <row r="9" spans="2:10" x14ac:dyDescent="0.2">
      <c r="B9" s="113">
        <v>590043991</v>
      </c>
      <c r="C9" s="114">
        <v>43832</v>
      </c>
      <c r="D9" s="113" t="s">
        <v>75</v>
      </c>
      <c r="E9" s="113">
        <v>200</v>
      </c>
      <c r="H9" s="54" t="s">
        <v>65</v>
      </c>
      <c r="I9" s="496">
        <v>2000</v>
      </c>
    </row>
    <row r="10" spans="2:10" x14ac:dyDescent="0.2">
      <c r="B10" s="113">
        <v>590044024</v>
      </c>
      <c r="C10" s="114">
        <v>43837</v>
      </c>
      <c r="D10" s="113" t="s">
        <v>39</v>
      </c>
      <c r="E10" s="113">
        <v>200</v>
      </c>
      <c r="H10" s="54" t="s">
        <v>77</v>
      </c>
      <c r="I10" s="496">
        <v>400</v>
      </c>
    </row>
    <row r="11" spans="2:10" x14ac:dyDescent="0.2">
      <c r="B11" s="113">
        <v>590044024</v>
      </c>
      <c r="C11" s="114">
        <v>43837</v>
      </c>
      <c r="D11" s="113" t="s">
        <v>74</v>
      </c>
      <c r="E11" s="113">
        <v>400</v>
      </c>
      <c r="H11" s="54" t="s">
        <v>66</v>
      </c>
      <c r="I11" s="496">
        <v>1400</v>
      </c>
    </row>
    <row r="12" spans="2:10" x14ac:dyDescent="0.2">
      <c r="B12" s="113">
        <v>590044024</v>
      </c>
      <c r="C12" s="114">
        <v>43837</v>
      </c>
      <c r="D12" s="113" t="s">
        <v>65</v>
      </c>
      <c r="E12" s="113">
        <v>500</v>
      </c>
      <c r="H12" s="54" t="s">
        <v>69</v>
      </c>
      <c r="I12" s="496">
        <v>350</v>
      </c>
    </row>
    <row r="13" spans="2:10" x14ac:dyDescent="0.2">
      <c r="B13" s="113">
        <v>590044024</v>
      </c>
      <c r="C13" s="114">
        <v>43837</v>
      </c>
      <c r="D13" s="113" t="s">
        <v>66</v>
      </c>
      <c r="E13" s="113">
        <v>200</v>
      </c>
      <c r="H13" s="54" t="s">
        <v>37</v>
      </c>
      <c r="I13" s="496">
        <v>250</v>
      </c>
    </row>
    <row r="14" spans="2:10" x14ac:dyDescent="0.2">
      <c r="B14" s="113">
        <v>590044100</v>
      </c>
      <c r="C14" s="114">
        <v>43844</v>
      </c>
      <c r="D14" s="113" t="s">
        <v>66</v>
      </c>
      <c r="E14" s="113">
        <v>150</v>
      </c>
      <c r="H14" s="54" t="s">
        <v>38</v>
      </c>
      <c r="I14" s="496">
        <v>600</v>
      </c>
    </row>
    <row r="15" spans="2:10" x14ac:dyDescent="0.2">
      <c r="B15" s="113">
        <v>590044112</v>
      </c>
      <c r="C15" s="114">
        <v>43847</v>
      </c>
      <c r="D15" s="113" t="s">
        <v>30</v>
      </c>
      <c r="E15" s="113">
        <v>300</v>
      </c>
      <c r="H15" s="54" t="s">
        <v>74</v>
      </c>
      <c r="I15" s="496">
        <v>1800</v>
      </c>
      <c r="J15" s="136"/>
    </row>
    <row r="16" spans="2:10" x14ac:dyDescent="0.2">
      <c r="B16" s="113">
        <v>590044112</v>
      </c>
      <c r="C16" s="114">
        <v>43847</v>
      </c>
      <c r="D16" s="113" t="s">
        <v>37</v>
      </c>
      <c r="E16" s="113">
        <v>250</v>
      </c>
      <c r="H16" s="54" t="s">
        <v>39</v>
      </c>
      <c r="I16" s="496">
        <v>450</v>
      </c>
    </row>
    <row r="17" spans="2:9" x14ac:dyDescent="0.2">
      <c r="B17" s="113">
        <v>590044112</v>
      </c>
      <c r="C17" s="114">
        <v>43847</v>
      </c>
      <c r="D17" s="113" t="s">
        <v>32</v>
      </c>
      <c r="E17" s="113">
        <v>150</v>
      </c>
      <c r="H17" s="54" t="s">
        <v>75</v>
      </c>
      <c r="I17" s="496">
        <v>300</v>
      </c>
    </row>
    <row r="18" spans="2:9" x14ac:dyDescent="0.2">
      <c r="B18" s="113">
        <v>590044112</v>
      </c>
      <c r="C18" s="114">
        <v>43847</v>
      </c>
      <c r="D18" s="113" t="s">
        <v>69</v>
      </c>
      <c r="E18" s="113">
        <v>150</v>
      </c>
      <c r="H18" s="54" t="s">
        <v>109</v>
      </c>
      <c r="I18" s="496"/>
    </row>
    <row r="19" spans="2:9" x14ac:dyDescent="0.2">
      <c r="B19" s="113">
        <v>590044112</v>
      </c>
      <c r="C19" s="114">
        <v>43847</v>
      </c>
      <c r="D19" s="113" t="s">
        <v>75</v>
      </c>
      <c r="E19" s="113">
        <v>100</v>
      </c>
      <c r="H19" s="54" t="s">
        <v>24</v>
      </c>
      <c r="I19" s="496">
        <v>9300</v>
      </c>
    </row>
    <row r="20" spans="2:9" x14ac:dyDescent="0.2">
      <c r="B20" s="113">
        <v>590044112</v>
      </c>
      <c r="C20" s="114">
        <v>43847</v>
      </c>
      <c r="D20" s="113" t="s">
        <v>38</v>
      </c>
      <c r="E20" s="113">
        <v>200</v>
      </c>
    </row>
    <row r="21" spans="2:9" x14ac:dyDescent="0.2">
      <c r="B21" s="113">
        <v>590044132</v>
      </c>
      <c r="C21" s="114">
        <v>43851</v>
      </c>
      <c r="D21" s="113" t="s">
        <v>74</v>
      </c>
      <c r="E21" s="113">
        <v>500</v>
      </c>
    </row>
    <row r="22" spans="2:9" x14ac:dyDescent="0.2">
      <c r="B22" s="113">
        <v>590044132</v>
      </c>
      <c r="C22" s="114">
        <v>43851</v>
      </c>
      <c r="D22" s="113" t="s">
        <v>66</v>
      </c>
      <c r="E22" s="113">
        <v>350</v>
      </c>
    </row>
    <row r="23" spans="2:9" x14ac:dyDescent="0.2">
      <c r="B23" s="113">
        <v>590044132</v>
      </c>
      <c r="C23" s="114">
        <v>43851</v>
      </c>
      <c r="D23" s="113" t="s">
        <v>77</v>
      </c>
      <c r="E23" s="113">
        <v>100</v>
      </c>
    </row>
    <row r="24" spans="2:9" x14ac:dyDescent="0.2">
      <c r="B24" s="113">
        <v>590044132</v>
      </c>
      <c r="C24" s="114">
        <v>43851</v>
      </c>
      <c r="D24" s="113" t="s">
        <v>65</v>
      </c>
      <c r="E24" s="113">
        <v>1000</v>
      </c>
    </row>
    <row r="25" spans="2:9" x14ac:dyDescent="0.2">
      <c r="B25" s="113">
        <v>590044132</v>
      </c>
      <c r="C25" s="114">
        <v>43851</v>
      </c>
      <c r="D25" s="113" t="s">
        <v>39</v>
      </c>
      <c r="E25" s="113">
        <v>250</v>
      </c>
    </row>
    <row r="26" spans="2:9" x14ac:dyDescent="0.2">
      <c r="B26" s="113">
        <v>590044176</v>
      </c>
      <c r="C26" s="114">
        <v>43854</v>
      </c>
      <c r="D26" s="113" t="s">
        <v>66</v>
      </c>
      <c r="E26" s="113">
        <v>700</v>
      </c>
    </row>
    <row r="27" spans="2:9" x14ac:dyDescent="0.2">
      <c r="B27" s="113">
        <v>590044176</v>
      </c>
      <c r="C27" s="114">
        <v>43854</v>
      </c>
      <c r="D27" s="158" t="s">
        <v>77</v>
      </c>
      <c r="E27" s="113">
        <v>300</v>
      </c>
    </row>
    <row r="28" spans="2:9" x14ac:dyDescent="0.2">
      <c r="B28" s="113">
        <v>590044176</v>
      </c>
      <c r="C28" s="114">
        <v>43854</v>
      </c>
      <c r="D28" s="158" t="s">
        <v>65</v>
      </c>
      <c r="E28" s="113">
        <v>500</v>
      </c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20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5" xr:uid="{00000000-0002-0000-2000-000000000000}">
      <formula1>$B$54:$B$90</formula1>
    </dataValidation>
    <dataValidation type="list" allowBlank="1" showInputMessage="1" showErrorMessage="1" sqref="D40:D47" xr:uid="{00000000-0002-0000-2000-000001000000}">
      <formula1>$B$54:$B$72</formula1>
    </dataValidation>
    <dataValidation type="list" allowBlank="1" showInputMessage="1" showErrorMessage="1" sqref="D49:D54" xr:uid="{00000000-0002-0000-2000-000002000000}">
      <formula1>$B$54:$B$71</formula1>
    </dataValidation>
    <dataValidation type="list" allowBlank="1" showInputMessage="1" showErrorMessage="1" sqref="D16:D39" xr:uid="{00000000-0002-0000-2000-000003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filterMode="1">
    <pageSetUpPr fitToPage="1"/>
  </sheetPr>
  <dimension ref="A2:S124"/>
  <sheetViews>
    <sheetView showGridLines="0" topLeftCell="A1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8.42578125" style="7" bestFit="1" customWidth="1"/>
    <col min="11" max="11" width="16.7109375" style="7" bestFit="1" customWidth="1"/>
    <col min="12" max="12" width="12.7109375" style="7" bestFit="1" customWidth="1"/>
    <col min="13" max="16384" width="11.42578125" style="7"/>
  </cols>
  <sheetData>
    <row r="2" spans="1:19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9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M3" s="142" t="s">
        <v>149</v>
      </c>
      <c r="N3" s="142">
        <v>102225</v>
      </c>
    </row>
    <row r="4" spans="1:19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M4" s="142" t="s">
        <v>150</v>
      </c>
      <c r="N4" s="142">
        <v>10222503</v>
      </c>
    </row>
    <row r="5" spans="1:19" ht="15.75" customHeight="1" x14ac:dyDescent="0.35">
      <c r="A5" s="65"/>
      <c r="B5" s="527" t="s">
        <v>181</v>
      </c>
      <c r="C5" s="528"/>
      <c r="D5" s="528"/>
      <c r="E5" s="528"/>
      <c r="F5" s="528"/>
      <c r="G5" s="529"/>
      <c r="H5" s="1"/>
    </row>
    <row r="6" spans="1:19" ht="6" customHeight="1" x14ac:dyDescent="0.2">
      <c r="A6" s="65"/>
    </row>
    <row r="7" spans="1:19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M7" s="145" t="s">
        <v>157</v>
      </c>
      <c r="N7" s="146" t="s">
        <v>158</v>
      </c>
      <c r="O7" s="146" t="s">
        <v>159</v>
      </c>
      <c r="P7" s="146" t="s">
        <v>160</v>
      </c>
      <c r="Q7" s="146" t="s">
        <v>161</v>
      </c>
      <c r="R7" s="147" t="s">
        <v>162</v>
      </c>
      <c r="S7" s="146" t="s">
        <v>163</v>
      </c>
    </row>
    <row r="8" spans="1:19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VLOOKUP(A8,$A$87:$B$131,2,FALSE)</f>
        <v>2.38</v>
      </c>
      <c r="E8" s="17">
        <f>IFERROR(VLOOKUP(A8,$J$11:$K$37,2,FALSE),"")</f>
        <v>1650</v>
      </c>
      <c r="F8" s="17" t="s">
        <v>12</v>
      </c>
      <c r="G8" s="27">
        <f>IFERROR(+D8*E8,"")</f>
        <v>3927</v>
      </c>
      <c r="J8" s="61"/>
      <c r="L8" s="65" t="s">
        <v>169</v>
      </c>
      <c r="M8" s="65">
        <v>50003076</v>
      </c>
      <c r="N8" s="8">
        <f>E8</f>
        <v>1650</v>
      </c>
      <c r="P8" s="146" t="s">
        <v>164</v>
      </c>
      <c r="Q8" s="146">
        <v>2005</v>
      </c>
      <c r="R8" s="146" t="s">
        <v>165</v>
      </c>
      <c r="S8" s="146" t="s">
        <v>178</v>
      </c>
    </row>
    <row r="9" spans="1:19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VLOOKUP(A9,$A$87:$B$131,2,FALSE)</f>
        <v>3.18</v>
      </c>
      <c r="E9" s="18">
        <f>IFERROR(VLOOKUP(A9,$J$11:$K$37,2,FALSE),"")</f>
        <v>650</v>
      </c>
      <c r="F9" s="18" t="s">
        <v>12</v>
      </c>
      <c r="G9" s="33">
        <f>IFERROR(+D9*E9,"")</f>
        <v>2067</v>
      </c>
      <c r="I9" s="54"/>
      <c r="J9"/>
      <c r="L9" s="65" t="s">
        <v>152</v>
      </c>
      <c r="M9" s="65">
        <v>50003065</v>
      </c>
      <c r="N9" s="8">
        <f>E9</f>
        <v>650</v>
      </c>
      <c r="P9" s="146" t="s">
        <v>164</v>
      </c>
      <c r="Q9" s="146">
        <v>2005</v>
      </c>
      <c r="R9" s="146" t="s">
        <v>165</v>
      </c>
      <c r="S9" s="146" t="s">
        <v>178</v>
      </c>
    </row>
    <row r="10" spans="1:19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VLOOKUP(A10,$A$87:$B$131,2,FALSE)</f>
        <v>2.41</v>
      </c>
      <c r="E10" s="18">
        <f>IFERROR(VLOOKUP(A10,$J$11:$K$37,2,FALSE),"")</f>
        <v>1820</v>
      </c>
      <c r="F10" s="18" t="s">
        <v>12</v>
      </c>
      <c r="G10" s="33">
        <f t="shared" ref="G10:G45" si="1">IFERROR(+D10*E10,"")</f>
        <v>4386.2</v>
      </c>
      <c r="I10" s="54"/>
      <c r="J10" s="53" t="s">
        <v>23</v>
      </c>
      <c r="K10" t="s">
        <v>25</v>
      </c>
      <c r="L10" s="65" t="s">
        <v>154</v>
      </c>
      <c r="M10" s="65">
        <v>50004171</v>
      </c>
      <c r="N10" s="8">
        <f>E10</f>
        <v>1820</v>
      </c>
      <c r="P10" s="146" t="s">
        <v>164</v>
      </c>
      <c r="Q10" s="146">
        <v>2005</v>
      </c>
      <c r="R10" s="146" t="s">
        <v>165</v>
      </c>
      <c r="S10" s="146" t="s">
        <v>178</v>
      </c>
    </row>
    <row r="11" spans="1:19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 t="shared" ref="E11:E45" si="2">IFERROR(VLOOKUP(A11,$J$11:$K$37,2,FALSE),"")</f>
        <v/>
      </c>
      <c r="F11" s="18" t="s">
        <v>12</v>
      </c>
      <c r="G11" s="33" t="str">
        <f t="shared" si="1"/>
        <v/>
      </c>
      <c r="I11" s="54"/>
      <c r="J11" s="54" t="s">
        <v>122</v>
      </c>
      <c r="K11" s="496">
        <v>1850</v>
      </c>
      <c r="L11"/>
    </row>
    <row r="12" spans="1:19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 t="shared" si="2"/>
        <v/>
      </c>
      <c r="F12" s="18" t="s">
        <v>12</v>
      </c>
      <c r="G12" s="33" t="str">
        <f t="shared" si="1"/>
        <v/>
      </c>
      <c r="I12" s="54"/>
      <c r="J12" s="54" t="s">
        <v>77</v>
      </c>
      <c r="K12" s="496">
        <v>1000</v>
      </c>
      <c r="L12"/>
    </row>
    <row r="13" spans="1:19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 t="shared" si="2"/>
        <v/>
      </c>
      <c r="F13" s="18" t="s">
        <v>12</v>
      </c>
      <c r="G13" s="33" t="str">
        <f t="shared" si="1"/>
        <v/>
      </c>
      <c r="I13" s="54"/>
      <c r="J13" s="54" t="s">
        <v>142</v>
      </c>
      <c r="K13" s="496">
        <v>800</v>
      </c>
      <c r="L13"/>
    </row>
    <row r="14" spans="1:19" ht="14.25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 t="shared" si="2"/>
        <v>800</v>
      </c>
      <c r="F14" s="20" t="s">
        <v>12</v>
      </c>
      <c r="G14" s="33">
        <f t="shared" si="1"/>
        <v>2768</v>
      </c>
      <c r="I14" s="54"/>
      <c r="J14" s="54" t="s">
        <v>109</v>
      </c>
      <c r="K14" s="496"/>
      <c r="L14" s="65" t="s">
        <v>156</v>
      </c>
      <c r="M14" s="65">
        <v>50004370</v>
      </c>
      <c r="N14" s="8">
        <f>E14</f>
        <v>800</v>
      </c>
      <c r="P14" s="146" t="s">
        <v>164</v>
      </c>
      <c r="Q14" s="146">
        <v>2005</v>
      </c>
      <c r="R14" s="146" t="s">
        <v>165</v>
      </c>
      <c r="S14" s="146" t="s">
        <v>178</v>
      </c>
    </row>
    <row r="15" spans="1:19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 t="shared" si="2"/>
        <v/>
      </c>
      <c r="F15" s="19" t="s">
        <v>12</v>
      </c>
      <c r="G15" s="33" t="str">
        <f t="shared" si="1"/>
        <v/>
      </c>
      <c r="I15" s="54"/>
      <c r="J15" s="54" t="s">
        <v>71</v>
      </c>
      <c r="K15" s="496">
        <v>200</v>
      </c>
      <c r="L15"/>
    </row>
    <row r="16" spans="1:19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 t="shared" si="2"/>
        <v/>
      </c>
      <c r="F16" s="19" t="s">
        <v>12</v>
      </c>
      <c r="G16" s="33" t="str">
        <f t="shared" si="1"/>
        <v/>
      </c>
      <c r="I16" s="54"/>
      <c r="J16" s="54" t="s">
        <v>66</v>
      </c>
      <c r="K16" s="496">
        <v>1800</v>
      </c>
      <c r="L16"/>
    </row>
    <row r="17" spans="1:19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 t="str">
        <f t="shared" si="2"/>
        <v/>
      </c>
      <c r="F17" s="19" t="s">
        <v>12</v>
      </c>
      <c r="G17" s="33" t="str">
        <f t="shared" si="1"/>
        <v/>
      </c>
      <c r="I17" s="54"/>
      <c r="J17" s="54" t="s">
        <v>74</v>
      </c>
      <c r="K17" s="496">
        <v>650</v>
      </c>
      <c r="L17"/>
    </row>
    <row r="18" spans="1:19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 t="shared" si="2"/>
        <v>600</v>
      </c>
      <c r="F18" s="89" t="s">
        <v>12</v>
      </c>
      <c r="G18" s="33">
        <f t="shared" si="1"/>
        <v>1104</v>
      </c>
      <c r="J18" s="54" t="s">
        <v>39</v>
      </c>
      <c r="K18" s="496">
        <v>800</v>
      </c>
      <c r="L18" s="7" t="s">
        <v>151</v>
      </c>
      <c r="M18" s="7">
        <v>50001439</v>
      </c>
      <c r="N18" s="8">
        <f>E18</f>
        <v>600</v>
      </c>
      <c r="P18" s="146" t="s">
        <v>164</v>
      </c>
      <c r="Q18" s="146">
        <v>2005</v>
      </c>
      <c r="R18" s="146" t="s">
        <v>165</v>
      </c>
      <c r="S18" s="146" t="s">
        <v>178</v>
      </c>
    </row>
    <row r="19" spans="1:19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 t="shared" si="2"/>
        <v/>
      </c>
      <c r="F19" s="19" t="s">
        <v>12</v>
      </c>
      <c r="G19" s="33" t="str">
        <f t="shared" si="1"/>
        <v/>
      </c>
      <c r="J19" s="54" t="s">
        <v>37</v>
      </c>
      <c r="K19" s="496">
        <v>1820</v>
      </c>
      <c r="L19"/>
    </row>
    <row r="20" spans="1:19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 t="shared" si="2"/>
        <v/>
      </c>
      <c r="F20" s="18" t="s">
        <v>12</v>
      </c>
      <c r="G20" s="33" t="str">
        <f t="shared" si="1"/>
        <v/>
      </c>
      <c r="J20" s="54" t="s">
        <v>70</v>
      </c>
      <c r="K20" s="496">
        <v>100</v>
      </c>
      <c r="L20"/>
    </row>
    <row r="21" spans="1:19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 t="shared" si="2"/>
        <v/>
      </c>
      <c r="F21" s="18" t="s">
        <v>12</v>
      </c>
      <c r="G21" s="33" t="str">
        <f t="shared" si="1"/>
        <v/>
      </c>
      <c r="J21" s="54" t="s">
        <v>143</v>
      </c>
      <c r="K21" s="496">
        <v>300</v>
      </c>
      <c r="L21"/>
    </row>
    <row r="22" spans="1:19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 t="shared" si="2"/>
        <v/>
      </c>
      <c r="F22" s="18" t="s">
        <v>12</v>
      </c>
      <c r="G22" s="33" t="str">
        <f t="shared" si="1"/>
        <v/>
      </c>
      <c r="J22" s="54" t="s">
        <v>31</v>
      </c>
      <c r="K22" s="496">
        <v>650</v>
      </c>
      <c r="L22"/>
    </row>
    <row r="23" spans="1:19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 t="shared" si="2"/>
        <v/>
      </c>
      <c r="F23" s="20" t="s">
        <v>12</v>
      </c>
      <c r="G23" s="33" t="str">
        <f t="shared" si="1"/>
        <v/>
      </c>
      <c r="J23" s="54" t="s">
        <v>32</v>
      </c>
      <c r="K23" s="496">
        <v>1650</v>
      </c>
      <c r="L23"/>
    </row>
    <row r="24" spans="1:19" ht="14.25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>
        <f t="shared" si="2"/>
        <v>500</v>
      </c>
      <c r="F24" s="19" t="s">
        <v>12</v>
      </c>
      <c r="G24" s="33">
        <f t="shared" si="1"/>
        <v>1700</v>
      </c>
      <c r="J24" s="54" t="s">
        <v>30</v>
      </c>
      <c r="K24" s="496">
        <v>600</v>
      </c>
      <c r="L24" s="7" t="s">
        <v>168</v>
      </c>
      <c r="M24" s="7">
        <v>50001416</v>
      </c>
      <c r="N24" s="8">
        <f>E24</f>
        <v>500</v>
      </c>
      <c r="P24" s="146" t="s">
        <v>164</v>
      </c>
      <c r="Q24" s="146">
        <v>2005</v>
      </c>
      <c r="R24" s="146" t="s">
        <v>165</v>
      </c>
      <c r="S24" s="146" t="s">
        <v>178</v>
      </c>
    </row>
    <row r="25" spans="1:19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 t="shared" si="2"/>
        <v/>
      </c>
      <c r="F25" s="19" t="s">
        <v>12</v>
      </c>
      <c r="G25" s="33" t="str">
        <f t="shared" si="1"/>
        <v/>
      </c>
      <c r="J25" s="54" t="s">
        <v>63</v>
      </c>
      <c r="K25" s="496">
        <v>500</v>
      </c>
      <c r="L25"/>
    </row>
    <row r="26" spans="1:19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 t="shared" si="2"/>
        <v/>
      </c>
      <c r="F26" s="19" t="s">
        <v>12</v>
      </c>
      <c r="G26" s="33" t="str">
        <f t="shared" si="1"/>
        <v/>
      </c>
      <c r="J26" s="54" t="s">
        <v>67</v>
      </c>
      <c r="K26" s="496">
        <v>200</v>
      </c>
      <c r="L26"/>
    </row>
    <row r="27" spans="1:19" ht="14.25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8">
        <f t="shared" si="2"/>
        <v>800</v>
      </c>
      <c r="F27" s="19" t="s">
        <v>12</v>
      </c>
      <c r="G27" s="33">
        <f t="shared" si="1"/>
        <v>4656</v>
      </c>
      <c r="J27" s="54" t="s">
        <v>27</v>
      </c>
      <c r="K27" s="496">
        <v>300</v>
      </c>
      <c r="L27" s="65" t="s">
        <v>176</v>
      </c>
      <c r="M27" s="65">
        <v>50007322</v>
      </c>
      <c r="N27" s="8">
        <f>E27</f>
        <v>800</v>
      </c>
      <c r="P27" s="146" t="s">
        <v>164</v>
      </c>
      <c r="Q27" s="146">
        <v>2005</v>
      </c>
      <c r="R27" s="146" t="s">
        <v>165</v>
      </c>
      <c r="S27" s="146" t="s">
        <v>178</v>
      </c>
    </row>
    <row r="28" spans="1:19" ht="14.25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8">
        <f t="shared" si="2"/>
        <v>1800</v>
      </c>
      <c r="F28" s="19" t="s">
        <v>12</v>
      </c>
      <c r="G28" s="33">
        <f t="shared" si="1"/>
        <v>7920.0000000000009</v>
      </c>
      <c r="J28" s="54" t="s">
        <v>24</v>
      </c>
      <c r="K28" s="496">
        <v>13220</v>
      </c>
      <c r="L28" s="65" t="s">
        <v>153</v>
      </c>
      <c r="M28" s="65">
        <v>50003683</v>
      </c>
      <c r="N28" s="8">
        <f>E28</f>
        <v>1800</v>
      </c>
      <c r="P28" s="146" t="s">
        <v>164</v>
      </c>
      <c r="Q28" s="146">
        <v>2005</v>
      </c>
      <c r="R28" s="146" t="s">
        <v>165</v>
      </c>
      <c r="S28" s="146" t="s">
        <v>178</v>
      </c>
    </row>
    <row r="29" spans="1:19" ht="14.25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18">
        <v>1</v>
      </c>
      <c r="F29" s="89" t="s">
        <v>183</v>
      </c>
      <c r="G29" s="33">
        <f t="shared" si="1"/>
        <v>2850</v>
      </c>
      <c r="J29"/>
      <c r="K29"/>
      <c r="L29" s="65" t="s">
        <v>174</v>
      </c>
      <c r="M29" s="65">
        <v>50004840</v>
      </c>
      <c r="N29" s="7">
        <v>1</v>
      </c>
      <c r="P29" s="146" t="s">
        <v>164</v>
      </c>
      <c r="Q29" s="146">
        <v>2005</v>
      </c>
      <c r="R29" s="146" t="s">
        <v>165</v>
      </c>
      <c r="S29" s="146" t="s">
        <v>178</v>
      </c>
    </row>
    <row r="30" spans="1:19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 t="shared" si="2"/>
        <v/>
      </c>
      <c r="F30" s="18" t="s">
        <v>12</v>
      </c>
      <c r="G30" s="33" t="str">
        <f t="shared" si="1"/>
        <v/>
      </c>
      <c r="J30"/>
      <c r="K30"/>
    </row>
    <row r="31" spans="1:19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 t="shared" si="2"/>
        <v/>
      </c>
      <c r="F31" s="18" t="s">
        <v>12</v>
      </c>
      <c r="G31" s="33" t="str">
        <f t="shared" si="1"/>
        <v/>
      </c>
      <c r="J31"/>
      <c r="K31"/>
    </row>
    <row r="32" spans="1:19" ht="14.25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 t="shared" si="2"/>
        <v>100</v>
      </c>
      <c r="F32" s="18" t="s">
        <v>12</v>
      </c>
      <c r="G32" s="33">
        <f t="shared" si="1"/>
        <v>391</v>
      </c>
      <c r="J32"/>
      <c r="K32"/>
      <c r="L32" s="65" t="s">
        <v>170</v>
      </c>
      <c r="M32" s="65">
        <v>50004184</v>
      </c>
      <c r="N32" s="7">
        <f>E32</f>
        <v>100</v>
      </c>
      <c r="P32" s="146" t="s">
        <v>164</v>
      </c>
      <c r="Q32" s="146">
        <v>2005</v>
      </c>
      <c r="R32" s="146" t="s">
        <v>165</v>
      </c>
      <c r="S32" s="146" t="s">
        <v>178</v>
      </c>
    </row>
    <row r="33" spans="1:19" s="8" customFormat="1" ht="14.25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18">
        <f t="shared" si="2"/>
        <v>200</v>
      </c>
      <c r="F33" s="20" t="s">
        <v>12</v>
      </c>
      <c r="G33" s="33">
        <f t="shared" si="1"/>
        <v>660</v>
      </c>
      <c r="L33" s="65" t="s">
        <v>171</v>
      </c>
      <c r="M33" s="65">
        <v>50004264</v>
      </c>
      <c r="N33" s="7">
        <f>E33</f>
        <v>200</v>
      </c>
      <c r="P33" s="146" t="s">
        <v>164</v>
      </c>
      <c r="Q33" s="146">
        <v>2005</v>
      </c>
      <c r="R33" s="146" t="s">
        <v>165</v>
      </c>
      <c r="S33" s="146" t="s">
        <v>178</v>
      </c>
    </row>
    <row r="34" spans="1:19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8" t="str">
        <f t="shared" si="2"/>
        <v/>
      </c>
      <c r="F34" s="19" t="s">
        <v>12</v>
      </c>
      <c r="G34" s="33" t="str">
        <f t="shared" si="1"/>
        <v/>
      </c>
      <c r="I34" s="67"/>
    </row>
    <row r="35" spans="1:19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8" t="str">
        <f t="shared" si="2"/>
        <v/>
      </c>
      <c r="F35" s="19" t="s">
        <v>12</v>
      </c>
      <c r="G35" s="33" t="str">
        <f t="shared" si="1"/>
        <v/>
      </c>
    </row>
    <row r="36" spans="1:19" ht="17.100000000000001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8">
        <f t="shared" si="2"/>
        <v>650</v>
      </c>
      <c r="F36" s="19" t="s">
        <v>12</v>
      </c>
      <c r="G36" s="33">
        <f t="shared" si="1"/>
        <v>3445</v>
      </c>
      <c r="L36" s="65" t="s">
        <v>155</v>
      </c>
      <c r="M36" s="65">
        <v>50004355</v>
      </c>
      <c r="N36" s="7">
        <f>E36</f>
        <v>650</v>
      </c>
      <c r="P36" s="146" t="s">
        <v>164</v>
      </c>
      <c r="Q36" s="146">
        <v>2005</v>
      </c>
      <c r="R36" s="146" t="s">
        <v>165</v>
      </c>
      <c r="S36" s="146" t="s">
        <v>178</v>
      </c>
    </row>
    <row r="37" spans="1:19" ht="17.100000000000001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8">
        <f t="shared" si="2"/>
        <v>300</v>
      </c>
      <c r="F37" s="19" t="s">
        <v>12</v>
      </c>
      <c r="G37" s="33">
        <f t="shared" si="1"/>
        <v>1020</v>
      </c>
      <c r="L37" s="65" t="s">
        <v>173</v>
      </c>
      <c r="M37" s="65">
        <v>50004365</v>
      </c>
      <c r="N37" s="7">
        <f>E37</f>
        <v>300</v>
      </c>
      <c r="P37" s="146" t="s">
        <v>164</v>
      </c>
      <c r="Q37" s="146">
        <v>2005</v>
      </c>
      <c r="R37" s="146" t="s">
        <v>165</v>
      </c>
      <c r="S37" s="146" t="s">
        <v>178</v>
      </c>
    </row>
    <row r="38" spans="1:19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8" t="str">
        <f t="shared" si="2"/>
        <v/>
      </c>
      <c r="F38" s="19" t="s">
        <v>12</v>
      </c>
      <c r="G38" s="33" t="str">
        <f t="shared" si="1"/>
        <v/>
      </c>
    </row>
    <row r="39" spans="1:19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8" t="str">
        <f t="shared" si="2"/>
        <v/>
      </c>
      <c r="F39" s="19" t="s">
        <v>12</v>
      </c>
      <c r="G39" s="33" t="str">
        <f t="shared" si="1"/>
        <v/>
      </c>
    </row>
    <row r="40" spans="1:19" ht="17.100000000000001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 t="shared" si="2"/>
        <v>1000</v>
      </c>
      <c r="F40" s="18" t="s">
        <v>12</v>
      </c>
      <c r="G40" s="33">
        <f t="shared" si="1"/>
        <v>4300</v>
      </c>
    </row>
    <row r="41" spans="1:19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 t="shared" si="2"/>
        <v/>
      </c>
      <c r="F41" s="18" t="s">
        <v>12</v>
      </c>
      <c r="G41" s="33" t="str">
        <f t="shared" si="1"/>
        <v/>
      </c>
    </row>
    <row r="42" spans="1:19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 t="shared" si="2"/>
        <v/>
      </c>
      <c r="F42" s="18" t="s">
        <v>12</v>
      </c>
      <c r="G42" s="33" t="str">
        <f t="shared" si="1"/>
        <v/>
      </c>
    </row>
    <row r="43" spans="1:19" ht="18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8">
        <f t="shared" si="2"/>
        <v>300</v>
      </c>
      <c r="F43" s="148" t="s">
        <v>177</v>
      </c>
      <c r="G43" s="33">
        <f t="shared" si="1"/>
        <v>969</v>
      </c>
      <c r="I43" s="90"/>
      <c r="L43" s="7" t="s">
        <v>27</v>
      </c>
      <c r="M43" s="7">
        <v>50001313</v>
      </c>
      <c r="N43" s="7">
        <f>E43</f>
        <v>300</v>
      </c>
      <c r="P43" s="146" t="s">
        <v>164</v>
      </c>
      <c r="Q43" s="146">
        <v>2005</v>
      </c>
      <c r="R43" s="146" t="s">
        <v>165</v>
      </c>
      <c r="S43" s="146" t="s">
        <v>178</v>
      </c>
    </row>
    <row r="44" spans="1:19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VLOOKUP(A44,$A$87:$B$131,2,FALSE)</f>
        <v>3.23</v>
      </c>
      <c r="E44" s="18" t="str">
        <f t="shared" si="2"/>
        <v/>
      </c>
      <c r="F44" s="94" t="s">
        <v>12</v>
      </c>
      <c r="G44" s="33" t="str">
        <f t="shared" si="1"/>
        <v/>
      </c>
      <c r="H44" s="35"/>
    </row>
    <row r="45" spans="1:19" customFormat="1" ht="18.75" customHeight="1" x14ac:dyDescent="0.2">
      <c r="A45" s="87" t="s">
        <v>122</v>
      </c>
      <c r="B45" s="48">
        <v>36</v>
      </c>
      <c r="C45" s="97" t="s">
        <v>125</v>
      </c>
      <c r="D45" s="92">
        <f>VLOOKUP(A45,$A$87:$B$131,2,FALSE)</f>
        <v>4.76</v>
      </c>
      <c r="E45" s="93">
        <f t="shared" si="2"/>
        <v>1850</v>
      </c>
      <c r="F45" s="94" t="s">
        <v>12</v>
      </c>
      <c r="G45" s="33">
        <f t="shared" si="1"/>
        <v>8806</v>
      </c>
      <c r="H45" s="35"/>
      <c r="L45" s="65" t="s">
        <v>172</v>
      </c>
      <c r="M45" s="65">
        <v>50004359</v>
      </c>
      <c r="N45" s="7">
        <f>E45</f>
        <v>1850</v>
      </c>
      <c r="P45" s="146" t="s">
        <v>164</v>
      </c>
      <c r="Q45" s="146">
        <v>2005</v>
      </c>
      <c r="R45" s="146" t="s">
        <v>165</v>
      </c>
      <c r="S45" s="146" t="s">
        <v>178</v>
      </c>
    </row>
    <row r="46" spans="1:19" ht="21" customHeight="1" x14ac:dyDescent="0.2">
      <c r="A46" s="65"/>
      <c r="B46" s="23"/>
      <c r="C46" s="21"/>
      <c r="D46" s="152"/>
      <c r="E46" s="154" t="s">
        <v>11</v>
      </c>
      <c r="F46" s="155"/>
      <c r="G46" s="153">
        <f>SUM(G8:G45)</f>
        <v>50969.2</v>
      </c>
      <c r="H46" s="15"/>
      <c r="L46" s="65" t="s">
        <v>175</v>
      </c>
      <c r="M46" s="65">
        <v>50004841</v>
      </c>
      <c r="N46" s="7">
        <v>1</v>
      </c>
      <c r="P46" s="146" t="s">
        <v>164</v>
      </c>
      <c r="Q46" s="146">
        <v>2005</v>
      </c>
      <c r="R46" s="146" t="s">
        <v>165</v>
      </c>
      <c r="S46" s="146" t="s">
        <v>178</v>
      </c>
    </row>
    <row r="47" spans="1:19" x14ac:dyDescent="0.2">
      <c r="B47" s="23"/>
      <c r="C47" s="21"/>
      <c r="D47" s="22"/>
      <c r="E47" s="24"/>
      <c r="F47" s="22"/>
      <c r="G47" s="25"/>
      <c r="I47" s="90"/>
    </row>
    <row r="48" spans="1:19" ht="21.95" customHeight="1" x14ac:dyDescent="0.2">
      <c r="B48" s="26"/>
      <c r="C48" s="52" t="s">
        <v>18</v>
      </c>
      <c r="D48" s="68">
        <v>2094.98</v>
      </c>
      <c r="E48" s="69">
        <v>0.6</v>
      </c>
      <c r="F48" s="48" t="s">
        <v>10</v>
      </c>
      <c r="G48" s="70">
        <f>(D48*E48)</f>
        <v>1256.9880000000001</v>
      </c>
      <c r="M48" s="149">
        <v>20002585</v>
      </c>
      <c r="N48" s="151">
        <f>E48</f>
        <v>0.6</v>
      </c>
      <c r="O48" s="150"/>
      <c r="P48" s="59" t="s">
        <v>164</v>
      </c>
      <c r="Q48" s="59">
        <v>2005</v>
      </c>
      <c r="R48" s="59" t="s">
        <v>165</v>
      </c>
      <c r="S48" s="146" t="s">
        <v>178</v>
      </c>
    </row>
    <row r="49" spans="1:19" ht="21.95" customHeight="1" x14ac:dyDescent="0.2">
      <c r="B49" s="26"/>
      <c r="C49" s="52" t="s">
        <v>113</v>
      </c>
      <c r="D49" s="169">
        <v>453833.44827951223</v>
      </c>
      <c r="E49" s="69">
        <v>0.6</v>
      </c>
      <c r="F49" s="48" t="s">
        <v>10</v>
      </c>
      <c r="G49" s="72">
        <f>D49*E49</f>
        <v>272300.06896770734</v>
      </c>
      <c r="M49" s="149">
        <v>20002374</v>
      </c>
      <c r="N49" s="151">
        <f>E49</f>
        <v>0.6</v>
      </c>
      <c r="O49" s="150"/>
      <c r="P49" s="59" t="s">
        <v>164</v>
      </c>
      <c r="Q49" s="59">
        <v>2005</v>
      </c>
      <c r="R49" s="59" t="s">
        <v>165</v>
      </c>
      <c r="S49" s="146" t="s">
        <v>178</v>
      </c>
    </row>
    <row r="50" spans="1:19" s="65" customFormat="1" ht="21.95" customHeight="1" x14ac:dyDescent="0.25">
      <c r="A50" s="8"/>
      <c r="B50" s="9"/>
      <c r="C50" s="10"/>
      <c r="D50" s="11"/>
      <c r="E50" s="12"/>
      <c r="F50" s="11"/>
      <c r="G50" s="13"/>
    </row>
    <row r="51" spans="1:19" s="65" customFormat="1" ht="20.25" customHeight="1" x14ac:dyDescent="0.2">
      <c r="A51" s="8"/>
      <c r="B51" s="519" t="s">
        <v>14</v>
      </c>
      <c r="C51" s="519"/>
      <c r="D51" s="519"/>
      <c r="E51" s="519"/>
      <c r="F51" s="73" t="s">
        <v>8</v>
      </c>
      <c r="G51" s="74">
        <f>G46+G48</f>
        <v>52226.187999999995</v>
      </c>
    </row>
    <row r="52" spans="1:19" s="65" customFormat="1" ht="22.5" customHeight="1" x14ac:dyDescent="0.2">
      <c r="A52" s="7"/>
      <c r="B52" s="519" t="s">
        <v>15</v>
      </c>
      <c r="C52" s="519"/>
      <c r="D52" s="519"/>
      <c r="E52" s="519"/>
      <c r="F52" s="75" t="s">
        <v>9</v>
      </c>
      <c r="G52" s="76">
        <f>G49</f>
        <v>272300.06896770734</v>
      </c>
    </row>
    <row r="53" spans="1:19" s="65" customFormat="1" x14ac:dyDescent="0.2">
      <c r="A53" s="7"/>
      <c r="B53" s="29"/>
      <c r="C53" s="30"/>
      <c r="D53" s="30"/>
      <c r="E53" s="30"/>
      <c r="F53" s="31"/>
      <c r="G53" s="34"/>
    </row>
    <row r="54" spans="1:19" s="65" customFormat="1" x14ac:dyDescent="0.2">
      <c r="A54" s="7"/>
      <c r="B54" s="14"/>
      <c r="C54" s="8"/>
      <c r="D54" s="8"/>
      <c r="E54" s="8"/>
      <c r="F54" s="7"/>
      <c r="G54" s="44"/>
    </row>
    <row r="55" spans="1:19" s="65" customFormat="1" ht="21.95" customHeight="1" x14ac:dyDescent="0.2">
      <c r="A55" s="7"/>
      <c r="B55" s="14"/>
      <c r="C55" s="8"/>
      <c r="D55" s="8"/>
      <c r="E55" s="8"/>
      <c r="F55" s="7"/>
      <c r="G55" s="44"/>
    </row>
    <row r="56" spans="1:19" s="65" customFormat="1" ht="21.95" customHeight="1" x14ac:dyDescent="0.2">
      <c r="A56" s="7"/>
      <c r="B56" s="14"/>
      <c r="C56" s="8"/>
      <c r="D56" s="8"/>
      <c r="E56" s="8"/>
      <c r="F56" s="7"/>
      <c r="G56" s="44"/>
    </row>
    <row r="57" spans="1:19" s="65" customFormat="1" ht="21.95" customHeight="1" x14ac:dyDescent="0.2">
      <c r="A57" s="7"/>
      <c r="B57" s="14"/>
      <c r="C57" s="8"/>
      <c r="D57" s="8"/>
      <c r="E57" s="8"/>
      <c r="F57" s="7"/>
      <c r="G57" s="44"/>
    </row>
    <row r="58" spans="1:19" s="65" customFormat="1" ht="21.95" customHeight="1" x14ac:dyDescent="0.2">
      <c r="A58" s="7"/>
      <c r="B58" s="14"/>
      <c r="C58" s="7"/>
      <c r="D58" s="15"/>
      <c r="E58" s="15"/>
      <c r="F58" s="15"/>
      <c r="G58" s="16"/>
    </row>
    <row r="59" spans="1:19" s="65" customFormat="1" ht="21.95" customHeight="1" x14ac:dyDescent="0.2">
      <c r="A59" s="7"/>
      <c r="B59" s="14"/>
      <c r="C59" s="7"/>
      <c r="D59" s="15"/>
      <c r="E59" s="7"/>
      <c r="F59" s="15"/>
      <c r="G59" s="16"/>
    </row>
    <row r="60" spans="1:19" s="65" customFormat="1" ht="23.25" customHeight="1" x14ac:dyDescent="0.2">
      <c r="A60"/>
      <c r="B60" s="14"/>
      <c r="C60" s="51" t="s">
        <v>16</v>
      </c>
      <c r="D60" s="6"/>
      <c r="E60" s="516" t="s">
        <v>17</v>
      </c>
      <c r="F60" s="517"/>
      <c r="G60" s="518"/>
    </row>
    <row r="61" spans="1:19" s="65" customFormat="1" ht="15.75" x14ac:dyDescent="0.25">
      <c r="A61" s="7"/>
      <c r="B61" s="36"/>
      <c r="C61" s="46" t="s">
        <v>110</v>
      </c>
      <c r="D61" s="37"/>
      <c r="E61" s="38" t="s">
        <v>13</v>
      </c>
      <c r="F61" s="38"/>
      <c r="G61" s="39"/>
    </row>
    <row r="62" spans="1:19" s="65" customFormat="1" ht="21.95" customHeight="1" x14ac:dyDescent="0.2">
      <c r="A62" s="7"/>
      <c r="B62" s="40"/>
      <c r="C62" s="41"/>
      <c r="D62" s="41"/>
      <c r="E62" s="42"/>
      <c r="F62" s="42"/>
      <c r="G62" s="43"/>
    </row>
    <row r="63" spans="1:19" s="65" customFormat="1" ht="21.95" customHeight="1" x14ac:dyDescent="0.2">
      <c r="A63" s="7"/>
      <c r="B63" s="7"/>
      <c r="C63" s="7"/>
      <c r="D63" s="7"/>
      <c r="E63" s="7"/>
      <c r="F63" s="7"/>
      <c r="G63" s="7"/>
    </row>
    <row r="64" spans="1:19" s="65" customFormat="1" ht="21.95" customHeight="1" x14ac:dyDescent="0.2">
      <c r="A64" s="7"/>
      <c r="B64" s="7"/>
      <c r="C64" s="7"/>
      <c r="D64" s="7"/>
      <c r="E64" s="7"/>
      <c r="F64" s="7"/>
      <c r="G64" s="7"/>
    </row>
    <row r="65" spans="1:8" s="65" customFormat="1" ht="21.95" customHeight="1" x14ac:dyDescent="0.2">
      <c r="B65" s="7"/>
      <c r="C65" s="7"/>
      <c r="D65" s="7"/>
      <c r="E65" s="7"/>
      <c r="F65" s="7"/>
      <c r="G65" s="7"/>
    </row>
    <row r="66" spans="1:8" s="65" customFormat="1" ht="21.95" customHeight="1" x14ac:dyDescent="0.2"/>
    <row r="67" spans="1:8" ht="7.5" customHeight="1" x14ac:dyDescent="0.2">
      <c r="A67" s="65"/>
      <c r="B67" s="65"/>
      <c r="C67" s="65"/>
      <c r="D67" s="65"/>
      <c r="E67" s="65"/>
      <c r="F67" s="65"/>
      <c r="G67" s="65"/>
    </row>
    <row r="68" spans="1:8" ht="18" customHeight="1" x14ac:dyDescent="0.2">
      <c r="A68" s="65"/>
      <c r="B68" s="65"/>
      <c r="C68" s="65"/>
      <c r="D68" s="65"/>
      <c r="E68" s="65"/>
      <c r="F68" s="65"/>
      <c r="G68" s="65"/>
    </row>
    <row r="69" spans="1:8" ht="18" customHeight="1" x14ac:dyDescent="0.2">
      <c r="A69" s="65"/>
      <c r="B69" s="65"/>
      <c r="C69" s="65"/>
      <c r="D69" s="65"/>
      <c r="E69" s="65"/>
      <c r="F69" s="65"/>
      <c r="G69" s="65"/>
    </row>
    <row r="70" spans="1:8" ht="18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  <c r="H71" s="5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x14ac:dyDescent="0.2">
      <c r="A74" s="65"/>
      <c r="B74" s="65"/>
      <c r="C74" s="65"/>
      <c r="D74" s="65"/>
      <c r="E74" s="65"/>
      <c r="F74" s="65"/>
      <c r="G74" s="65"/>
    </row>
    <row r="75" spans="1:8" x14ac:dyDescent="0.2">
      <c r="A75" s="65"/>
      <c r="B75" s="65"/>
      <c r="C75" s="65"/>
      <c r="D75" s="65"/>
      <c r="E75" s="65"/>
      <c r="F75" s="65"/>
      <c r="G75" s="65"/>
    </row>
    <row r="76" spans="1:8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B82" s="65"/>
      <c r="C82" s="65"/>
      <c r="D82" s="65"/>
      <c r="E82" s="65"/>
      <c r="F82" s="65"/>
      <c r="G82" s="65"/>
    </row>
    <row r="83" spans="1:7" x14ac:dyDescent="0.2">
      <c r="B83" s="65"/>
      <c r="C83" s="65"/>
    </row>
    <row r="84" spans="1:7" x14ac:dyDescent="0.2">
      <c r="B84" s="65"/>
      <c r="C84" s="65"/>
    </row>
    <row r="85" spans="1:7" x14ac:dyDescent="0.2">
      <c r="B85" s="65"/>
      <c r="C85" s="65"/>
    </row>
    <row r="87" spans="1:7" ht="15" thickBot="1" x14ac:dyDescent="0.25">
      <c r="A87" s="81" t="s">
        <v>32</v>
      </c>
      <c r="B87" s="80">
        <v>2.38</v>
      </c>
    </row>
    <row r="88" spans="1:7" ht="15" thickBot="1" x14ac:dyDescent="0.25">
      <c r="A88" s="81" t="s">
        <v>31</v>
      </c>
      <c r="B88" s="80">
        <v>3.18</v>
      </c>
      <c r="F88" s="55"/>
    </row>
    <row r="89" spans="1:7" ht="15" thickBot="1" x14ac:dyDescent="0.25">
      <c r="A89" s="81" t="s">
        <v>37</v>
      </c>
      <c r="B89" s="80">
        <v>2.41</v>
      </c>
      <c r="F89" s="55"/>
    </row>
    <row r="90" spans="1:7" ht="15" thickBot="1" x14ac:dyDescent="0.25">
      <c r="A90" s="81" t="s">
        <v>36</v>
      </c>
      <c r="B90" s="80">
        <v>2.15</v>
      </c>
      <c r="F90" s="55"/>
    </row>
    <row r="91" spans="1:7" ht="15" thickBot="1" x14ac:dyDescent="0.25">
      <c r="A91" s="81" t="s">
        <v>38</v>
      </c>
      <c r="B91" s="80">
        <v>2.83</v>
      </c>
      <c r="F91" s="55"/>
    </row>
    <row r="92" spans="1:7" ht="15" thickBot="1" x14ac:dyDescent="0.25">
      <c r="A92" s="81" t="s">
        <v>40</v>
      </c>
      <c r="B92" s="80">
        <v>2.15</v>
      </c>
      <c r="F92" s="55"/>
    </row>
    <row r="93" spans="1:7" ht="15" thickBot="1" x14ac:dyDescent="0.25">
      <c r="A93" s="81" t="s">
        <v>39</v>
      </c>
      <c r="B93" s="80">
        <v>3.46</v>
      </c>
      <c r="F93" s="55"/>
    </row>
    <row r="94" spans="1:7" ht="15" thickBot="1" x14ac:dyDescent="0.25">
      <c r="A94" s="81" t="s">
        <v>28</v>
      </c>
      <c r="B94" s="80">
        <v>2.76</v>
      </c>
      <c r="F94" s="55"/>
    </row>
    <row r="95" spans="1:7" ht="15" thickBot="1" x14ac:dyDescent="0.25">
      <c r="A95" s="81" t="s">
        <v>41</v>
      </c>
      <c r="B95" s="80">
        <v>4.3899999999999997</v>
      </c>
      <c r="F95" s="55"/>
    </row>
    <row r="96" spans="1:7" ht="15" thickBot="1" x14ac:dyDescent="0.25">
      <c r="A96" s="81" t="s">
        <v>43</v>
      </c>
      <c r="B96" s="80">
        <v>1.18</v>
      </c>
      <c r="F96" s="55"/>
    </row>
    <row r="97" spans="1:6" ht="15" thickBot="1" x14ac:dyDescent="0.25">
      <c r="A97" s="81" t="s">
        <v>30</v>
      </c>
      <c r="B97" s="80">
        <v>1.84</v>
      </c>
      <c r="F97" s="55"/>
    </row>
    <row r="98" spans="1:6" ht="15" thickBot="1" x14ac:dyDescent="0.25">
      <c r="A98" s="81" t="s">
        <v>34</v>
      </c>
      <c r="B98" s="80">
        <v>5.98</v>
      </c>
      <c r="F98" s="55"/>
    </row>
    <row r="99" spans="1:6" ht="15" thickBot="1" x14ac:dyDescent="0.25">
      <c r="A99" s="81" t="s">
        <v>33</v>
      </c>
      <c r="B99" s="80">
        <v>5.45</v>
      </c>
      <c r="F99" s="55"/>
    </row>
    <row r="100" spans="1:6" ht="15" thickBot="1" x14ac:dyDescent="0.25">
      <c r="A100" s="81" t="s">
        <v>42</v>
      </c>
      <c r="B100" s="80">
        <v>3.9</v>
      </c>
      <c r="F100" s="55"/>
    </row>
    <row r="101" spans="1:6" ht="15" thickBot="1" x14ac:dyDescent="0.25">
      <c r="A101" s="81" t="s">
        <v>29</v>
      </c>
      <c r="B101" s="80">
        <v>2</v>
      </c>
      <c r="F101" s="55"/>
    </row>
    <row r="102" spans="1:6" ht="15" thickBot="1" x14ac:dyDescent="0.25">
      <c r="A102" s="81" t="s">
        <v>62</v>
      </c>
      <c r="B102" s="80">
        <v>1.9</v>
      </c>
      <c r="F102" s="55"/>
    </row>
    <row r="103" spans="1:6" ht="15.75" customHeight="1" thickBot="1" x14ac:dyDescent="0.25">
      <c r="A103" s="81" t="s">
        <v>63</v>
      </c>
      <c r="B103" s="80">
        <v>3.4</v>
      </c>
      <c r="F103" s="55"/>
    </row>
    <row r="104" spans="1:6" ht="15" thickBot="1" x14ac:dyDescent="0.25">
      <c r="A104" s="81" t="s">
        <v>64</v>
      </c>
      <c r="B104" s="80">
        <v>6.1</v>
      </c>
      <c r="F104" s="55"/>
    </row>
    <row r="105" spans="1:6" ht="15" thickBot="1" x14ac:dyDescent="0.25">
      <c r="A105" s="81" t="s">
        <v>65</v>
      </c>
      <c r="B105" s="80">
        <v>6.5</v>
      </c>
      <c r="F105" s="55"/>
    </row>
    <row r="106" spans="1:6" ht="15" thickBot="1" x14ac:dyDescent="0.25">
      <c r="A106" s="81" t="s">
        <v>66</v>
      </c>
      <c r="B106" s="80">
        <v>4.4000000000000004</v>
      </c>
      <c r="F106" s="55"/>
    </row>
    <row r="107" spans="1:6" ht="15" thickBot="1" x14ac:dyDescent="0.25">
      <c r="A107" s="81" t="s">
        <v>67</v>
      </c>
      <c r="B107" s="80">
        <v>2850</v>
      </c>
      <c r="F107" s="55"/>
    </row>
    <row r="108" spans="1:6" ht="15" thickBot="1" x14ac:dyDescent="0.25">
      <c r="A108" s="81" t="s">
        <v>68</v>
      </c>
      <c r="B108" s="80">
        <v>4.5999999999999996</v>
      </c>
      <c r="F108" s="55"/>
    </row>
    <row r="109" spans="1:6" ht="15" thickBot="1" x14ac:dyDescent="0.25">
      <c r="A109" s="81" t="s">
        <v>69</v>
      </c>
      <c r="B109" s="80">
        <v>2.2000000000000002</v>
      </c>
      <c r="F109" s="55"/>
    </row>
    <row r="110" spans="1:6" ht="15" thickBot="1" x14ac:dyDescent="0.25">
      <c r="A110" s="81" t="s">
        <v>70</v>
      </c>
      <c r="B110" s="80">
        <v>3.91</v>
      </c>
      <c r="F110" s="55"/>
    </row>
    <row r="111" spans="1:6" ht="15" thickBot="1" x14ac:dyDescent="0.25">
      <c r="A111" s="81" t="s">
        <v>71</v>
      </c>
      <c r="B111" s="80">
        <v>3.3</v>
      </c>
      <c r="F111" s="55"/>
    </row>
    <row r="112" spans="1:6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143</v>
      </c>
      <c r="B115" s="80">
        <v>3.4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15" thickBot="1" x14ac:dyDescent="0.25">
      <c r="A119" s="81" t="s">
        <v>142</v>
      </c>
      <c r="B119" s="80">
        <v>5.82</v>
      </c>
      <c r="F119" s="55"/>
    </row>
    <row r="120" spans="1:7" ht="29.25" thickBot="1" x14ac:dyDescent="0.25">
      <c r="A120" s="81" t="s">
        <v>58</v>
      </c>
      <c r="B120" s="80">
        <v>4.3</v>
      </c>
      <c r="G120" s="55"/>
    </row>
    <row r="121" spans="1:7" ht="15" thickBot="1" x14ac:dyDescent="0.25">
      <c r="A121" s="81" t="s">
        <v>35</v>
      </c>
      <c r="B121" s="65">
        <v>2.2000000000000002</v>
      </c>
    </row>
    <row r="122" spans="1:7" ht="15" thickBot="1" x14ac:dyDescent="0.25">
      <c r="A122" s="81" t="s">
        <v>27</v>
      </c>
      <c r="B122" s="65">
        <v>3.23</v>
      </c>
    </row>
    <row r="123" spans="1:7" ht="15" thickBot="1" x14ac:dyDescent="0.25">
      <c r="A123" s="81" t="s">
        <v>59</v>
      </c>
      <c r="B123" s="65">
        <v>3.23</v>
      </c>
    </row>
    <row r="124" spans="1:7" x14ac:dyDescent="0.2">
      <c r="A124" s="83" t="s">
        <v>122</v>
      </c>
      <c r="B124" s="65">
        <v>4.76</v>
      </c>
    </row>
  </sheetData>
  <autoFilter ref="A7:S46" xr:uid="{00000000-0009-0000-0000-000021000000}">
    <filterColumn colId="4">
      <customFilters>
        <customFilter operator="notEqual" val=" "/>
      </customFilters>
    </filterColumn>
  </autoFilter>
  <mergeCells count="7">
    <mergeCell ref="E60:G60"/>
    <mergeCell ref="B2:G2"/>
    <mergeCell ref="B3:G3"/>
    <mergeCell ref="B4:G4"/>
    <mergeCell ref="B5:G5"/>
    <mergeCell ref="B51:E51"/>
    <mergeCell ref="B52:E5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I89"/>
  <sheetViews>
    <sheetView topLeftCell="A2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590044371</v>
      </c>
      <c r="C4" s="114">
        <v>43861</v>
      </c>
      <c r="D4" s="113" t="s">
        <v>37</v>
      </c>
      <c r="E4" s="113">
        <v>100</v>
      </c>
      <c r="G4" s="60"/>
    </row>
    <row r="5" spans="2:9" x14ac:dyDescent="0.2">
      <c r="B5" s="113">
        <v>590044385</v>
      </c>
      <c r="C5" s="114">
        <v>43861</v>
      </c>
      <c r="D5" s="113" t="s">
        <v>63</v>
      </c>
      <c r="E5" s="113">
        <v>250</v>
      </c>
      <c r="G5" s="60"/>
    </row>
    <row r="6" spans="2:9" x14ac:dyDescent="0.2">
      <c r="B6" s="113">
        <v>590044401</v>
      </c>
      <c r="C6" s="114">
        <v>43867</v>
      </c>
      <c r="D6" s="113" t="s">
        <v>67</v>
      </c>
      <c r="E6" s="113">
        <v>200</v>
      </c>
      <c r="G6" s="60"/>
      <c r="H6" s="53" t="s">
        <v>23</v>
      </c>
      <c r="I6" t="s">
        <v>25</v>
      </c>
    </row>
    <row r="7" spans="2:9" x14ac:dyDescent="0.2">
      <c r="B7" s="113">
        <v>590044418</v>
      </c>
      <c r="C7" s="114">
        <v>43868</v>
      </c>
      <c r="D7" s="113" t="s">
        <v>37</v>
      </c>
      <c r="E7" s="113">
        <v>400</v>
      </c>
      <c r="G7" s="60"/>
      <c r="H7" s="54" t="s">
        <v>27</v>
      </c>
      <c r="I7" s="496">
        <v>300</v>
      </c>
    </row>
    <row r="8" spans="2:9" x14ac:dyDescent="0.2">
      <c r="B8" s="113">
        <v>590044418</v>
      </c>
      <c r="C8" s="114">
        <v>43868</v>
      </c>
      <c r="D8" s="113" t="s">
        <v>70</v>
      </c>
      <c r="E8" s="113">
        <v>100</v>
      </c>
      <c r="H8" s="54" t="s">
        <v>63</v>
      </c>
      <c r="I8" s="496">
        <v>500</v>
      </c>
    </row>
    <row r="9" spans="2:9" x14ac:dyDescent="0.2">
      <c r="B9" s="113">
        <v>590044414</v>
      </c>
      <c r="C9" s="114">
        <v>43868</v>
      </c>
      <c r="D9" s="113" t="s">
        <v>77</v>
      </c>
      <c r="E9" s="113">
        <v>1000</v>
      </c>
      <c r="H9" s="54" t="s">
        <v>30</v>
      </c>
      <c r="I9" s="496">
        <v>600</v>
      </c>
    </row>
    <row r="10" spans="2:9" x14ac:dyDescent="0.2">
      <c r="B10" s="113">
        <v>590044414</v>
      </c>
      <c r="C10" s="114">
        <v>43868</v>
      </c>
      <c r="D10" s="113" t="s">
        <v>142</v>
      </c>
      <c r="E10" s="113">
        <v>800</v>
      </c>
      <c r="H10" s="54" t="s">
        <v>31</v>
      </c>
      <c r="I10" s="496">
        <v>650</v>
      </c>
    </row>
    <row r="11" spans="2:9" x14ac:dyDescent="0.2">
      <c r="B11" s="113">
        <v>590044414</v>
      </c>
      <c r="C11" s="114">
        <v>43868</v>
      </c>
      <c r="D11" s="113" t="s">
        <v>37</v>
      </c>
      <c r="E11" s="113">
        <v>200</v>
      </c>
      <c r="H11" s="54" t="s">
        <v>32</v>
      </c>
      <c r="I11" s="496">
        <v>1650</v>
      </c>
    </row>
    <row r="12" spans="2:9" x14ac:dyDescent="0.2">
      <c r="B12" s="113">
        <v>590044449</v>
      </c>
      <c r="C12" s="114">
        <v>43874</v>
      </c>
      <c r="D12" s="113" t="s">
        <v>31</v>
      </c>
      <c r="E12" s="113">
        <v>350</v>
      </c>
      <c r="H12" s="54" t="s">
        <v>142</v>
      </c>
      <c r="I12" s="496">
        <v>800</v>
      </c>
    </row>
    <row r="13" spans="2:9" x14ac:dyDescent="0.2">
      <c r="B13" s="113">
        <v>590044449</v>
      </c>
      <c r="C13" s="114">
        <v>43874</v>
      </c>
      <c r="D13" s="113" t="s">
        <v>32</v>
      </c>
      <c r="E13" s="113">
        <v>150</v>
      </c>
      <c r="H13" s="54" t="s">
        <v>77</v>
      </c>
      <c r="I13" s="496">
        <v>1000</v>
      </c>
    </row>
    <row r="14" spans="2:9" x14ac:dyDescent="0.2">
      <c r="B14" s="113">
        <v>590044449</v>
      </c>
      <c r="C14" s="114">
        <v>43874</v>
      </c>
      <c r="D14" s="113" t="s">
        <v>30</v>
      </c>
      <c r="E14" s="113">
        <v>300</v>
      </c>
      <c r="H14" s="54" t="s">
        <v>66</v>
      </c>
      <c r="I14" s="496">
        <v>1800</v>
      </c>
    </row>
    <row r="15" spans="2:9" x14ac:dyDescent="0.2">
      <c r="B15" s="113">
        <v>590044449</v>
      </c>
      <c r="C15" s="114">
        <v>43874</v>
      </c>
      <c r="D15" s="113" t="s">
        <v>37</v>
      </c>
      <c r="E15" s="113">
        <v>120</v>
      </c>
      <c r="H15" s="54" t="s">
        <v>67</v>
      </c>
      <c r="I15" s="496">
        <v>200</v>
      </c>
    </row>
    <row r="16" spans="2:9" x14ac:dyDescent="0.2">
      <c r="B16" s="113">
        <v>590044451</v>
      </c>
      <c r="C16" s="114">
        <v>43874</v>
      </c>
      <c r="D16" s="113" t="s">
        <v>32</v>
      </c>
      <c r="E16" s="113">
        <v>800</v>
      </c>
      <c r="H16" s="54" t="s">
        <v>37</v>
      </c>
      <c r="I16" s="496">
        <v>1820</v>
      </c>
    </row>
    <row r="17" spans="2:9" x14ac:dyDescent="0.2">
      <c r="B17" s="113">
        <v>590044453</v>
      </c>
      <c r="C17" s="114">
        <v>43874</v>
      </c>
      <c r="D17" s="113" t="s">
        <v>122</v>
      </c>
      <c r="E17" s="113">
        <v>1150</v>
      </c>
      <c r="H17" s="54" t="s">
        <v>70</v>
      </c>
      <c r="I17" s="496">
        <v>100</v>
      </c>
    </row>
    <row r="18" spans="2:9" x14ac:dyDescent="0.2">
      <c r="B18" s="113">
        <v>590044453</v>
      </c>
      <c r="C18" s="114">
        <v>43874</v>
      </c>
      <c r="D18" s="113" t="s">
        <v>39</v>
      </c>
      <c r="E18" s="113">
        <v>700</v>
      </c>
      <c r="H18" s="54" t="s">
        <v>71</v>
      </c>
      <c r="I18" s="496">
        <v>200</v>
      </c>
    </row>
    <row r="19" spans="2:9" x14ac:dyDescent="0.2">
      <c r="B19" s="113">
        <v>590044453</v>
      </c>
      <c r="C19" s="114">
        <v>43874</v>
      </c>
      <c r="D19" s="113" t="s">
        <v>66</v>
      </c>
      <c r="E19" s="113">
        <v>1800</v>
      </c>
      <c r="H19" s="54" t="s">
        <v>74</v>
      </c>
      <c r="I19" s="496">
        <v>650</v>
      </c>
    </row>
    <row r="20" spans="2:9" x14ac:dyDescent="0.2">
      <c r="B20" s="113">
        <v>590044566</v>
      </c>
      <c r="C20" s="114">
        <v>43881</v>
      </c>
      <c r="D20" s="113" t="s">
        <v>122</v>
      </c>
      <c r="E20" s="113">
        <v>700</v>
      </c>
      <c r="H20" s="54" t="s">
        <v>122</v>
      </c>
      <c r="I20" s="496">
        <v>1850</v>
      </c>
    </row>
    <row r="21" spans="2:9" x14ac:dyDescent="0.2">
      <c r="B21" s="113">
        <v>590044566</v>
      </c>
      <c r="C21" s="114">
        <v>43881</v>
      </c>
      <c r="D21" s="113" t="s">
        <v>39</v>
      </c>
      <c r="E21" s="113">
        <v>100</v>
      </c>
      <c r="H21" s="54" t="s">
        <v>143</v>
      </c>
      <c r="I21" s="496">
        <v>300</v>
      </c>
    </row>
    <row r="22" spans="2:9" x14ac:dyDescent="0.2">
      <c r="B22" s="113">
        <v>590044566</v>
      </c>
      <c r="C22" s="114">
        <v>43881</v>
      </c>
      <c r="D22" s="113" t="s">
        <v>32</v>
      </c>
      <c r="E22" s="113">
        <v>700</v>
      </c>
      <c r="H22" s="54" t="s">
        <v>39</v>
      </c>
      <c r="I22" s="496">
        <v>800</v>
      </c>
    </row>
    <row r="23" spans="2:9" x14ac:dyDescent="0.2">
      <c r="B23" s="113">
        <v>590044566</v>
      </c>
      <c r="C23" s="114">
        <v>43881</v>
      </c>
      <c r="D23" s="113" t="s">
        <v>31</v>
      </c>
      <c r="E23" s="113">
        <v>300</v>
      </c>
      <c r="H23" s="54" t="s">
        <v>109</v>
      </c>
      <c r="I23" s="496"/>
    </row>
    <row r="24" spans="2:9" x14ac:dyDescent="0.2">
      <c r="B24" s="113">
        <v>590044564</v>
      </c>
      <c r="C24" s="114">
        <v>43881</v>
      </c>
      <c r="D24" s="113" t="s">
        <v>27</v>
      </c>
      <c r="E24" s="113">
        <v>300</v>
      </c>
      <c r="H24" s="54" t="s">
        <v>24</v>
      </c>
      <c r="I24" s="496">
        <v>13220</v>
      </c>
    </row>
    <row r="25" spans="2:9" x14ac:dyDescent="0.2">
      <c r="B25" s="113">
        <v>590044564</v>
      </c>
      <c r="C25" s="114">
        <v>43881</v>
      </c>
      <c r="D25" s="113" t="s">
        <v>63</v>
      </c>
      <c r="E25" s="113">
        <v>250</v>
      </c>
      <c r="F25" s="59"/>
    </row>
    <row r="26" spans="2:9" x14ac:dyDescent="0.2">
      <c r="B26" s="113">
        <v>590044564</v>
      </c>
      <c r="C26" s="114">
        <v>43881</v>
      </c>
      <c r="D26" s="113" t="s">
        <v>30</v>
      </c>
      <c r="E26" s="113">
        <v>300</v>
      </c>
      <c r="F26" s="59"/>
    </row>
    <row r="27" spans="2:9" x14ac:dyDescent="0.2">
      <c r="B27" s="113">
        <v>590044564</v>
      </c>
      <c r="C27" s="114">
        <v>43881</v>
      </c>
      <c r="D27" s="113" t="s">
        <v>143</v>
      </c>
      <c r="E27" s="113">
        <v>300</v>
      </c>
      <c r="F27" s="59"/>
    </row>
    <row r="28" spans="2:9" x14ac:dyDescent="0.2">
      <c r="B28" s="113">
        <v>590044564</v>
      </c>
      <c r="C28" s="114">
        <v>43881</v>
      </c>
      <c r="D28" s="113" t="s">
        <v>37</v>
      </c>
      <c r="E28" s="113">
        <v>1000</v>
      </c>
      <c r="F28" s="59"/>
    </row>
    <row r="29" spans="2:9" x14ac:dyDescent="0.2">
      <c r="B29" s="113">
        <v>590044564</v>
      </c>
      <c r="C29" s="114">
        <v>43881</v>
      </c>
      <c r="D29" s="113" t="s">
        <v>71</v>
      </c>
      <c r="E29" s="113">
        <v>200</v>
      </c>
    </row>
    <row r="30" spans="2:9" x14ac:dyDescent="0.2">
      <c r="B30" s="113">
        <v>590044564</v>
      </c>
      <c r="C30" s="114">
        <v>43881</v>
      </c>
      <c r="D30" s="113" t="s">
        <v>74</v>
      </c>
      <c r="E30" s="113">
        <v>650</v>
      </c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78"/>
      <c r="C33" s="79"/>
      <c r="D33" s="137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</sheetData>
  <autoFilter ref="B3:E3" xr:uid="{00000000-0009-0000-0000-000022000000}"/>
  <dataValidations count="3">
    <dataValidation type="list" allowBlank="1" showInputMessage="1" showErrorMessage="1" sqref="D40:D47" xr:uid="{00000000-0002-0000-2200-000000000000}">
      <formula1>$B$54:$B$73</formula1>
    </dataValidation>
    <dataValidation type="list" allowBlank="1" showInputMessage="1" showErrorMessage="1" sqref="D49:D54" xr:uid="{00000000-0002-0000-2200-000001000000}">
      <formula1>$B$54:$B$72</formula1>
    </dataValidation>
    <dataValidation type="list" allowBlank="1" showInputMessage="1" showErrorMessage="1" sqref="D4:D39" xr:uid="{00000000-0002-0000-2200-000002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filterMode="1">
    <pageSetUpPr fitToPage="1"/>
  </sheetPr>
  <dimension ref="A2:T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8.42578125" style="7" bestFit="1" customWidth="1"/>
    <col min="11" max="11" width="16.7109375" style="7" bestFit="1" customWidth="1"/>
    <col min="12" max="12" width="16.7109375" style="7" customWidth="1"/>
    <col min="13" max="13" width="12.7109375" style="7" bestFit="1" customWidth="1"/>
    <col min="14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N3" s="142" t="s">
        <v>149</v>
      </c>
      <c r="O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K4" s="65" t="s">
        <v>166</v>
      </c>
      <c r="N4" s="142" t="s">
        <v>150</v>
      </c>
      <c r="O4" s="142">
        <v>10222501</v>
      </c>
    </row>
    <row r="5" spans="1:20" ht="15.75" customHeight="1" x14ac:dyDescent="0.35">
      <c r="A5" s="88"/>
      <c r="B5" s="527" t="s">
        <v>182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N7" s="145" t="s">
        <v>157</v>
      </c>
      <c r="O7" s="146" t="s">
        <v>158</v>
      </c>
      <c r="P7" s="146" t="s">
        <v>159</v>
      </c>
      <c r="Q7" s="146" t="s">
        <v>160</v>
      </c>
      <c r="R7" s="146" t="s">
        <v>161</v>
      </c>
      <c r="S7" s="147" t="s">
        <v>162</v>
      </c>
      <c r="T7" s="146" t="s">
        <v>163</v>
      </c>
    </row>
    <row r="8" spans="1:20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8">
        <f>IFERROR(VLOOKUP(A8,$J$11:$K$30,2,FALSE),"")</f>
        <v>1050</v>
      </c>
      <c r="F8" s="17" t="s">
        <v>12</v>
      </c>
      <c r="G8" s="27">
        <f>IFERROR(+D8*E8,"")</f>
        <v>2499</v>
      </c>
      <c r="I8" s="56"/>
      <c r="J8" s="61"/>
      <c r="M8" s="144" t="s">
        <v>32</v>
      </c>
      <c r="N8" s="142">
        <v>50003076</v>
      </c>
      <c r="O8" s="8">
        <f>E8</f>
        <v>1050</v>
      </c>
      <c r="Q8" s="146" t="s">
        <v>164</v>
      </c>
      <c r="R8" s="146">
        <v>2005</v>
      </c>
      <c r="S8" s="146" t="s">
        <v>165</v>
      </c>
      <c r="T8" s="146" t="s">
        <v>167</v>
      </c>
    </row>
    <row r="9" spans="1:20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93" t="str">
        <f>IFERROR(VLOOKUP(A9,$J$11:$K$30,2,FALSE),"")</f>
        <v/>
      </c>
      <c r="F9" s="18" t="s">
        <v>12</v>
      </c>
      <c r="G9" s="33" t="str">
        <f>IFERROR(+D9*E9,"")</f>
        <v/>
      </c>
      <c r="I9" s="56">
        <v>300</v>
      </c>
      <c r="J9"/>
      <c r="O9" s="8" t="str">
        <f t="shared" ref="O9:O38" si="0">E9</f>
        <v/>
      </c>
      <c r="Q9" s="146" t="s">
        <v>164</v>
      </c>
      <c r="R9" s="146">
        <v>2005</v>
      </c>
      <c r="S9" s="146" t="s">
        <v>165</v>
      </c>
      <c r="T9" s="146" t="s">
        <v>167</v>
      </c>
    </row>
    <row r="10" spans="1:20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>IFERROR(VLOOKUP(A10,$J$11:$K$30,2,FALSE),"")</f>
        <v>400</v>
      </c>
      <c r="F10" s="18" t="s">
        <v>12</v>
      </c>
      <c r="G10" s="33">
        <f t="shared" ref="G10:G42" si="2">IFERROR(+D10*E10,"")</f>
        <v>964</v>
      </c>
      <c r="I10" s="56"/>
      <c r="J10" s="53" t="s">
        <v>23</v>
      </c>
      <c r="K10" t="s">
        <v>25</v>
      </c>
      <c r="L10"/>
      <c r="M10" t="s">
        <v>37</v>
      </c>
      <c r="N10" s="65">
        <v>50004171</v>
      </c>
      <c r="O10" s="8">
        <f t="shared" si="0"/>
        <v>400</v>
      </c>
      <c r="Q10" s="146" t="s">
        <v>164</v>
      </c>
      <c r="R10" s="146">
        <v>2005</v>
      </c>
      <c r="S10" s="146" t="s">
        <v>165</v>
      </c>
      <c r="T10" s="146" t="s">
        <v>167</v>
      </c>
    </row>
    <row r="11" spans="1:20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93" t="str">
        <f t="shared" ref="E11:E42" si="3">IFERROR(VLOOKUP(A11,$J$11:$K$30,2,FALSE),"")</f>
        <v/>
      </c>
      <c r="F11" s="18" t="s">
        <v>12</v>
      </c>
      <c r="G11" s="33" t="str">
        <f t="shared" si="2"/>
        <v/>
      </c>
      <c r="I11" s="56"/>
      <c r="J11" s="54" t="s">
        <v>74</v>
      </c>
      <c r="K11" s="496">
        <v>2350</v>
      </c>
      <c r="L11"/>
      <c r="M11"/>
      <c r="O11" s="8" t="str">
        <f t="shared" si="0"/>
        <v/>
      </c>
      <c r="Q11" s="146" t="s">
        <v>164</v>
      </c>
      <c r="R11" s="146">
        <v>2005</v>
      </c>
      <c r="S11" s="146" t="s">
        <v>165</v>
      </c>
      <c r="T11" s="146" t="s">
        <v>167</v>
      </c>
    </row>
    <row r="12" spans="1:20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IFERROR(VLOOKUP(A12,$J$11:$K$30,2,FALSE),"")</f>
        <v>580</v>
      </c>
      <c r="F12" s="18" t="s">
        <v>12</v>
      </c>
      <c r="G12" s="33">
        <f t="shared" si="2"/>
        <v>1641.4</v>
      </c>
      <c r="I12" s="56"/>
      <c r="J12" s="54" t="s">
        <v>30</v>
      </c>
      <c r="K12" s="496">
        <v>590</v>
      </c>
      <c r="L12"/>
      <c r="M12" t="s">
        <v>38</v>
      </c>
      <c r="N12" s="65">
        <v>50004198</v>
      </c>
      <c r="O12" s="8">
        <f t="shared" si="0"/>
        <v>580</v>
      </c>
      <c r="Q12" s="146" t="s">
        <v>164</v>
      </c>
      <c r="R12" s="146">
        <v>2005</v>
      </c>
      <c r="S12" s="146" t="s">
        <v>165</v>
      </c>
      <c r="T12" s="146" t="s">
        <v>167</v>
      </c>
    </row>
    <row r="13" spans="1:20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93" t="str">
        <f t="shared" si="3"/>
        <v/>
      </c>
      <c r="F13" s="18" t="s">
        <v>12</v>
      </c>
      <c r="G13" s="33" t="str">
        <f t="shared" si="2"/>
        <v/>
      </c>
      <c r="I13" s="56"/>
      <c r="J13" s="54" t="s">
        <v>32</v>
      </c>
      <c r="K13" s="496">
        <v>1050</v>
      </c>
      <c r="L13"/>
      <c r="M13"/>
      <c r="O13" s="8" t="str">
        <f t="shared" si="0"/>
        <v/>
      </c>
      <c r="Q13" s="146" t="s">
        <v>164</v>
      </c>
      <c r="R13" s="146">
        <v>2005</v>
      </c>
      <c r="S13" s="146" t="s">
        <v>165</v>
      </c>
      <c r="T13" s="146" t="s">
        <v>167</v>
      </c>
    </row>
    <row r="14" spans="1:20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>IFERROR(VLOOKUP(A14,$J$11:$K$30,2,FALSE),"")</f>
        <v>670</v>
      </c>
      <c r="F14" s="20" t="s">
        <v>12</v>
      </c>
      <c r="G14" s="33">
        <f t="shared" si="2"/>
        <v>2318.1999999999998</v>
      </c>
      <c r="J14" s="54" t="s">
        <v>38</v>
      </c>
      <c r="K14" s="496">
        <v>580</v>
      </c>
      <c r="L14"/>
      <c r="M14" t="s">
        <v>39</v>
      </c>
      <c r="N14" s="65">
        <v>50004370</v>
      </c>
      <c r="O14" s="8">
        <f t="shared" si="0"/>
        <v>670</v>
      </c>
      <c r="Q14" s="146" t="s">
        <v>164</v>
      </c>
      <c r="R14" s="146">
        <v>2005</v>
      </c>
      <c r="S14" s="146" t="s">
        <v>165</v>
      </c>
      <c r="T14" s="146" t="s">
        <v>167</v>
      </c>
    </row>
    <row r="15" spans="1:20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 t="str">
        <f t="shared" si="3"/>
        <v/>
      </c>
      <c r="F15" s="19" t="s">
        <v>12</v>
      </c>
      <c r="G15" s="33" t="str">
        <f t="shared" si="2"/>
        <v/>
      </c>
      <c r="I15" s="56"/>
      <c r="J15" s="54" t="s">
        <v>69</v>
      </c>
      <c r="K15" s="496">
        <v>300</v>
      </c>
      <c r="L15"/>
      <c r="M15"/>
      <c r="O15" s="8" t="str">
        <f t="shared" si="0"/>
        <v/>
      </c>
      <c r="Q15" s="146" t="s">
        <v>164</v>
      </c>
      <c r="R15" s="146">
        <v>2005</v>
      </c>
      <c r="S15" s="146" t="s">
        <v>165</v>
      </c>
      <c r="T15" s="146" t="s">
        <v>167</v>
      </c>
    </row>
    <row r="16" spans="1:20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 t="str">
        <f t="shared" si="3"/>
        <v/>
      </c>
      <c r="F16" s="19" t="s">
        <v>12</v>
      </c>
      <c r="G16" s="33" t="str">
        <f t="shared" si="2"/>
        <v/>
      </c>
      <c r="I16" s="56"/>
      <c r="J16" s="54" t="s">
        <v>75</v>
      </c>
      <c r="K16" s="496">
        <v>300</v>
      </c>
      <c r="L16"/>
      <c r="M16"/>
      <c r="O16" s="8" t="str">
        <f t="shared" si="0"/>
        <v/>
      </c>
      <c r="Q16" s="146" t="s">
        <v>164</v>
      </c>
      <c r="R16" s="146">
        <v>2005</v>
      </c>
      <c r="S16" s="146" t="s">
        <v>165</v>
      </c>
      <c r="T16" s="146" t="s">
        <v>167</v>
      </c>
    </row>
    <row r="17" spans="1:20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93" t="str">
        <f t="shared" si="3"/>
        <v/>
      </c>
      <c r="F17" s="19" t="s">
        <v>12</v>
      </c>
      <c r="G17" s="33" t="str">
        <f t="shared" si="2"/>
        <v/>
      </c>
      <c r="I17" s="56"/>
      <c r="J17" s="54" t="s">
        <v>39</v>
      </c>
      <c r="K17" s="496">
        <v>670</v>
      </c>
      <c r="L17"/>
      <c r="M17"/>
      <c r="O17" s="8" t="str">
        <f t="shared" si="0"/>
        <v/>
      </c>
      <c r="Q17" s="146" t="s">
        <v>164</v>
      </c>
      <c r="R17" s="146">
        <v>2005</v>
      </c>
      <c r="S17" s="146" t="s">
        <v>165</v>
      </c>
      <c r="T17" s="146" t="s">
        <v>167</v>
      </c>
    </row>
    <row r="18" spans="1:20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>IFERROR(VLOOKUP(A18,$J$11:$K$30,2,FALSE),"")</f>
        <v>590</v>
      </c>
      <c r="F18" s="19" t="s">
        <v>12</v>
      </c>
      <c r="G18" s="33">
        <f t="shared" si="2"/>
        <v>1085.6000000000001</v>
      </c>
      <c r="I18" s="56"/>
      <c r="J18" s="54" t="s">
        <v>65</v>
      </c>
      <c r="K18" s="496">
        <v>2000</v>
      </c>
      <c r="L18"/>
      <c r="M18" t="s">
        <v>30</v>
      </c>
      <c r="N18" s="65">
        <v>50001439</v>
      </c>
      <c r="O18" s="8">
        <f t="shared" si="0"/>
        <v>590</v>
      </c>
      <c r="Q18" s="146" t="s">
        <v>164</v>
      </c>
      <c r="R18" s="146">
        <v>2005</v>
      </c>
      <c r="S18" s="146" t="s">
        <v>165</v>
      </c>
      <c r="T18" s="146" t="s">
        <v>167</v>
      </c>
    </row>
    <row r="19" spans="1:20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 t="str">
        <f t="shared" si="3"/>
        <v/>
      </c>
      <c r="F19" s="19" t="s">
        <v>12</v>
      </c>
      <c r="G19" s="33" t="str">
        <f t="shared" si="2"/>
        <v/>
      </c>
      <c r="I19" s="56"/>
      <c r="J19" s="54" t="s">
        <v>66</v>
      </c>
      <c r="K19" s="496">
        <v>1520</v>
      </c>
      <c r="L19"/>
      <c r="M19"/>
      <c r="O19" s="8" t="str">
        <f t="shared" si="0"/>
        <v/>
      </c>
      <c r="Q19" s="146" t="s">
        <v>164</v>
      </c>
      <c r="R19" s="146">
        <v>2005</v>
      </c>
      <c r="S19" s="146" t="s">
        <v>165</v>
      </c>
      <c r="T19" s="146" t="s">
        <v>167</v>
      </c>
    </row>
    <row r="20" spans="1:20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 t="shared" si="3"/>
        <v/>
      </c>
      <c r="F20" s="18" t="s">
        <v>12</v>
      </c>
      <c r="G20" s="33" t="str">
        <f t="shared" si="2"/>
        <v/>
      </c>
      <c r="J20" s="54" t="s">
        <v>37</v>
      </c>
      <c r="K20" s="496">
        <v>400</v>
      </c>
      <c r="L20"/>
      <c r="M20"/>
      <c r="O20" s="8" t="str">
        <f t="shared" si="0"/>
        <v/>
      </c>
      <c r="Q20" s="146" t="s">
        <v>164</v>
      </c>
      <c r="R20" s="146">
        <v>2005</v>
      </c>
      <c r="S20" s="146" t="s">
        <v>165</v>
      </c>
      <c r="T20" s="146" t="s">
        <v>167</v>
      </c>
    </row>
    <row r="21" spans="1:20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 t="shared" si="3"/>
        <v/>
      </c>
      <c r="F21" s="18" t="s">
        <v>12</v>
      </c>
      <c r="G21" s="33" t="str">
        <f t="shared" si="2"/>
        <v/>
      </c>
      <c r="J21" s="54" t="s">
        <v>77</v>
      </c>
      <c r="K21" s="496">
        <v>300</v>
      </c>
      <c r="L21"/>
      <c r="M21"/>
      <c r="O21" s="8" t="str">
        <f t="shared" si="0"/>
        <v/>
      </c>
      <c r="Q21" s="146" t="s">
        <v>164</v>
      </c>
      <c r="R21" s="146">
        <v>2005</v>
      </c>
      <c r="S21" s="146" t="s">
        <v>165</v>
      </c>
      <c r="T21" s="146" t="s">
        <v>167</v>
      </c>
    </row>
    <row r="22" spans="1:20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 t="shared" si="3"/>
        <v/>
      </c>
      <c r="F22" s="18" t="s">
        <v>12</v>
      </c>
      <c r="G22" s="33" t="str">
        <f t="shared" si="2"/>
        <v/>
      </c>
      <c r="J22" s="54" t="s">
        <v>109</v>
      </c>
      <c r="K22" s="496"/>
      <c r="L22"/>
      <c r="M22"/>
      <c r="O22" s="8" t="str">
        <f t="shared" si="0"/>
        <v/>
      </c>
      <c r="Q22" s="146" t="s">
        <v>164</v>
      </c>
      <c r="R22" s="146">
        <v>2005</v>
      </c>
      <c r="S22" s="146" t="s">
        <v>165</v>
      </c>
      <c r="T22" s="146" t="s">
        <v>167</v>
      </c>
    </row>
    <row r="23" spans="1:20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 t="str">
        <f t="shared" si="3"/>
        <v/>
      </c>
      <c r="F23" s="20" t="s">
        <v>12</v>
      </c>
      <c r="G23" s="33" t="str">
        <f t="shared" si="2"/>
        <v/>
      </c>
      <c r="I23" s="55">
        <f>5*7*30</f>
        <v>1050</v>
      </c>
      <c r="J23" s="54" t="s">
        <v>24</v>
      </c>
      <c r="K23" s="496">
        <v>10060</v>
      </c>
      <c r="L23"/>
      <c r="M23"/>
      <c r="O23" s="8" t="str">
        <f t="shared" si="0"/>
        <v/>
      </c>
      <c r="Q23" s="146" t="s">
        <v>164</v>
      </c>
      <c r="R23" s="146">
        <v>2005</v>
      </c>
      <c r="S23" s="146" t="s">
        <v>165</v>
      </c>
      <c r="T23" s="146" t="s">
        <v>167</v>
      </c>
    </row>
    <row r="24" spans="1:20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 t="str">
        <f t="shared" si="3"/>
        <v/>
      </c>
      <c r="F24" s="19" t="s">
        <v>12</v>
      </c>
      <c r="G24" s="33" t="str">
        <f t="shared" si="2"/>
        <v/>
      </c>
      <c r="I24" s="57"/>
      <c r="J24"/>
      <c r="K24"/>
      <c r="L24"/>
      <c r="M24"/>
      <c r="O24" s="8" t="str">
        <f t="shared" si="0"/>
        <v/>
      </c>
      <c r="Q24" s="146" t="s">
        <v>164</v>
      </c>
      <c r="R24" s="146">
        <v>2005</v>
      </c>
      <c r="S24" s="146" t="s">
        <v>165</v>
      </c>
      <c r="T24" s="146" t="s">
        <v>167</v>
      </c>
    </row>
    <row r="25" spans="1:20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93" t="str">
        <f t="shared" si="3"/>
        <v/>
      </c>
      <c r="F25" s="19" t="s">
        <v>12</v>
      </c>
      <c r="G25" s="33" t="str">
        <f t="shared" si="2"/>
        <v/>
      </c>
      <c r="I25" s="57"/>
      <c r="J25"/>
      <c r="K25"/>
      <c r="L25"/>
      <c r="M25"/>
      <c r="O25" s="8" t="str">
        <f t="shared" si="0"/>
        <v/>
      </c>
      <c r="Q25" s="146" t="s">
        <v>164</v>
      </c>
      <c r="R25" s="146">
        <v>2005</v>
      </c>
      <c r="S25" s="146" t="s">
        <v>165</v>
      </c>
      <c r="T25" s="146" t="s">
        <v>167</v>
      </c>
    </row>
    <row r="26" spans="1:20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3"/>
        <v>2000</v>
      </c>
      <c r="F26" s="19" t="s">
        <v>12</v>
      </c>
      <c r="G26" s="33">
        <f t="shared" si="2"/>
        <v>13000</v>
      </c>
      <c r="I26" s="57"/>
      <c r="J26"/>
      <c r="K26"/>
      <c r="L26"/>
      <c r="M26" t="s">
        <v>65</v>
      </c>
      <c r="N26" s="65">
        <v>50003544</v>
      </c>
      <c r="O26" s="8">
        <f t="shared" si="0"/>
        <v>2000</v>
      </c>
      <c r="Q26" s="146" t="s">
        <v>164</v>
      </c>
      <c r="R26" s="146">
        <v>2005</v>
      </c>
      <c r="S26" s="146" t="s">
        <v>165</v>
      </c>
      <c r="T26" s="146" t="s">
        <v>167</v>
      </c>
    </row>
    <row r="27" spans="1:20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60">
        <f t="shared" si="3"/>
        <v>1520</v>
      </c>
      <c r="F27" s="19" t="s">
        <v>12</v>
      </c>
      <c r="G27" s="33">
        <f t="shared" si="2"/>
        <v>6688.0000000000009</v>
      </c>
      <c r="J27"/>
      <c r="K27"/>
      <c r="L27"/>
      <c r="M27" t="s">
        <v>66</v>
      </c>
      <c r="N27" s="65">
        <v>50003683</v>
      </c>
      <c r="O27" s="8">
        <f t="shared" si="0"/>
        <v>1520</v>
      </c>
      <c r="Q27" s="146" t="s">
        <v>164</v>
      </c>
      <c r="R27" s="146">
        <v>2005</v>
      </c>
      <c r="S27" s="146" t="s">
        <v>165</v>
      </c>
      <c r="T27" s="146" t="s">
        <v>167</v>
      </c>
    </row>
    <row r="28" spans="1:20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 t="str">
        <f t="shared" si="3"/>
        <v/>
      </c>
      <c r="F28" s="19" t="s">
        <v>12</v>
      </c>
      <c r="G28" s="33" t="str">
        <f t="shared" si="2"/>
        <v/>
      </c>
      <c r="J28"/>
      <c r="K28"/>
      <c r="L28"/>
      <c r="O28" s="8" t="str">
        <f t="shared" si="0"/>
        <v/>
      </c>
      <c r="Q28" s="146" t="s">
        <v>164</v>
      </c>
      <c r="R28" s="146">
        <v>2005</v>
      </c>
      <c r="S28" s="146" t="s">
        <v>165</v>
      </c>
      <c r="T28" s="146" t="s">
        <v>167</v>
      </c>
    </row>
    <row r="29" spans="1:20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93" t="str">
        <f t="shared" si="3"/>
        <v/>
      </c>
      <c r="F29" s="18" t="s">
        <v>12</v>
      </c>
      <c r="G29" s="33" t="str">
        <f t="shared" si="2"/>
        <v/>
      </c>
      <c r="I29" s="55" t="s">
        <v>26</v>
      </c>
      <c r="J29"/>
      <c r="K29"/>
      <c r="L29"/>
      <c r="O29" s="8" t="str">
        <f t="shared" si="0"/>
        <v/>
      </c>
      <c r="Q29" s="146" t="s">
        <v>164</v>
      </c>
      <c r="R29" s="146">
        <v>2005</v>
      </c>
      <c r="S29" s="146" t="s">
        <v>165</v>
      </c>
      <c r="T29" s="146" t="s">
        <v>167</v>
      </c>
    </row>
    <row r="30" spans="1:20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IFERROR(VLOOKUP(A30,$J$11:$K$30,2,FALSE),"")</f>
        <v>300</v>
      </c>
      <c r="F30" s="18" t="s">
        <v>12</v>
      </c>
      <c r="G30" s="33">
        <f t="shared" si="2"/>
        <v>660</v>
      </c>
      <c r="J30"/>
      <c r="K30"/>
      <c r="L30"/>
      <c r="M30" s="65" t="s">
        <v>69</v>
      </c>
      <c r="N30" s="65">
        <v>50003964</v>
      </c>
      <c r="O30" s="8">
        <f t="shared" si="0"/>
        <v>300</v>
      </c>
      <c r="Q30" s="146" t="s">
        <v>164</v>
      </c>
      <c r="R30" s="146">
        <v>2005</v>
      </c>
      <c r="S30" s="146" t="s">
        <v>165</v>
      </c>
      <c r="T30" s="146" t="s">
        <v>167</v>
      </c>
    </row>
    <row r="31" spans="1:20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 t="shared" si="3"/>
        <v/>
      </c>
      <c r="F31" s="18" t="s">
        <v>12</v>
      </c>
      <c r="G31" s="33" t="str">
        <f t="shared" si="2"/>
        <v/>
      </c>
      <c r="J31"/>
      <c r="K31"/>
      <c r="L31"/>
      <c r="O31" s="8" t="str">
        <f t="shared" si="0"/>
        <v/>
      </c>
      <c r="Q31" s="146" t="s">
        <v>164</v>
      </c>
      <c r="R31" s="146">
        <v>2005</v>
      </c>
      <c r="S31" s="146" t="s">
        <v>165</v>
      </c>
      <c r="T31" s="146" t="s">
        <v>167</v>
      </c>
    </row>
    <row r="32" spans="1:20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 t="str">
        <f t="shared" si="3"/>
        <v/>
      </c>
      <c r="F32" s="20" t="s">
        <v>12</v>
      </c>
      <c r="G32" s="33" t="str">
        <f t="shared" si="2"/>
        <v/>
      </c>
      <c r="I32" s="56"/>
      <c r="O32" s="8" t="str">
        <f t="shared" si="0"/>
        <v/>
      </c>
      <c r="Q32" s="146" t="s">
        <v>164</v>
      </c>
      <c r="R32" s="146">
        <v>2005</v>
      </c>
      <c r="S32" s="146" t="s">
        <v>165</v>
      </c>
      <c r="T32" s="146" t="s">
        <v>167</v>
      </c>
    </row>
    <row r="33" spans="1:20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 t="str">
        <f t="shared" si="3"/>
        <v/>
      </c>
      <c r="F33" s="19" t="s">
        <v>12</v>
      </c>
      <c r="G33" s="33" t="str">
        <f t="shared" si="2"/>
        <v/>
      </c>
      <c r="I33" s="62"/>
      <c r="O33" s="8" t="str">
        <f t="shared" si="0"/>
        <v/>
      </c>
      <c r="Q33" s="146" t="s">
        <v>164</v>
      </c>
      <c r="R33" s="146">
        <v>2005</v>
      </c>
      <c r="S33" s="146" t="s">
        <v>165</v>
      </c>
      <c r="T33" s="146" t="s">
        <v>167</v>
      </c>
    </row>
    <row r="34" spans="1:2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93" t="str">
        <f t="shared" si="3"/>
        <v/>
      </c>
      <c r="F34" s="19" t="s">
        <v>12</v>
      </c>
      <c r="G34" s="33" t="str">
        <f t="shared" si="2"/>
        <v/>
      </c>
      <c r="O34" s="8" t="str">
        <f t="shared" si="0"/>
        <v/>
      </c>
      <c r="Q34" s="146" t="s">
        <v>164</v>
      </c>
      <c r="R34" s="146">
        <v>2005</v>
      </c>
      <c r="S34" s="146" t="s">
        <v>165</v>
      </c>
      <c r="T34" s="146" t="s">
        <v>167</v>
      </c>
    </row>
    <row r="35" spans="1:2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3"/>
        <v>2350</v>
      </c>
      <c r="F35" s="19" t="s">
        <v>12</v>
      </c>
      <c r="G35" s="33">
        <f t="shared" si="2"/>
        <v>12455</v>
      </c>
      <c r="M35" s="65" t="s">
        <v>74</v>
      </c>
      <c r="N35" s="65">
        <v>50004355</v>
      </c>
      <c r="O35" s="8">
        <f t="shared" si="0"/>
        <v>2350</v>
      </c>
      <c r="Q35" s="146" t="s">
        <v>164</v>
      </c>
      <c r="R35" s="146">
        <v>2005</v>
      </c>
      <c r="S35" s="146" t="s">
        <v>165</v>
      </c>
      <c r="T35" s="146" t="s">
        <v>167</v>
      </c>
    </row>
    <row r="36" spans="1:2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60">
        <f t="shared" si="3"/>
        <v>300</v>
      </c>
      <c r="F36" s="89" t="s">
        <v>177</v>
      </c>
      <c r="G36" s="33">
        <f t="shared" si="2"/>
        <v>774</v>
      </c>
      <c r="M36" s="65" t="s">
        <v>75</v>
      </c>
      <c r="N36" s="65">
        <v>50006741</v>
      </c>
      <c r="O36" s="8">
        <f t="shared" si="0"/>
        <v>300</v>
      </c>
      <c r="Q36" s="146" t="s">
        <v>164</v>
      </c>
      <c r="R36" s="146">
        <v>2005</v>
      </c>
      <c r="S36" s="146" t="s">
        <v>165</v>
      </c>
      <c r="T36" s="146" t="s">
        <v>167</v>
      </c>
    </row>
    <row r="37" spans="1:2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93" t="str">
        <f t="shared" si="3"/>
        <v/>
      </c>
      <c r="F37" s="19" t="s">
        <v>12</v>
      </c>
      <c r="G37" s="33" t="str">
        <f t="shared" si="2"/>
        <v/>
      </c>
      <c r="O37" s="8" t="str">
        <f t="shared" si="0"/>
        <v/>
      </c>
      <c r="Q37" s="146" t="s">
        <v>164</v>
      </c>
      <c r="R37" s="146">
        <v>2005</v>
      </c>
      <c r="S37" s="146" t="s">
        <v>165</v>
      </c>
      <c r="T37" s="146" t="s">
        <v>167</v>
      </c>
    </row>
    <row r="38" spans="1:2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>IFERROR(VLOOKUP(A38,$J$11:$K$30,2,FALSE),"")</f>
        <v>300</v>
      </c>
      <c r="F38" s="19" t="s">
        <v>12</v>
      </c>
      <c r="G38" s="33">
        <f t="shared" si="2"/>
        <v>1290</v>
      </c>
      <c r="M38" s="65" t="s">
        <v>77</v>
      </c>
      <c r="N38" s="65">
        <v>50003552</v>
      </c>
      <c r="O38" s="8">
        <f t="shared" si="0"/>
        <v>300</v>
      </c>
      <c r="Q38" s="146" t="s">
        <v>164</v>
      </c>
      <c r="R38" s="146">
        <v>2005</v>
      </c>
      <c r="S38" s="146" t="s">
        <v>165</v>
      </c>
      <c r="T38" s="146" t="s">
        <v>167</v>
      </c>
    </row>
    <row r="39" spans="1:2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 t="str">
        <f t="shared" si="3"/>
        <v/>
      </c>
      <c r="F39" s="19" t="s">
        <v>12</v>
      </c>
      <c r="G39" s="33" t="str">
        <f t="shared" si="2"/>
        <v/>
      </c>
    </row>
    <row r="40" spans="1:20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 t="shared" si="3"/>
        <v/>
      </c>
      <c r="F40" s="18" t="s">
        <v>12</v>
      </c>
      <c r="G40" s="33" t="str">
        <f t="shared" si="2"/>
        <v/>
      </c>
    </row>
    <row r="41" spans="1:2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18" t="str">
        <f t="shared" si="3"/>
        <v/>
      </c>
      <c r="F41" s="20" t="s">
        <v>12</v>
      </c>
      <c r="G41" s="33" t="str">
        <f t="shared" si="2"/>
        <v/>
      </c>
    </row>
    <row r="42" spans="1:2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 t="str">
        <f t="shared" si="3"/>
        <v/>
      </c>
      <c r="F42" s="94" t="s">
        <v>12</v>
      </c>
      <c r="G42" s="50" t="str">
        <f t="shared" si="2"/>
        <v/>
      </c>
      <c r="H42" s="35"/>
      <c r="I42" s="55"/>
    </row>
    <row r="43" spans="1:20" ht="23.25" customHeight="1" x14ac:dyDescent="0.2">
      <c r="A43" s="88"/>
      <c r="B43" s="23"/>
      <c r="C43" s="21"/>
      <c r="D43" s="152"/>
      <c r="E43" s="156" t="s">
        <v>11</v>
      </c>
      <c r="F43" s="157"/>
      <c r="G43" s="47">
        <f>SUM(G8:G42)</f>
        <v>43375.199999999997</v>
      </c>
      <c r="H43" s="15"/>
    </row>
    <row r="44" spans="1:20" x14ac:dyDescent="0.2">
      <c r="A44" s="88"/>
      <c r="B44" s="23"/>
      <c r="C44" s="21"/>
      <c r="D44" s="22"/>
      <c r="E44" s="24"/>
      <c r="F44" s="22"/>
      <c r="G44" s="25"/>
    </row>
    <row r="45" spans="1:20" ht="21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N45" s="149">
        <v>20002585</v>
      </c>
      <c r="O45" s="151">
        <f>E45</f>
        <v>0.4</v>
      </c>
      <c r="P45" s="150"/>
      <c r="Q45" s="59" t="s">
        <v>164</v>
      </c>
      <c r="R45" s="59">
        <v>2005</v>
      </c>
      <c r="S45" s="59" t="s">
        <v>165</v>
      </c>
      <c r="T45" s="59" t="s">
        <v>167</v>
      </c>
    </row>
    <row r="46" spans="1:20" ht="21.95" customHeight="1" x14ac:dyDescent="0.2">
      <c r="A46" s="88"/>
      <c r="B46" s="26"/>
      <c r="C46" s="52" t="s">
        <v>114</v>
      </c>
      <c r="D46" s="169">
        <v>453833.44827951223</v>
      </c>
      <c r="E46" s="69">
        <v>0.4</v>
      </c>
      <c r="F46" s="48" t="s">
        <v>10</v>
      </c>
      <c r="G46" s="72">
        <f>D46*E46</f>
        <v>181533.37931180489</v>
      </c>
      <c r="N46" s="149">
        <v>20002374</v>
      </c>
      <c r="O46" s="151">
        <f>E46</f>
        <v>0.4</v>
      </c>
      <c r="P46" s="150"/>
      <c r="Q46" s="59" t="s">
        <v>164</v>
      </c>
      <c r="R46" s="59">
        <v>2005</v>
      </c>
      <c r="S46" s="59" t="s">
        <v>165</v>
      </c>
      <c r="T46" s="59" t="s">
        <v>167</v>
      </c>
    </row>
    <row r="47" spans="1:20" s="65" customFormat="1" ht="21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20" s="65" customFormat="1" ht="20.25" customHeight="1" x14ac:dyDescent="0.2">
      <c r="A48" s="138"/>
      <c r="B48" s="519" t="s">
        <v>14</v>
      </c>
      <c r="C48" s="519"/>
      <c r="D48" s="519"/>
      <c r="E48" s="519"/>
      <c r="F48" s="73" t="s">
        <v>8</v>
      </c>
      <c r="G48" s="74">
        <f>G43+G45</f>
        <v>44213.191999999995</v>
      </c>
      <c r="I48" s="66"/>
    </row>
    <row r="49" spans="1:9" s="65" customFormat="1" ht="22.5" customHeight="1" x14ac:dyDescent="0.2">
      <c r="A49" s="88"/>
      <c r="B49" s="519" t="s">
        <v>15</v>
      </c>
      <c r="C49" s="519"/>
      <c r="D49" s="519"/>
      <c r="E49" s="519"/>
      <c r="F49" s="75" t="s">
        <v>9</v>
      </c>
      <c r="G49" s="76">
        <f>G46</f>
        <v>181533.37931180489</v>
      </c>
      <c r="I49" s="66"/>
    </row>
    <row r="50" spans="1:9" s="65" customFormat="1" x14ac:dyDescent="0.2">
      <c r="A50" s="88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88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88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88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 s="88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88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88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88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88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I63" s="66"/>
    </row>
    <row r="64" spans="1:9" ht="7.5" customHeight="1" x14ac:dyDescent="0.2">
      <c r="A64" s="88"/>
      <c r="B64" s="65"/>
      <c r="C64" s="65"/>
      <c r="D64" s="65"/>
      <c r="E64" s="65"/>
      <c r="F64" s="65"/>
      <c r="G64" s="65"/>
    </row>
    <row r="65" spans="1:9" ht="18" customHeight="1" x14ac:dyDescent="0.2">
      <c r="A65" s="88"/>
      <c r="B65" s="65"/>
      <c r="C65" s="65"/>
      <c r="D65" s="65"/>
      <c r="E65" s="65"/>
      <c r="F65" s="65"/>
      <c r="G65" s="65"/>
    </row>
    <row r="66" spans="1:9" ht="18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3.23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A7:T43" xr:uid="{00000000-0009-0000-0000-000023000000}">
    <filterColumn colId="4">
      <customFilters>
        <customFilter operator="notEqual" val=" "/>
      </customFilters>
    </filterColumn>
  </autoFilter>
  <mergeCells count="7">
    <mergeCell ref="E57:G57"/>
    <mergeCell ref="B2:G2"/>
    <mergeCell ref="B3:G3"/>
    <mergeCell ref="B4:G4"/>
    <mergeCell ref="B5:G5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J87"/>
  <sheetViews>
    <sheetView topLeftCell="A7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590044374</v>
      </c>
      <c r="C4" s="114">
        <v>43861</v>
      </c>
      <c r="D4" s="113" t="s">
        <v>38</v>
      </c>
      <c r="E4" s="113">
        <v>100</v>
      </c>
      <c r="G4" s="60"/>
    </row>
    <row r="5" spans="2:10" x14ac:dyDescent="0.2">
      <c r="B5" s="158">
        <v>590044374</v>
      </c>
      <c r="C5" s="163">
        <v>43861</v>
      </c>
      <c r="D5" s="113" t="s">
        <v>37</v>
      </c>
      <c r="E5" s="113">
        <v>100</v>
      </c>
      <c r="G5" s="60"/>
    </row>
    <row r="6" spans="2:10" x14ac:dyDescent="0.2">
      <c r="B6" s="113">
        <v>590044379</v>
      </c>
      <c r="C6" s="114">
        <v>43861</v>
      </c>
      <c r="D6" s="113" t="s">
        <v>39</v>
      </c>
      <c r="E6" s="113">
        <v>400</v>
      </c>
      <c r="G6" s="60"/>
      <c r="H6" s="53" t="s">
        <v>23</v>
      </c>
      <c r="I6" t="s">
        <v>25</v>
      </c>
    </row>
    <row r="7" spans="2:10" x14ac:dyDescent="0.2">
      <c r="B7" s="113">
        <v>590044420</v>
      </c>
      <c r="C7" s="114">
        <v>43868</v>
      </c>
      <c r="D7" s="113" t="s">
        <v>39</v>
      </c>
      <c r="E7" s="113">
        <v>270</v>
      </c>
      <c r="G7" s="60"/>
      <c r="H7" s="54" t="s">
        <v>30</v>
      </c>
      <c r="I7" s="496">
        <v>590</v>
      </c>
    </row>
    <row r="8" spans="2:10" x14ac:dyDescent="0.2">
      <c r="B8" s="113">
        <v>590044420</v>
      </c>
      <c r="C8" s="114">
        <v>43868</v>
      </c>
      <c r="D8" s="113" t="s">
        <v>65</v>
      </c>
      <c r="E8" s="113">
        <v>1000</v>
      </c>
      <c r="H8" s="54" t="s">
        <v>32</v>
      </c>
      <c r="I8" s="496">
        <v>1050</v>
      </c>
    </row>
    <row r="9" spans="2:10" x14ac:dyDescent="0.2">
      <c r="B9" s="113">
        <v>590044420</v>
      </c>
      <c r="C9" s="114">
        <v>43868</v>
      </c>
      <c r="D9" s="113" t="s">
        <v>66</v>
      </c>
      <c r="E9" s="113">
        <v>820</v>
      </c>
      <c r="H9" s="54" t="s">
        <v>65</v>
      </c>
      <c r="I9" s="496">
        <v>2000</v>
      </c>
    </row>
    <row r="10" spans="2:10" x14ac:dyDescent="0.2">
      <c r="B10" s="113">
        <v>590044420</v>
      </c>
      <c r="C10" s="114">
        <v>43868</v>
      </c>
      <c r="D10" s="113" t="s">
        <v>77</v>
      </c>
      <c r="E10" s="113">
        <v>100</v>
      </c>
      <c r="H10" s="54" t="s">
        <v>77</v>
      </c>
      <c r="I10" s="496">
        <v>300</v>
      </c>
    </row>
    <row r="11" spans="2:10" x14ac:dyDescent="0.2">
      <c r="B11" s="113">
        <v>590044439</v>
      </c>
      <c r="C11" s="114">
        <v>43872</v>
      </c>
      <c r="D11" s="113" t="s">
        <v>30</v>
      </c>
      <c r="E11" s="113">
        <v>290</v>
      </c>
      <c r="H11" s="54" t="s">
        <v>66</v>
      </c>
      <c r="I11" s="496">
        <v>1520</v>
      </c>
    </row>
    <row r="12" spans="2:10" x14ac:dyDescent="0.2">
      <c r="B12" s="113">
        <v>590044439</v>
      </c>
      <c r="C12" s="114">
        <v>43872</v>
      </c>
      <c r="D12" s="113" t="s">
        <v>38</v>
      </c>
      <c r="E12" s="113">
        <v>280</v>
      </c>
      <c r="H12" s="54" t="s">
        <v>69</v>
      </c>
      <c r="I12" s="496">
        <v>300</v>
      </c>
    </row>
    <row r="13" spans="2:10" x14ac:dyDescent="0.2">
      <c r="B13" s="113">
        <v>590044439</v>
      </c>
      <c r="C13" s="114">
        <v>43872</v>
      </c>
      <c r="D13" s="113" t="s">
        <v>32</v>
      </c>
      <c r="E13" s="113">
        <v>550</v>
      </c>
      <c r="H13" s="54" t="s">
        <v>37</v>
      </c>
      <c r="I13" s="496">
        <v>400</v>
      </c>
    </row>
    <row r="14" spans="2:10" x14ac:dyDescent="0.2">
      <c r="B14" s="113">
        <v>590044439</v>
      </c>
      <c r="C14" s="114">
        <v>43872</v>
      </c>
      <c r="D14" s="113" t="s">
        <v>69</v>
      </c>
      <c r="E14" s="113">
        <v>200</v>
      </c>
      <c r="H14" s="54" t="s">
        <v>38</v>
      </c>
      <c r="I14" s="496">
        <v>580</v>
      </c>
    </row>
    <row r="15" spans="2:10" x14ac:dyDescent="0.2">
      <c r="B15" s="113">
        <v>590044439</v>
      </c>
      <c r="C15" s="114">
        <v>43872</v>
      </c>
      <c r="D15" s="113" t="s">
        <v>37</v>
      </c>
      <c r="E15" s="113">
        <v>100</v>
      </c>
      <c r="H15" s="54" t="s">
        <v>74</v>
      </c>
      <c r="I15" s="496">
        <v>2350</v>
      </c>
      <c r="J15" s="136"/>
    </row>
    <row r="16" spans="2:10" x14ac:dyDescent="0.2">
      <c r="B16" s="113">
        <v>590044570</v>
      </c>
      <c r="C16" s="114">
        <v>43881</v>
      </c>
      <c r="D16" s="113" t="s">
        <v>30</v>
      </c>
      <c r="E16" s="113">
        <v>300</v>
      </c>
      <c r="H16" s="54" t="s">
        <v>39</v>
      </c>
      <c r="I16" s="496">
        <v>670</v>
      </c>
    </row>
    <row r="17" spans="2:9" x14ac:dyDescent="0.2">
      <c r="B17" s="113">
        <v>590044570</v>
      </c>
      <c r="C17" s="114">
        <v>43881</v>
      </c>
      <c r="D17" s="113" t="s">
        <v>32</v>
      </c>
      <c r="E17" s="113">
        <v>500</v>
      </c>
      <c r="H17" s="54" t="s">
        <v>75</v>
      </c>
      <c r="I17" s="496">
        <v>300</v>
      </c>
    </row>
    <row r="18" spans="2:9" x14ac:dyDescent="0.2">
      <c r="B18" s="113">
        <v>590044570</v>
      </c>
      <c r="C18" s="114">
        <v>43881</v>
      </c>
      <c r="D18" s="113" t="s">
        <v>65</v>
      </c>
      <c r="E18" s="113">
        <v>1000</v>
      </c>
      <c r="H18" s="54" t="s">
        <v>109</v>
      </c>
      <c r="I18" s="496"/>
    </row>
    <row r="19" spans="2:9" x14ac:dyDescent="0.2">
      <c r="B19" s="113">
        <v>590044570</v>
      </c>
      <c r="C19" s="114">
        <v>43881</v>
      </c>
      <c r="D19" s="113" t="s">
        <v>77</v>
      </c>
      <c r="E19" s="113">
        <v>200</v>
      </c>
      <c r="H19" s="54" t="s">
        <v>24</v>
      </c>
      <c r="I19" s="496">
        <v>10060</v>
      </c>
    </row>
    <row r="20" spans="2:9" x14ac:dyDescent="0.2">
      <c r="B20" s="113">
        <v>590044570</v>
      </c>
      <c r="C20" s="114">
        <v>43881</v>
      </c>
      <c r="D20" s="113" t="s">
        <v>66</v>
      </c>
      <c r="E20" s="113">
        <v>700</v>
      </c>
    </row>
    <row r="21" spans="2:9" x14ac:dyDescent="0.2">
      <c r="B21" s="113">
        <v>590044570</v>
      </c>
      <c r="C21" s="114">
        <v>43881</v>
      </c>
      <c r="D21" s="113" t="s">
        <v>69</v>
      </c>
      <c r="E21" s="113">
        <v>100</v>
      </c>
    </row>
    <row r="22" spans="2:9" x14ac:dyDescent="0.2">
      <c r="B22" s="113">
        <v>590044572</v>
      </c>
      <c r="C22" s="114">
        <v>43881</v>
      </c>
      <c r="D22" s="113" t="s">
        <v>37</v>
      </c>
      <c r="E22" s="113">
        <v>200</v>
      </c>
    </row>
    <row r="23" spans="2:9" x14ac:dyDescent="0.2">
      <c r="B23" s="113">
        <v>590044572</v>
      </c>
      <c r="C23" s="114">
        <v>43881</v>
      </c>
      <c r="D23" s="113" t="s">
        <v>38</v>
      </c>
      <c r="E23" s="113">
        <v>200</v>
      </c>
    </row>
    <row r="24" spans="2:9" x14ac:dyDescent="0.2">
      <c r="B24" s="113">
        <v>590044572</v>
      </c>
      <c r="C24" s="114">
        <v>43881</v>
      </c>
      <c r="D24" s="113" t="s">
        <v>75</v>
      </c>
      <c r="E24" s="113">
        <v>300</v>
      </c>
    </row>
    <row r="25" spans="2:9" x14ac:dyDescent="0.2">
      <c r="B25" s="113">
        <v>590044572</v>
      </c>
      <c r="C25" s="114">
        <v>43881</v>
      </c>
      <c r="D25" s="113" t="s">
        <v>74</v>
      </c>
      <c r="E25" s="113">
        <v>2350</v>
      </c>
    </row>
    <row r="26" spans="2:9" x14ac:dyDescent="0.2">
      <c r="B26" s="113"/>
      <c r="C26" s="114"/>
      <c r="D26" s="158"/>
      <c r="E26" s="113"/>
    </row>
    <row r="27" spans="2:9" x14ac:dyDescent="0.2">
      <c r="B27" s="113"/>
      <c r="C27" s="161"/>
      <c r="D27" s="113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24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2400-000000000000}">
      <formula1>$B$54:$B$71</formula1>
    </dataValidation>
    <dataValidation type="list" allowBlank="1" showInputMessage="1" showErrorMessage="1" sqref="D40:D47" xr:uid="{00000000-0002-0000-2400-000001000000}">
      <formula1>$B$54:$B$72</formula1>
    </dataValidation>
    <dataValidation type="list" allowBlank="1" showInputMessage="1" showErrorMessage="1" sqref="D28:D39 D15:D26" xr:uid="{00000000-0002-0000-2400-000002000000}">
      <formula1>$B$54:$B$91</formula1>
    </dataValidation>
    <dataValidation type="list" allowBlank="1" showInputMessage="1" showErrorMessage="1" sqref="D4:D14" xr:uid="{00000000-0002-0000-24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filterMode="1">
    <pageSetUpPr fitToPage="1"/>
  </sheetPr>
  <dimension ref="A2:S126"/>
  <sheetViews>
    <sheetView showGridLines="0" topLeftCell="A18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hidden="1" customWidth="1"/>
    <col min="10" max="10" width="18.42578125" style="7" hidden="1" customWidth="1"/>
    <col min="11" max="11" width="16.7109375" style="7" hidden="1" customWidth="1"/>
    <col min="12" max="12" width="12.7109375" style="7" hidden="1" customWidth="1"/>
    <col min="13" max="16384" width="11.42578125" style="7"/>
  </cols>
  <sheetData>
    <row r="2" spans="1:19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9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M3" s="142" t="s">
        <v>149</v>
      </c>
      <c r="N3" s="142">
        <v>102225</v>
      </c>
    </row>
    <row r="4" spans="1:19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M4" s="142" t="s">
        <v>150</v>
      </c>
      <c r="N4" s="142">
        <v>10222503</v>
      </c>
    </row>
    <row r="5" spans="1:19" ht="27.75" customHeight="1" x14ac:dyDescent="0.35">
      <c r="A5" s="65"/>
      <c r="B5" s="527" t="s">
        <v>185</v>
      </c>
      <c r="C5" s="528"/>
      <c r="D5" s="528"/>
      <c r="E5" s="528"/>
      <c r="F5" s="528"/>
      <c r="G5" s="529"/>
      <c r="H5" s="1"/>
    </row>
    <row r="6" spans="1:19" ht="6" customHeight="1" x14ac:dyDescent="0.2">
      <c r="A6" s="65"/>
    </row>
    <row r="7" spans="1:19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M7" s="145" t="s">
        <v>157</v>
      </c>
      <c r="N7" s="146" t="s">
        <v>158</v>
      </c>
      <c r="O7" s="146" t="s">
        <v>159</v>
      </c>
      <c r="P7" s="146" t="s">
        <v>160</v>
      </c>
      <c r="Q7" s="146" t="s">
        <v>161</v>
      </c>
      <c r="R7" s="147" t="s">
        <v>162</v>
      </c>
      <c r="S7" s="146" t="s">
        <v>163</v>
      </c>
    </row>
    <row r="8" spans="1:19" s="8" customFormat="1" ht="21.95" customHeight="1" x14ac:dyDescent="0.2">
      <c r="A8" s="87" t="s">
        <v>32</v>
      </c>
      <c r="B8" s="48">
        <v>1</v>
      </c>
      <c r="C8" s="85" t="s">
        <v>49</v>
      </c>
      <c r="D8" s="32">
        <f>VLOOKUP(A8,$A$88:$B$132,2,FALSE)</f>
        <v>2.38</v>
      </c>
      <c r="E8" s="17">
        <f>IFERROR(VLOOKUP(A8,$J$11:$K$37,2,FALSE),"")</f>
        <v>1100</v>
      </c>
      <c r="F8" s="17" t="s">
        <v>12</v>
      </c>
      <c r="G8" s="27">
        <f>IFERROR(+D8*E8,"")</f>
        <v>2618</v>
      </c>
      <c r="J8" s="61"/>
      <c r="L8" s="65" t="s">
        <v>169</v>
      </c>
      <c r="M8" s="65">
        <v>50003076</v>
      </c>
      <c r="N8" s="8">
        <f>E8</f>
        <v>1100</v>
      </c>
      <c r="P8" s="146" t="s">
        <v>164</v>
      </c>
      <c r="Q8" s="146">
        <v>2005</v>
      </c>
      <c r="R8" s="146" t="s">
        <v>165</v>
      </c>
      <c r="S8" s="146" t="s">
        <v>178</v>
      </c>
    </row>
    <row r="9" spans="1:19" s="8" customFormat="1" ht="21.95" customHeight="1" x14ac:dyDescent="0.2">
      <c r="A9" s="87" t="s">
        <v>31</v>
      </c>
      <c r="B9" s="48">
        <v>2</v>
      </c>
      <c r="C9" s="45" t="s">
        <v>48</v>
      </c>
      <c r="D9" s="82">
        <f>VLOOKUP(A9,$A$88:$B$132,2,FALSE)</f>
        <v>3.18</v>
      </c>
      <c r="E9" s="18">
        <f>IFERROR(VLOOKUP(A9,$J$11:$K$37,2,FALSE),"")</f>
        <v>600</v>
      </c>
      <c r="F9" s="18" t="s">
        <v>12</v>
      </c>
      <c r="G9" s="33">
        <f>IFERROR(+D9*E9,"")</f>
        <v>1908</v>
      </c>
      <c r="I9" s="54"/>
      <c r="J9"/>
      <c r="L9" s="65" t="s">
        <v>152</v>
      </c>
      <c r="M9" s="65">
        <v>50003065</v>
      </c>
      <c r="N9" s="8">
        <f>E9</f>
        <v>600</v>
      </c>
      <c r="P9" s="146" t="s">
        <v>164</v>
      </c>
      <c r="Q9" s="146">
        <v>2005</v>
      </c>
      <c r="R9" s="146" t="s">
        <v>165</v>
      </c>
      <c r="S9" s="146" t="s">
        <v>178</v>
      </c>
    </row>
    <row r="10" spans="1:19" s="8" customFormat="1" ht="21.95" customHeight="1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VLOOKUP(A10,$A$88:$B$132,2,FALSE)</f>
        <v>2.41</v>
      </c>
      <c r="E10" s="18">
        <f>IFERROR(VLOOKUP(A10,$J$11:$K$37,2,FALSE),"")</f>
        <v>1570</v>
      </c>
      <c r="F10" s="18" t="s">
        <v>12</v>
      </c>
      <c r="G10" s="33">
        <f t="shared" ref="G10:G45" si="1">IFERROR(+D10*E10,"")</f>
        <v>3783.7000000000003</v>
      </c>
      <c r="I10" s="54"/>
      <c r="J10" s="53" t="s">
        <v>23</v>
      </c>
      <c r="K10" t="s">
        <v>25</v>
      </c>
      <c r="L10" s="65" t="s">
        <v>154</v>
      </c>
      <c r="M10" s="65">
        <v>50004171</v>
      </c>
      <c r="N10" s="8">
        <f>E10</f>
        <v>1570</v>
      </c>
      <c r="P10" s="146" t="s">
        <v>164</v>
      </c>
      <c r="Q10" s="146">
        <v>2005</v>
      </c>
      <c r="R10" s="146" t="s">
        <v>165</v>
      </c>
      <c r="S10" s="146" t="s">
        <v>178</v>
      </c>
    </row>
    <row r="11" spans="1:19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 t="shared" ref="E11:E45" si="2">IFERROR(VLOOKUP(A11,$J$11:$K$37,2,FALSE),"")</f>
        <v/>
      </c>
      <c r="F11" s="18" t="s">
        <v>12</v>
      </c>
      <c r="G11" s="33" t="str">
        <f t="shared" si="1"/>
        <v/>
      </c>
      <c r="I11" s="54"/>
      <c r="J11" s="54" t="s">
        <v>122</v>
      </c>
      <c r="K11" s="496">
        <v>2400</v>
      </c>
      <c r="L11"/>
    </row>
    <row r="12" spans="1:19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 t="shared" si="2"/>
        <v/>
      </c>
      <c r="F12" s="18" t="s">
        <v>12</v>
      </c>
      <c r="G12" s="33" t="str">
        <f t="shared" si="1"/>
        <v/>
      </c>
      <c r="I12" s="54"/>
      <c r="J12" s="54" t="s">
        <v>77</v>
      </c>
      <c r="K12" s="496">
        <v>1220</v>
      </c>
      <c r="L12"/>
    </row>
    <row r="13" spans="1:19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 t="shared" si="2"/>
        <v/>
      </c>
      <c r="F13" s="18" t="s">
        <v>12</v>
      </c>
      <c r="G13" s="33" t="str">
        <f t="shared" si="1"/>
        <v/>
      </c>
      <c r="I13" s="54"/>
      <c r="J13" s="54" t="s">
        <v>142</v>
      </c>
      <c r="K13" s="496">
        <v>800</v>
      </c>
      <c r="L13"/>
    </row>
    <row r="14" spans="1:19" ht="21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 t="shared" si="2"/>
        <v>1100</v>
      </c>
      <c r="F14" s="20" t="s">
        <v>12</v>
      </c>
      <c r="G14" s="33">
        <f t="shared" si="1"/>
        <v>3806</v>
      </c>
      <c r="I14" s="54"/>
      <c r="J14" s="54" t="s">
        <v>71</v>
      </c>
      <c r="K14" s="496">
        <v>260</v>
      </c>
      <c r="L14" s="65" t="s">
        <v>156</v>
      </c>
      <c r="M14" s="65">
        <v>50004370</v>
      </c>
      <c r="N14" s="8">
        <f>E14</f>
        <v>1100</v>
      </c>
      <c r="P14" s="146" t="s">
        <v>164</v>
      </c>
      <c r="Q14" s="146">
        <v>2005</v>
      </c>
      <c r="R14" s="146" t="s">
        <v>165</v>
      </c>
      <c r="S14" s="146" t="s">
        <v>178</v>
      </c>
    </row>
    <row r="15" spans="1:19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 t="shared" si="2"/>
        <v/>
      </c>
      <c r="F15" s="19" t="s">
        <v>12</v>
      </c>
      <c r="G15" s="33" t="str">
        <f t="shared" si="1"/>
        <v/>
      </c>
      <c r="I15" s="54"/>
      <c r="J15" s="54" t="s">
        <v>66</v>
      </c>
      <c r="K15" s="496">
        <v>1050</v>
      </c>
      <c r="L15"/>
    </row>
    <row r="16" spans="1:19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 t="shared" si="2"/>
        <v/>
      </c>
      <c r="F16" s="19" t="s">
        <v>12</v>
      </c>
      <c r="G16" s="33" t="str">
        <f t="shared" si="1"/>
        <v/>
      </c>
      <c r="I16" s="54"/>
      <c r="J16" s="54" t="s">
        <v>74</v>
      </c>
      <c r="K16" s="496">
        <v>200</v>
      </c>
      <c r="L16"/>
    </row>
    <row r="17" spans="1:19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 t="str">
        <f t="shared" si="2"/>
        <v/>
      </c>
      <c r="F17" s="19" t="s">
        <v>12</v>
      </c>
      <c r="G17" s="33" t="str">
        <f t="shared" si="1"/>
        <v/>
      </c>
      <c r="I17" s="54"/>
      <c r="J17" s="54" t="s">
        <v>39</v>
      </c>
      <c r="K17" s="496">
        <v>1100</v>
      </c>
      <c r="L17"/>
    </row>
    <row r="18" spans="1:19" s="8" customFormat="1" ht="21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 t="shared" si="2"/>
        <v>650</v>
      </c>
      <c r="F18" s="89" t="s">
        <v>12</v>
      </c>
      <c r="G18" s="33">
        <f t="shared" si="1"/>
        <v>1196</v>
      </c>
      <c r="J18" s="54" t="s">
        <v>37</v>
      </c>
      <c r="K18" s="496">
        <v>1570</v>
      </c>
      <c r="L18" s="7" t="s">
        <v>151</v>
      </c>
      <c r="M18" s="7">
        <v>50001439</v>
      </c>
      <c r="N18" s="8">
        <f>E18</f>
        <v>650</v>
      </c>
      <c r="P18" s="146" t="s">
        <v>164</v>
      </c>
      <c r="Q18" s="146">
        <v>2005</v>
      </c>
      <c r="R18" s="146" t="s">
        <v>165</v>
      </c>
      <c r="S18" s="146" t="s">
        <v>178</v>
      </c>
    </row>
    <row r="19" spans="1:19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 t="shared" si="2"/>
        <v/>
      </c>
      <c r="F19" s="19" t="s">
        <v>12</v>
      </c>
      <c r="G19" s="33" t="str">
        <f t="shared" si="1"/>
        <v/>
      </c>
      <c r="J19" s="54" t="s">
        <v>70</v>
      </c>
      <c r="K19" s="496">
        <v>150</v>
      </c>
      <c r="L19"/>
    </row>
    <row r="20" spans="1:19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 t="shared" si="2"/>
        <v/>
      </c>
      <c r="F20" s="18" t="s">
        <v>12</v>
      </c>
      <c r="G20" s="33" t="str">
        <f t="shared" si="1"/>
        <v/>
      </c>
      <c r="J20" s="54" t="s">
        <v>143</v>
      </c>
      <c r="K20" s="496">
        <v>800</v>
      </c>
      <c r="L20"/>
    </row>
    <row r="21" spans="1:19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 t="shared" si="2"/>
        <v/>
      </c>
      <c r="F21" s="18" t="s">
        <v>12</v>
      </c>
      <c r="G21" s="33" t="str">
        <f t="shared" si="1"/>
        <v/>
      </c>
      <c r="J21" s="54" t="s">
        <v>31</v>
      </c>
      <c r="K21" s="496">
        <v>600</v>
      </c>
      <c r="L21"/>
    </row>
    <row r="22" spans="1:19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 t="shared" si="2"/>
        <v/>
      </c>
      <c r="F22" s="18" t="s">
        <v>12</v>
      </c>
      <c r="G22" s="33" t="str">
        <f t="shared" si="1"/>
        <v/>
      </c>
      <c r="J22" s="54" t="s">
        <v>32</v>
      </c>
      <c r="K22" s="496">
        <v>1100</v>
      </c>
      <c r="L22"/>
    </row>
    <row r="23" spans="1:19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 t="shared" si="2"/>
        <v/>
      </c>
      <c r="F23" s="20" t="s">
        <v>12</v>
      </c>
      <c r="G23" s="33" t="str">
        <f t="shared" si="1"/>
        <v/>
      </c>
      <c r="J23" s="54" t="s">
        <v>30</v>
      </c>
      <c r="K23" s="496">
        <v>650</v>
      </c>
      <c r="L23"/>
    </row>
    <row r="24" spans="1:19" ht="21.95" customHeight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>
        <f t="shared" si="2"/>
        <v>300</v>
      </c>
      <c r="F24" s="19" t="s">
        <v>12</v>
      </c>
      <c r="G24" s="33">
        <f t="shared" si="1"/>
        <v>1020</v>
      </c>
      <c r="J24" s="54" t="s">
        <v>63</v>
      </c>
      <c r="K24" s="496">
        <v>300</v>
      </c>
      <c r="L24" s="7" t="s">
        <v>168</v>
      </c>
      <c r="M24" s="7">
        <v>50001416</v>
      </c>
      <c r="N24" s="8">
        <f>E24</f>
        <v>300</v>
      </c>
      <c r="P24" s="146" t="s">
        <v>164</v>
      </c>
      <c r="Q24" s="146">
        <v>2005</v>
      </c>
      <c r="R24" s="146" t="s">
        <v>165</v>
      </c>
      <c r="S24" s="146" t="s">
        <v>178</v>
      </c>
    </row>
    <row r="25" spans="1:19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 t="shared" si="2"/>
        <v/>
      </c>
      <c r="F25" s="19" t="s">
        <v>12</v>
      </c>
      <c r="G25" s="33" t="str">
        <f t="shared" si="1"/>
        <v/>
      </c>
      <c r="J25" s="54" t="s">
        <v>27</v>
      </c>
      <c r="K25" s="496">
        <v>300</v>
      </c>
      <c r="L25"/>
    </row>
    <row r="26" spans="1:19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 t="shared" si="2"/>
        <v/>
      </c>
      <c r="F26" s="19" t="s">
        <v>12</v>
      </c>
      <c r="G26" s="33" t="str">
        <f t="shared" si="1"/>
        <v/>
      </c>
      <c r="J26" s="54" t="s">
        <v>186</v>
      </c>
      <c r="K26" s="496">
        <v>150</v>
      </c>
      <c r="L26"/>
    </row>
    <row r="27" spans="1:19" ht="21.95" customHeight="1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8">
        <f t="shared" si="2"/>
        <v>800</v>
      </c>
      <c r="F27" s="19" t="s">
        <v>12</v>
      </c>
      <c r="G27" s="33">
        <f t="shared" si="1"/>
        <v>4656</v>
      </c>
      <c r="J27" s="54" t="s">
        <v>24</v>
      </c>
      <c r="K27" s="496">
        <v>12650</v>
      </c>
      <c r="L27" s="65" t="s">
        <v>176</v>
      </c>
      <c r="M27" s="65">
        <v>50007322</v>
      </c>
      <c r="N27" s="8">
        <f>E27</f>
        <v>800</v>
      </c>
      <c r="P27" s="146" t="s">
        <v>164</v>
      </c>
      <c r="Q27" s="146">
        <v>2005</v>
      </c>
      <c r="R27" s="146" t="s">
        <v>165</v>
      </c>
      <c r="S27" s="146" t="s">
        <v>178</v>
      </c>
    </row>
    <row r="28" spans="1:19" ht="21.95" customHeight="1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8">
        <f t="shared" si="2"/>
        <v>1050</v>
      </c>
      <c r="F28" s="19" t="s">
        <v>12</v>
      </c>
      <c r="G28" s="33">
        <f t="shared" si="1"/>
        <v>4620</v>
      </c>
      <c r="J28"/>
      <c r="K28"/>
      <c r="L28" s="65" t="s">
        <v>153</v>
      </c>
      <c r="M28" s="65">
        <v>50003683</v>
      </c>
      <c r="N28" s="8">
        <f>E28</f>
        <v>1050</v>
      </c>
      <c r="P28" s="146" t="s">
        <v>164</v>
      </c>
      <c r="Q28" s="146">
        <v>2005</v>
      </c>
      <c r="R28" s="146" t="s">
        <v>165</v>
      </c>
      <c r="S28" s="146" t="s">
        <v>178</v>
      </c>
    </row>
    <row r="29" spans="1:19" ht="14.25" hidden="1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18" t="str">
        <f t="shared" si="2"/>
        <v/>
      </c>
      <c r="F29" s="89" t="s">
        <v>183</v>
      </c>
      <c r="G29" s="33" t="str">
        <f t="shared" si="1"/>
        <v/>
      </c>
      <c r="J29"/>
      <c r="K29"/>
      <c r="L29" s="65" t="s">
        <v>174</v>
      </c>
      <c r="M29" s="65">
        <v>50004840</v>
      </c>
      <c r="N29" s="7">
        <v>1</v>
      </c>
      <c r="P29" s="146" t="s">
        <v>164</v>
      </c>
      <c r="Q29" s="146">
        <v>2005</v>
      </c>
      <c r="R29" s="146" t="s">
        <v>165</v>
      </c>
      <c r="S29" s="146" t="s">
        <v>178</v>
      </c>
    </row>
    <row r="30" spans="1:19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 t="shared" si="2"/>
        <v/>
      </c>
      <c r="F30" s="18" t="s">
        <v>12</v>
      </c>
      <c r="G30" s="33" t="str">
        <f t="shared" si="1"/>
        <v/>
      </c>
      <c r="J30"/>
      <c r="K30"/>
    </row>
    <row r="31" spans="1:19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 t="shared" si="2"/>
        <v/>
      </c>
      <c r="F31" s="18" t="s">
        <v>12</v>
      </c>
      <c r="G31" s="33" t="str">
        <f t="shared" si="1"/>
        <v/>
      </c>
      <c r="J31"/>
      <c r="K31"/>
    </row>
    <row r="32" spans="1:19" ht="21.95" customHeight="1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 t="shared" si="2"/>
        <v>150</v>
      </c>
      <c r="F32" s="18" t="s">
        <v>12</v>
      </c>
      <c r="G32" s="33">
        <f t="shared" si="1"/>
        <v>586.5</v>
      </c>
      <c r="J32"/>
      <c r="K32"/>
      <c r="L32" s="65" t="s">
        <v>170</v>
      </c>
      <c r="M32" s="65">
        <v>50004184</v>
      </c>
      <c r="N32" s="7">
        <f>E32</f>
        <v>150</v>
      </c>
      <c r="P32" s="146" t="s">
        <v>164</v>
      </c>
      <c r="Q32" s="146">
        <v>2005</v>
      </c>
      <c r="R32" s="146" t="s">
        <v>165</v>
      </c>
      <c r="S32" s="146" t="s">
        <v>178</v>
      </c>
    </row>
    <row r="33" spans="1:19" s="8" customFormat="1" ht="21.95" customHeight="1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18">
        <f t="shared" si="2"/>
        <v>260</v>
      </c>
      <c r="F33" s="20" t="s">
        <v>12</v>
      </c>
      <c r="G33" s="33">
        <f t="shared" si="1"/>
        <v>858</v>
      </c>
      <c r="L33" s="65" t="s">
        <v>171</v>
      </c>
      <c r="M33" s="65">
        <v>50004264</v>
      </c>
      <c r="N33" s="7">
        <f>E33</f>
        <v>260</v>
      </c>
      <c r="P33" s="146" t="s">
        <v>164</v>
      </c>
      <c r="Q33" s="146">
        <v>2005</v>
      </c>
      <c r="R33" s="146" t="s">
        <v>165</v>
      </c>
      <c r="S33" s="146" t="s">
        <v>178</v>
      </c>
    </row>
    <row r="34" spans="1:19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8" t="str">
        <f t="shared" si="2"/>
        <v/>
      </c>
      <c r="F34" s="19" t="s">
        <v>12</v>
      </c>
      <c r="G34" s="33" t="str">
        <f t="shared" si="1"/>
        <v/>
      </c>
      <c r="I34" s="67"/>
    </row>
    <row r="35" spans="1:19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8" t="str">
        <f t="shared" si="2"/>
        <v/>
      </c>
      <c r="F35" s="19" t="s">
        <v>12</v>
      </c>
      <c r="G35" s="33" t="str">
        <f t="shared" si="1"/>
        <v/>
      </c>
    </row>
    <row r="36" spans="1:19" ht="21.95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8">
        <f t="shared" si="2"/>
        <v>200</v>
      </c>
      <c r="F36" s="19" t="s">
        <v>12</v>
      </c>
      <c r="G36" s="33">
        <f t="shared" si="1"/>
        <v>1060</v>
      </c>
      <c r="L36" s="65" t="s">
        <v>155</v>
      </c>
      <c r="M36" s="65">
        <v>50004355</v>
      </c>
      <c r="N36" s="7">
        <f>E36</f>
        <v>200</v>
      </c>
      <c r="P36" s="146" t="s">
        <v>164</v>
      </c>
      <c r="Q36" s="146">
        <v>2005</v>
      </c>
      <c r="R36" s="146" t="s">
        <v>165</v>
      </c>
      <c r="S36" s="146" t="s">
        <v>178</v>
      </c>
    </row>
    <row r="37" spans="1:19" ht="21.95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8">
        <f t="shared" si="2"/>
        <v>800</v>
      </c>
      <c r="F37" s="19" t="s">
        <v>12</v>
      </c>
      <c r="G37" s="33">
        <f t="shared" si="1"/>
        <v>2720</v>
      </c>
      <c r="L37" s="65" t="s">
        <v>173</v>
      </c>
      <c r="M37" s="65">
        <v>50004365</v>
      </c>
      <c r="N37" s="7">
        <f>E37</f>
        <v>800</v>
      </c>
      <c r="P37" s="146" t="s">
        <v>164</v>
      </c>
      <c r="Q37" s="146">
        <v>2005</v>
      </c>
      <c r="R37" s="146" t="s">
        <v>165</v>
      </c>
      <c r="S37" s="146" t="s">
        <v>178</v>
      </c>
    </row>
    <row r="38" spans="1:19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8" t="str">
        <f t="shared" si="2"/>
        <v/>
      </c>
      <c r="F38" s="19" t="s">
        <v>12</v>
      </c>
      <c r="G38" s="33" t="str">
        <f t="shared" si="1"/>
        <v/>
      </c>
    </row>
    <row r="39" spans="1:19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8" t="str">
        <f t="shared" si="2"/>
        <v/>
      </c>
      <c r="F39" s="19" t="s">
        <v>12</v>
      </c>
      <c r="G39" s="33" t="str">
        <f t="shared" si="1"/>
        <v/>
      </c>
    </row>
    <row r="40" spans="1:19" ht="21.95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 t="shared" si="2"/>
        <v>1220</v>
      </c>
      <c r="F40" s="18" t="s">
        <v>12</v>
      </c>
      <c r="G40" s="33">
        <f t="shared" si="1"/>
        <v>5246</v>
      </c>
      <c r="L40" s="65" t="s">
        <v>189</v>
      </c>
      <c r="M40" s="65">
        <v>50003552</v>
      </c>
      <c r="N40" s="7">
        <f>E40</f>
        <v>1220</v>
      </c>
      <c r="P40" s="146" t="s">
        <v>164</v>
      </c>
      <c r="Q40" s="146">
        <v>2005</v>
      </c>
      <c r="R40" s="146" t="s">
        <v>165</v>
      </c>
      <c r="S40" s="146" t="s">
        <v>178</v>
      </c>
    </row>
    <row r="41" spans="1:19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 t="shared" si="2"/>
        <v/>
      </c>
      <c r="F41" s="18" t="s">
        <v>12</v>
      </c>
      <c r="G41" s="33" t="str">
        <f t="shared" si="1"/>
        <v/>
      </c>
    </row>
    <row r="42" spans="1:19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 t="shared" si="2"/>
        <v/>
      </c>
      <c r="F42" s="18" t="s">
        <v>12</v>
      </c>
      <c r="G42" s="33" t="str">
        <f t="shared" si="1"/>
        <v/>
      </c>
    </row>
    <row r="43" spans="1:19" ht="21.95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8">
        <f t="shared" si="2"/>
        <v>300</v>
      </c>
      <c r="F43" s="148" t="s">
        <v>12</v>
      </c>
      <c r="G43" s="33">
        <f t="shared" si="1"/>
        <v>969</v>
      </c>
      <c r="I43" s="90"/>
      <c r="L43" s="7" t="s">
        <v>27</v>
      </c>
      <c r="M43" s="7">
        <v>50001313</v>
      </c>
      <c r="N43" s="7">
        <f>E43/200</f>
        <v>1.5</v>
      </c>
      <c r="P43" s="146" t="s">
        <v>164</v>
      </c>
      <c r="Q43" s="146">
        <v>2005</v>
      </c>
      <c r="R43" s="146" t="s">
        <v>165</v>
      </c>
      <c r="S43" s="146" t="s">
        <v>178</v>
      </c>
    </row>
    <row r="44" spans="1:19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VLOOKUP(A44,$A$88:$B$132,2,FALSE)</f>
        <v>3.23</v>
      </c>
      <c r="E44" s="18" t="str">
        <f t="shared" si="2"/>
        <v/>
      </c>
      <c r="F44" s="94" t="s">
        <v>12</v>
      </c>
      <c r="G44" s="33" t="str">
        <f t="shared" si="1"/>
        <v/>
      </c>
      <c r="H44" s="35"/>
    </row>
    <row r="45" spans="1:19" customFormat="1" ht="21.95" customHeight="1" x14ac:dyDescent="0.2">
      <c r="A45" s="87" t="s">
        <v>122</v>
      </c>
      <c r="B45" s="48">
        <v>36</v>
      </c>
      <c r="C45" s="164" t="s">
        <v>125</v>
      </c>
      <c r="D45" s="92">
        <f>VLOOKUP(A45,$A$88:$B$132,2,FALSE)</f>
        <v>4.76</v>
      </c>
      <c r="E45" s="93">
        <f t="shared" si="2"/>
        <v>2400</v>
      </c>
      <c r="F45" s="94" t="s">
        <v>12</v>
      </c>
      <c r="G45" s="33">
        <f t="shared" si="1"/>
        <v>11424</v>
      </c>
      <c r="H45" s="35"/>
      <c r="L45" s="65" t="s">
        <v>172</v>
      </c>
      <c r="M45" s="65">
        <v>50004359</v>
      </c>
      <c r="N45" s="7">
        <f>E45</f>
        <v>2400</v>
      </c>
      <c r="P45" s="146" t="s">
        <v>164</v>
      </c>
      <c r="Q45" s="146">
        <v>2005</v>
      </c>
      <c r="R45" s="146" t="s">
        <v>165</v>
      </c>
      <c r="S45" s="146" t="s">
        <v>178</v>
      </c>
    </row>
    <row r="46" spans="1:19" customFormat="1" ht="21.95" customHeight="1" x14ac:dyDescent="0.2">
      <c r="A46" s="87" t="s">
        <v>186</v>
      </c>
      <c r="B46" s="48">
        <v>36</v>
      </c>
      <c r="C46" s="99" t="s">
        <v>187</v>
      </c>
      <c r="D46" s="92">
        <f>VLOOKUP(A46,$A$88:$B$132,2,FALSE)</f>
        <v>5.24</v>
      </c>
      <c r="E46" s="93">
        <f>IFERROR(VLOOKUP(A46,$J$11:$K$37,2,FALSE),"")</f>
        <v>150</v>
      </c>
      <c r="F46" s="94" t="s">
        <v>12</v>
      </c>
      <c r="G46" s="33">
        <f>IFERROR(+D46*E46,"")</f>
        <v>786</v>
      </c>
      <c r="H46" s="35"/>
      <c r="L46" s="65" t="str">
        <f>A46</f>
        <v>RT155</v>
      </c>
      <c r="M46" s="65">
        <v>50006340</v>
      </c>
      <c r="N46" s="7">
        <f>E46</f>
        <v>150</v>
      </c>
      <c r="P46" s="146" t="s">
        <v>164</v>
      </c>
      <c r="Q46" s="146">
        <v>2005</v>
      </c>
      <c r="R46" s="146" t="s">
        <v>165</v>
      </c>
      <c r="S46" s="146" t="s">
        <v>178</v>
      </c>
    </row>
    <row r="47" spans="1:19" ht="24.95" customHeight="1" x14ac:dyDescent="0.2">
      <c r="A47" s="65"/>
      <c r="B47" s="23"/>
      <c r="C47" s="21"/>
      <c r="D47" s="152"/>
      <c r="E47" s="154" t="s">
        <v>11</v>
      </c>
      <c r="F47" s="155"/>
      <c r="G47" s="153">
        <f>SUM(G8:G46)</f>
        <v>47257.2</v>
      </c>
      <c r="H47" s="15"/>
      <c r="L47" s="65" t="s">
        <v>175</v>
      </c>
      <c r="M47" s="65">
        <v>50004841</v>
      </c>
      <c r="P47" s="146"/>
      <c r="Q47" s="146"/>
      <c r="R47" s="146"/>
      <c r="S47" s="146"/>
    </row>
    <row r="48" spans="1:19" ht="24.95" customHeight="1" x14ac:dyDescent="0.2">
      <c r="B48" s="23"/>
      <c r="C48" s="21"/>
      <c r="D48" s="22"/>
      <c r="E48" s="24"/>
      <c r="F48" s="22"/>
      <c r="G48" s="25"/>
      <c r="I48" s="90"/>
    </row>
    <row r="49" spans="1:19" ht="24.95" customHeight="1" x14ac:dyDescent="0.2">
      <c r="B49" s="26"/>
      <c r="C49" s="52" t="s">
        <v>18</v>
      </c>
      <c r="D49" s="68">
        <v>2094.98</v>
      </c>
      <c r="E49" s="69">
        <v>0.6</v>
      </c>
      <c r="F49" s="48" t="s">
        <v>10</v>
      </c>
      <c r="G49" s="70">
        <f>(D49*E49)</f>
        <v>1256.9880000000001</v>
      </c>
      <c r="M49" s="149">
        <v>20002585</v>
      </c>
      <c r="N49" s="151">
        <f>E49</f>
        <v>0.6</v>
      </c>
      <c r="O49" s="150"/>
      <c r="P49" s="59" t="s">
        <v>164</v>
      </c>
      <c r="Q49" s="59">
        <v>2005</v>
      </c>
      <c r="R49" s="59" t="s">
        <v>165</v>
      </c>
      <c r="S49" s="146" t="s">
        <v>178</v>
      </c>
    </row>
    <row r="50" spans="1:19" ht="24.95" customHeight="1" x14ac:dyDescent="0.2">
      <c r="B50" s="26"/>
      <c r="C50" s="52" t="s">
        <v>113</v>
      </c>
      <c r="D50" s="169">
        <v>453833.44827951223</v>
      </c>
      <c r="E50" s="69">
        <v>0.6</v>
      </c>
      <c r="F50" s="48" t="s">
        <v>10</v>
      </c>
      <c r="G50" s="72">
        <f>D50*E50</f>
        <v>272300.06896770734</v>
      </c>
      <c r="M50" s="149">
        <v>20002374</v>
      </c>
      <c r="N50" s="151">
        <f>E50</f>
        <v>0.6</v>
      </c>
      <c r="O50" s="150"/>
      <c r="P50" s="59" t="s">
        <v>164</v>
      </c>
      <c r="Q50" s="59">
        <v>2005</v>
      </c>
      <c r="R50" s="59" t="s">
        <v>165</v>
      </c>
      <c r="S50" s="146" t="s">
        <v>178</v>
      </c>
    </row>
    <row r="51" spans="1:19" s="65" customFormat="1" ht="24.95" customHeight="1" x14ac:dyDescent="0.25">
      <c r="A51" s="8"/>
      <c r="B51" s="9"/>
      <c r="C51" s="10"/>
      <c r="D51" s="11"/>
      <c r="E51" s="12"/>
      <c r="F51" s="11"/>
      <c r="G51" s="13"/>
    </row>
    <row r="52" spans="1:19" s="65" customFormat="1" ht="24.95" customHeight="1" x14ac:dyDescent="0.2">
      <c r="A52" s="8"/>
      <c r="B52" s="519" t="s">
        <v>14</v>
      </c>
      <c r="C52" s="519"/>
      <c r="D52" s="519"/>
      <c r="E52" s="519"/>
      <c r="F52" s="73" t="s">
        <v>8</v>
      </c>
      <c r="G52" s="74">
        <f>G47+G49</f>
        <v>48514.187999999995</v>
      </c>
    </row>
    <row r="53" spans="1:19" s="65" customFormat="1" ht="24.95" customHeight="1" x14ac:dyDescent="0.2">
      <c r="A53" s="7"/>
      <c r="B53" s="519" t="s">
        <v>15</v>
      </c>
      <c r="C53" s="519"/>
      <c r="D53" s="519"/>
      <c r="E53" s="519"/>
      <c r="F53" s="75" t="s">
        <v>9</v>
      </c>
      <c r="G53" s="76">
        <f>G50</f>
        <v>272300.06896770734</v>
      </c>
    </row>
    <row r="54" spans="1:19" s="65" customFormat="1" x14ac:dyDescent="0.2">
      <c r="A54" s="7"/>
      <c r="B54" s="29"/>
      <c r="C54" s="30"/>
      <c r="D54" s="30"/>
      <c r="E54" s="30"/>
      <c r="F54" s="31"/>
      <c r="G54" s="34"/>
    </row>
    <row r="55" spans="1:19" s="65" customFormat="1" x14ac:dyDescent="0.2">
      <c r="A55" s="7"/>
      <c r="B55" s="14"/>
      <c r="C55" s="8"/>
      <c r="D55" s="8"/>
      <c r="E55" s="8"/>
      <c r="F55" s="7"/>
      <c r="G55" s="44"/>
    </row>
    <row r="56" spans="1:19" s="65" customFormat="1" ht="21.95" customHeight="1" x14ac:dyDescent="0.2">
      <c r="A56" s="7"/>
      <c r="B56" s="14"/>
      <c r="C56" s="8"/>
      <c r="D56" s="8"/>
      <c r="E56" s="8"/>
      <c r="F56" s="7"/>
      <c r="G56" s="44"/>
    </row>
    <row r="57" spans="1:19" s="65" customFormat="1" ht="21.95" customHeight="1" x14ac:dyDescent="0.2">
      <c r="A57" s="7"/>
      <c r="B57" s="14"/>
      <c r="C57" s="8"/>
      <c r="D57" s="8"/>
      <c r="E57" s="8"/>
      <c r="F57" s="7"/>
      <c r="G57" s="44"/>
    </row>
    <row r="58" spans="1:19" s="65" customFormat="1" ht="21.95" customHeight="1" x14ac:dyDescent="0.2">
      <c r="A58" s="7"/>
      <c r="B58" s="14"/>
      <c r="C58" s="8"/>
      <c r="D58" s="8"/>
      <c r="E58" s="8"/>
      <c r="F58" s="7"/>
      <c r="G58" s="44"/>
    </row>
    <row r="59" spans="1:19" s="65" customFormat="1" ht="21.95" customHeight="1" x14ac:dyDescent="0.2">
      <c r="A59" s="7"/>
      <c r="B59" s="14"/>
      <c r="C59" s="7"/>
      <c r="D59" s="15"/>
      <c r="E59" s="15"/>
      <c r="F59" s="15"/>
      <c r="G59" s="16"/>
    </row>
    <row r="60" spans="1:19" s="65" customFormat="1" ht="21.95" customHeight="1" x14ac:dyDescent="0.2">
      <c r="A60" s="7"/>
      <c r="B60" s="14"/>
      <c r="C60" s="7"/>
      <c r="D60" s="15"/>
      <c r="E60" s="7"/>
      <c r="F60" s="15"/>
      <c r="G60" s="16"/>
    </row>
    <row r="61" spans="1:19" s="65" customFormat="1" ht="23.25" customHeight="1" x14ac:dyDescent="0.2">
      <c r="A61"/>
      <c r="B61" s="14"/>
      <c r="C61" s="51" t="s">
        <v>16</v>
      </c>
      <c r="D61" s="6"/>
      <c r="E61" s="516" t="s">
        <v>17</v>
      </c>
      <c r="F61" s="517"/>
      <c r="G61" s="518"/>
    </row>
    <row r="62" spans="1:19" s="65" customFormat="1" ht="15.75" x14ac:dyDescent="0.25">
      <c r="A62" s="7"/>
      <c r="B62" s="36"/>
      <c r="C62" s="46" t="s">
        <v>110</v>
      </c>
      <c r="D62" s="37"/>
      <c r="E62" s="38" t="s">
        <v>13</v>
      </c>
      <c r="F62" s="38"/>
      <c r="G62" s="39"/>
    </row>
    <row r="63" spans="1:19" s="65" customFormat="1" ht="21.95" customHeight="1" x14ac:dyDescent="0.2">
      <c r="A63" s="7"/>
      <c r="B63" s="40"/>
      <c r="C63" s="41"/>
      <c r="D63" s="41"/>
      <c r="E63" s="42"/>
      <c r="F63" s="42"/>
      <c r="G63" s="43"/>
    </row>
    <row r="64" spans="1:19" s="65" customFormat="1" ht="21.95" customHeight="1" x14ac:dyDescent="0.2">
      <c r="A64" s="7"/>
      <c r="B64" s="7"/>
      <c r="C64" s="7"/>
      <c r="D64" s="7"/>
      <c r="E64" s="7"/>
      <c r="F64" s="7"/>
      <c r="G64" s="7"/>
    </row>
    <row r="65" spans="1:8" s="65" customFormat="1" ht="21.95" customHeight="1" x14ac:dyDescent="0.2">
      <c r="A65" s="7"/>
      <c r="B65" s="7"/>
      <c r="C65" s="7"/>
      <c r="D65" s="7"/>
      <c r="E65" s="7"/>
      <c r="F65" s="7"/>
      <c r="G65" s="7"/>
    </row>
    <row r="66" spans="1:8" s="65" customFormat="1" ht="21.95" customHeight="1" x14ac:dyDescent="0.2">
      <c r="B66" s="7"/>
      <c r="C66" s="7"/>
      <c r="D66" s="7"/>
      <c r="E66" s="7"/>
      <c r="F66" s="7"/>
      <c r="G66" s="7"/>
    </row>
    <row r="67" spans="1:8" s="65" customFormat="1" ht="21.95" customHeight="1" x14ac:dyDescent="0.2"/>
    <row r="68" spans="1:8" ht="7.5" customHeight="1" x14ac:dyDescent="0.2">
      <c r="A68" s="65"/>
      <c r="B68" s="65"/>
      <c r="C68" s="65"/>
      <c r="D68" s="65"/>
      <c r="E68" s="65"/>
      <c r="F68" s="65"/>
      <c r="G68" s="65"/>
    </row>
    <row r="69" spans="1:8" ht="18" customHeight="1" x14ac:dyDescent="0.2">
      <c r="A69" s="65"/>
      <c r="B69" s="65"/>
      <c r="C69" s="65"/>
      <c r="D69" s="65"/>
      <c r="E69" s="65"/>
      <c r="F69" s="65"/>
      <c r="G69" s="65"/>
    </row>
    <row r="70" spans="1:8" ht="18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  <c r="H72" s="5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x14ac:dyDescent="0.2">
      <c r="A75" s="65"/>
      <c r="B75" s="65"/>
      <c r="C75" s="65"/>
      <c r="D75" s="65"/>
      <c r="E75" s="65"/>
      <c r="F75" s="65"/>
      <c r="G75" s="65"/>
    </row>
    <row r="76" spans="1:8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B83" s="65"/>
      <c r="C83" s="65"/>
      <c r="D83" s="65"/>
      <c r="E83" s="65"/>
      <c r="F83" s="65"/>
      <c r="G83" s="65"/>
    </row>
    <row r="84" spans="1:7" x14ac:dyDescent="0.2">
      <c r="B84" s="65"/>
      <c r="C84" s="65"/>
    </row>
    <row r="85" spans="1:7" x14ac:dyDescent="0.2">
      <c r="B85" s="65"/>
      <c r="C85" s="65"/>
    </row>
    <row r="86" spans="1:7" x14ac:dyDescent="0.2">
      <c r="B86" s="65"/>
      <c r="C86" s="65"/>
    </row>
    <row r="88" spans="1:7" ht="14.25" x14ac:dyDescent="0.2">
      <c r="A88" s="165" t="s">
        <v>32</v>
      </c>
      <c r="B88" s="166">
        <v>2.38</v>
      </c>
    </row>
    <row r="89" spans="1:7" ht="14.25" x14ac:dyDescent="0.2">
      <c r="A89" s="165" t="s">
        <v>31</v>
      </c>
      <c r="B89" s="166">
        <v>3.18</v>
      </c>
      <c r="F89" s="55"/>
    </row>
    <row r="90" spans="1:7" ht="14.25" x14ac:dyDescent="0.2">
      <c r="A90" s="165" t="s">
        <v>37</v>
      </c>
      <c r="B90" s="166">
        <v>2.41</v>
      </c>
      <c r="F90" s="55"/>
    </row>
    <row r="91" spans="1:7" ht="14.25" x14ac:dyDescent="0.2">
      <c r="A91" s="165" t="s">
        <v>36</v>
      </c>
      <c r="B91" s="166">
        <v>2.15</v>
      </c>
      <c r="F91" s="55"/>
    </row>
    <row r="92" spans="1:7" ht="14.25" x14ac:dyDescent="0.2">
      <c r="A92" s="165" t="s">
        <v>38</v>
      </c>
      <c r="B92" s="166">
        <v>2.83</v>
      </c>
      <c r="F92" s="55"/>
    </row>
    <row r="93" spans="1:7" ht="14.25" x14ac:dyDescent="0.2">
      <c r="A93" s="165" t="s">
        <v>40</v>
      </c>
      <c r="B93" s="166">
        <v>2.15</v>
      </c>
      <c r="F93" s="55"/>
    </row>
    <row r="94" spans="1:7" ht="14.25" x14ac:dyDescent="0.2">
      <c r="A94" s="165" t="s">
        <v>39</v>
      </c>
      <c r="B94" s="166">
        <v>3.46</v>
      </c>
      <c r="F94" s="55"/>
    </row>
    <row r="95" spans="1:7" ht="14.25" x14ac:dyDescent="0.2">
      <c r="A95" s="165" t="s">
        <v>28</v>
      </c>
      <c r="B95" s="166">
        <v>2.76</v>
      </c>
      <c r="F95" s="55"/>
    </row>
    <row r="96" spans="1:7" ht="14.25" x14ac:dyDescent="0.2">
      <c r="A96" s="165" t="s">
        <v>41</v>
      </c>
      <c r="B96" s="166">
        <v>4.3899999999999997</v>
      </c>
      <c r="F96" s="55"/>
    </row>
    <row r="97" spans="1:6" ht="14.25" x14ac:dyDescent="0.2">
      <c r="A97" s="165" t="s">
        <v>43</v>
      </c>
      <c r="B97" s="166">
        <v>1.18</v>
      </c>
      <c r="F97" s="55"/>
    </row>
    <row r="98" spans="1:6" ht="14.25" x14ac:dyDescent="0.2">
      <c r="A98" s="165" t="s">
        <v>30</v>
      </c>
      <c r="B98" s="166">
        <v>1.84</v>
      </c>
      <c r="F98" s="55"/>
    </row>
    <row r="99" spans="1:6" ht="14.25" x14ac:dyDescent="0.2">
      <c r="A99" s="165" t="s">
        <v>34</v>
      </c>
      <c r="B99" s="166">
        <v>5.98</v>
      </c>
      <c r="F99" s="55"/>
    </row>
    <row r="100" spans="1:6" ht="14.25" x14ac:dyDescent="0.2">
      <c r="A100" s="165" t="s">
        <v>33</v>
      </c>
      <c r="B100" s="166">
        <v>5.45</v>
      </c>
      <c r="F100" s="55"/>
    </row>
    <row r="101" spans="1:6" ht="14.25" x14ac:dyDescent="0.2">
      <c r="A101" s="165" t="s">
        <v>42</v>
      </c>
      <c r="B101" s="166">
        <v>3.9</v>
      </c>
      <c r="F101" s="55"/>
    </row>
    <row r="102" spans="1:6" ht="14.25" x14ac:dyDescent="0.2">
      <c r="A102" s="165" t="s">
        <v>29</v>
      </c>
      <c r="B102" s="166">
        <v>2</v>
      </c>
      <c r="F102" s="55"/>
    </row>
    <row r="103" spans="1:6" ht="14.25" x14ac:dyDescent="0.2">
      <c r="A103" s="165" t="s">
        <v>62</v>
      </c>
      <c r="B103" s="166">
        <v>1.9</v>
      </c>
      <c r="F103" s="55"/>
    </row>
    <row r="104" spans="1:6" ht="15.75" customHeight="1" x14ac:dyDescent="0.2">
      <c r="A104" s="165" t="s">
        <v>63</v>
      </c>
      <c r="B104" s="166">
        <v>3.4</v>
      </c>
      <c r="F104" s="55"/>
    </row>
    <row r="105" spans="1:6" ht="14.25" x14ac:dyDescent="0.2">
      <c r="A105" s="165" t="s">
        <v>64</v>
      </c>
      <c r="B105" s="166">
        <v>6.1</v>
      </c>
      <c r="F105" s="55"/>
    </row>
    <row r="106" spans="1:6" ht="14.25" x14ac:dyDescent="0.2">
      <c r="A106" s="165" t="s">
        <v>65</v>
      </c>
      <c r="B106" s="166">
        <v>6.5</v>
      </c>
      <c r="F106" s="55"/>
    </row>
    <row r="107" spans="1:6" ht="14.25" x14ac:dyDescent="0.2">
      <c r="A107" s="165" t="s">
        <v>66</v>
      </c>
      <c r="B107" s="166">
        <v>4.4000000000000004</v>
      </c>
      <c r="F107" s="55"/>
    </row>
    <row r="108" spans="1:6" ht="14.25" x14ac:dyDescent="0.2">
      <c r="A108" s="165" t="s">
        <v>67</v>
      </c>
      <c r="B108" s="166">
        <v>2850</v>
      </c>
      <c r="F108" s="55"/>
    </row>
    <row r="109" spans="1:6" ht="14.25" x14ac:dyDescent="0.2">
      <c r="A109" s="165" t="s">
        <v>68</v>
      </c>
      <c r="B109" s="166">
        <v>4.5999999999999996</v>
      </c>
      <c r="F109" s="55"/>
    </row>
    <row r="110" spans="1:6" ht="14.25" x14ac:dyDescent="0.2">
      <c r="A110" s="165" t="s">
        <v>69</v>
      </c>
      <c r="B110" s="166">
        <v>2.2000000000000002</v>
      </c>
      <c r="F110" s="55"/>
    </row>
    <row r="111" spans="1:6" ht="14.25" x14ac:dyDescent="0.2">
      <c r="A111" s="165" t="s">
        <v>70</v>
      </c>
      <c r="B111" s="166">
        <v>3.91</v>
      </c>
      <c r="F111" s="55"/>
    </row>
    <row r="112" spans="1:6" ht="14.25" x14ac:dyDescent="0.2">
      <c r="A112" s="165" t="s">
        <v>71</v>
      </c>
      <c r="B112" s="166">
        <v>3.3</v>
      </c>
      <c r="F112" s="55"/>
    </row>
    <row r="113" spans="1:7" ht="14.25" x14ac:dyDescent="0.2">
      <c r="A113" s="165" t="s">
        <v>72</v>
      </c>
      <c r="B113" s="166">
        <v>4.1500000000000004</v>
      </c>
      <c r="F113" s="55"/>
    </row>
    <row r="114" spans="1:7" ht="14.25" x14ac:dyDescent="0.2">
      <c r="A114" s="165" t="s">
        <v>73</v>
      </c>
      <c r="B114" s="166">
        <v>4.3600000000000003</v>
      </c>
      <c r="F114" s="55"/>
    </row>
    <row r="115" spans="1:7" ht="14.25" x14ac:dyDescent="0.2">
      <c r="A115" s="165" t="s">
        <v>74</v>
      </c>
      <c r="B115" s="166">
        <v>5.3</v>
      </c>
      <c r="F115" s="55"/>
    </row>
    <row r="116" spans="1:7" ht="14.25" x14ac:dyDescent="0.2">
      <c r="A116" s="165" t="s">
        <v>143</v>
      </c>
      <c r="B116" s="166">
        <v>3.4</v>
      </c>
      <c r="F116" s="55"/>
    </row>
    <row r="117" spans="1:7" ht="14.25" x14ac:dyDescent="0.2">
      <c r="A117" s="165" t="s">
        <v>75</v>
      </c>
      <c r="B117" s="166">
        <v>2.58</v>
      </c>
      <c r="F117" s="55"/>
    </row>
    <row r="118" spans="1:7" ht="14.25" x14ac:dyDescent="0.2">
      <c r="A118" s="165" t="s">
        <v>76</v>
      </c>
      <c r="B118" s="166">
        <v>4.4000000000000004</v>
      </c>
      <c r="F118" s="55"/>
    </row>
    <row r="119" spans="1:7" ht="14.25" x14ac:dyDescent="0.2">
      <c r="A119" s="165" t="s">
        <v>77</v>
      </c>
      <c r="B119" s="166">
        <v>4.3</v>
      </c>
      <c r="F119" s="55"/>
    </row>
    <row r="120" spans="1:7" ht="14.25" x14ac:dyDescent="0.2">
      <c r="A120" s="165" t="s">
        <v>142</v>
      </c>
      <c r="B120" s="166">
        <v>5.82</v>
      </c>
      <c r="F120" s="55"/>
    </row>
    <row r="121" spans="1:7" ht="28.5" x14ac:dyDescent="0.2">
      <c r="A121" s="165" t="s">
        <v>58</v>
      </c>
      <c r="B121" s="166">
        <v>4.3</v>
      </c>
      <c r="G121" s="55"/>
    </row>
    <row r="122" spans="1:7" ht="14.25" x14ac:dyDescent="0.2">
      <c r="A122" s="165" t="s">
        <v>35</v>
      </c>
      <c r="B122" s="167">
        <v>2.2000000000000002</v>
      </c>
    </row>
    <row r="123" spans="1:7" ht="14.25" x14ac:dyDescent="0.2">
      <c r="A123" s="165" t="s">
        <v>27</v>
      </c>
      <c r="B123" s="167">
        <v>3.23</v>
      </c>
    </row>
    <row r="124" spans="1:7" ht="14.25" x14ac:dyDescent="0.2">
      <c r="A124" s="165" t="s">
        <v>59</v>
      </c>
      <c r="B124" s="167">
        <v>3.23</v>
      </c>
    </row>
    <row r="125" spans="1:7" x14ac:dyDescent="0.2">
      <c r="A125" s="168" t="s">
        <v>122</v>
      </c>
      <c r="B125" s="167">
        <v>4.76</v>
      </c>
    </row>
    <row r="126" spans="1:7" ht="14.25" x14ac:dyDescent="0.2">
      <c r="A126" s="165" t="s">
        <v>186</v>
      </c>
      <c r="B126" s="167">
        <v>5.24</v>
      </c>
    </row>
  </sheetData>
  <autoFilter ref="A7:S47" xr:uid="{00000000-0009-0000-0000-000025000000}">
    <filterColumn colId="4">
      <customFilters>
        <customFilter operator="notEqual" val=" "/>
      </customFilters>
    </filterColumn>
  </autoFilter>
  <mergeCells count="7">
    <mergeCell ref="E61:G61"/>
    <mergeCell ref="B2:G2"/>
    <mergeCell ref="B3:G3"/>
    <mergeCell ref="B4:G4"/>
    <mergeCell ref="B5:G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I90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590044709</v>
      </c>
      <c r="C4" s="114">
        <v>43888</v>
      </c>
      <c r="D4" s="113" t="s">
        <v>31</v>
      </c>
      <c r="E4" s="113">
        <v>350</v>
      </c>
      <c r="G4" s="60"/>
    </row>
    <row r="5" spans="2:9" x14ac:dyDescent="0.2">
      <c r="B5" s="113">
        <v>590044709</v>
      </c>
      <c r="C5" s="114">
        <v>43888</v>
      </c>
      <c r="D5" s="113" t="s">
        <v>32</v>
      </c>
      <c r="E5" s="113">
        <v>150</v>
      </c>
      <c r="G5" s="60"/>
    </row>
    <row r="6" spans="2:9" x14ac:dyDescent="0.2">
      <c r="B6" s="113">
        <v>590044709</v>
      </c>
      <c r="C6" s="114">
        <v>43888</v>
      </c>
      <c r="D6" s="113" t="s">
        <v>37</v>
      </c>
      <c r="E6" s="113">
        <v>100</v>
      </c>
      <c r="G6" s="60"/>
      <c r="H6" s="53" t="s">
        <v>23</v>
      </c>
      <c r="I6" t="s">
        <v>25</v>
      </c>
    </row>
    <row r="7" spans="2:9" x14ac:dyDescent="0.2">
      <c r="B7" s="113">
        <v>590044709</v>
      </c>
      <c r="C7" s="114">
        <v>43888</v>
      </c>
      <c r="D7" s="113" t="s">
        <v>30</v>
      </c>
      <c r="E7" s="113">
        <v>350</v>
      </c>
      <c r="G7" s="60"/>
      <c r="H7" s="54" t="s">
        <v>27</v>
      </c>
      <c r="I7" s="496">
        <v>300</v>
      </c>
    </row>
    <row r="8" spans="2:9" x14ac:dyDescent="0.2">
      <c r="B8" s="113">
        <v>590044755</v>
      </c>
      <c r="C8" s="114">
        <v>43894</v>
      </c>
      <c r="D8" s="113" t="s">
        <v>122</v>
      </c>
      <c r="E8" s="113">
        <v>1200</v>
      </c>
      <c r="H8" s="54" t="s">
        <v>63</v>
      </c>
      <c r="I8" s="496">
        <v>300</v>
      </c>
    </row>
    <row r="9" spans="2:9" x14ac:dyDescent="0.2">
      <c r="B9" s="113">
        <v>590044755</v>
      </c>
      <c r="C9" s="114">
        <v>43894</v>
      </c>
      <c r="D9" s="113" t="s">
        <v>71</v>
      </c>
      <c r="E9" s="113">
        <v>110</v>
      </c>
      <c r="H9" s="54" t="s">
        <v>30</v>
      </c>
      <c r="I9" s="496">
        <v>650</v>
      </c>
    </row>
    <row r="10" spans="2:9" x14ac:dyDescent="0.2">
      <c r="B10" s="113">
        <v>590044755</v>
      </c>
      <c r="C10" s="114">
        <v>43894</v>
      </c>
      <c r="D10" s="113" t="s">
        <v>39</v>
      </c>
      <c r="E10" s="113">
        <v>500</v>
      </c>
      <c r="H10" s="54" t="s">
        <v>31</v>
      </c>
      <c r="I10" s="496">
        <v>600</v>
      </c>
    </row>
    <row r="11" spans="2:9" x14ac:dyDescent="0.2">
      <c r="B11" s="113">
        <v>590044815</v>
      </c>
      <c r="C11" s="114">
        <v>43899</v>
      </c>
      <c r="D11" s="113" t="s">
        <v>32</v>
      </c>
      <c r="E11" s="113">
        <v>150</v>
      </c>
      <c r="H11" s="54" t="s">
        <v>32</v>
      </c>
      <c r="I11" s="496">
        <v>1100</v>
      </c>
    </row>
    <row r="12" spans="2:9" x14ac:dyDescent="0.2">
      <c r="B12" s="113">
        <v>590044815</v>
      </c>
      <c r="C12" s="114">
        <v>43899</v>
      </c>
      <c r="D12" s="113" t="s">
        <v>37</v>
      </c>
      <c r="E12" s="113">
        <v>70</v>
      </c>
      <c r="H12" s="54" t="s">
        <v>142</v>
      </c>
      <c r="I12" s="496">
        <v>800</v>
      </c>
    </row>
    <row r="13" spans="2:9" x14ac:dyDescent="0.2">
      <c r="B13" s="113">
        <v>590044815</v>
      </c>
      <c r="C13" s="114">
        <v>43899</v>
      </c>
      <c r="D13" s="113" t="s">
        <v>31</v>
      </c>
      <c r="E13" s="113">
        <v>250</v>
      </c>
      <c r="H13" s="54" t="s">
        <v>77</v>
      </c>
      <c r="I13" s="496">
        <v>1220</v>
      </c>
    </row>
    <row r="14" spans="2:9" x14ac:dyDescent="0.2">
      <c r="B14" s="113">
        <v>590044815</v>
      </c>
      <c r="C14" s="114">
        <v>43899</v>
      </c>
      <c r="D14" s="113" t="s">
        <v>30</v>
      </c>
      <c r="E14" s="113">
        <v>300</v>
      </c>
      <c r="H14" s="54" t="s">
        <v>66</v>
      </c>
      <c r="I14" s="496">
        <v>1050</v>
      </c>
    </row>
    <row r="15" spans="2:9" x14ac:dyDescent="0.2">
      <c r="B15" s="113">
        <v>590044823</v>
      </c>
      <c r="C15" s="114">
        <v>43900</v>
      </c>
      <c r="D15" s="113" t="s">
        <v>77</v>
      </c>
      <c r="E15" s="113">
        <v>500</v>
      </c>
      <c r="H15" s="54" t="s">
        <v>37</v>
      </c>
      <c r="I15" s="496">
        <v>1570</v>
      </c>
    </row>
    <row r="16" spans="2:9" x14ac:dyDescent="0.2">
      <c r="B16" s="113">
        <v>590044823</v>
      </c>
      <c r="C16" s="114">
        <v>43900</v>
      </c>
      <c r="D16" s="113" t="s">
        <v>143</v>
      </c>
      <c r="E16" s="113">
        <v>800</v>
      </c>
      <c r="H16" s="54" t="s">
        <v>70</v>
      </c>
      <c r="I16" s="496">
        <v>150</v>
      </c>
    </row>
    <row r="17" spans="2:9" x14ac:dyDescent="0.2">
      <c r="B17" s="113">
        <v>590044823</v>
      </c>
      <c r="C17" s="114">
        <v>43900</v>
      </c>
      <c r="D17" s="113" t="s">
        <v>142</v>
      </c>
      <c r="E17" s="113">
        <v>800</v>
      </c>
      <c r="H17" s="54" t="s">
        <v>71</v>
      </c>
      <c r="I17" s="496">
        <v>260</v>
      </c>
    </row>
    <row r="18" spans="2:9" x14ac:dyDescent="0.2">
      <c r="B18" s="113">
        <v>590044823</v>
      </c>
      <c r="C18" s="114">
        <v>43900</v>
      </c>
      <c r="D18" s="113" t="s">
        <v>32</v>
      </c>
      <c r="E18" s="113">
        <v>800</v>
      </c>
      <c r="H18" s="54" t="s">
        <v>74</v>
      </c>
      <c r="I18" s="496">
        <v>200</v>
      </c>
    </row>
    <row r="19" spans="2:9" x14ac:dyDescent="0.2">
      <c r="B19" s="113">
        <v>590044833</v>
      </c>
      <c r="C19" s="114">
        <v>43903</v>
      </c>
      <c r="D19" s="113" t="s">
        <v>37</v>
      </c>
      <c r="E19" s="113">
        <v>900</v>
      </c>
      <c r="H19" s="54" t="s">
        <v>122</v>
      </c>
      <c r="I19" s="496">
        <v>2400</v>
      </c>
    </row>
    <row r="20" spans="2:9" x14ac:dyDescent="0.2">
      <c r="B20" s="113">
        <v>590044833</v>
      </c>
      <c r="C20" s="114">
        <v>43903</v>
      </c>
      <c r="D20" s="113" t="s">
        <v>70</v>
      </c>
      <c r="E20" s="113">
        <v>50</v>
      </c>
      <c r="H20" s="54" t="s">
        <v>143</v>
      </c>
      <c r="I20" s="496">
        <v>800</v>
      </c>
    </row>
    <row r="21" spans="2:9" x14ac:dyDescent="0.2">
      <c r="B21" s="113">
        <v>590044878</v>
      </c>
      <c r="C21" s="114">
        <v>43910</v>
      </c>
      <c r="D21" s="113" t="s">
        <v>122</v>
      </c>
      <c r="E21" s="113">
        <v>1200</v>
      </c>
      <c r="H21" s="54" t="s">
        <v>39</v>
      </c>
      <c r="I21" s="496">
        <v>1100</v>
      </c>
    </row>
    <row r="22" spans="2:9" x14ac:dyDescent="0.2">
      <c r="B22" s="113">
        <v>590044878</v>
      </c>
      <c r="C22" s="114">
        <v>43910</v>
      </c>
      <c r="D22" s="113" t="s">
        <v>39</v>
      </c>
      <c r="E22" s="113">
        <v>600</v>
      </c>
      <c r="H22" s="54" t="s">
        <v>186</v>
      </c>
      <c r="I22" s="496">
        <v>150</v>
      </c>
    </row>
    <row r="23" spans="2:9" x14ac:dyDescent="0.2">
      <c r="B23" s="113">
        <v>590044878</v>
      </c>
      <c r="C23" s="114">
        <v>43910</v>
      </c>
      <c r="D23" s="113" t="s">
        <v>71</v>
      </c>
      <c r="E23" s="113">
        <v>150</v>
      </c>
      <c r="H23" s="54" t="s">
        <v>24</v>
      </c>
      <c r="I23" s="496">
        <v>12650</v>
      </c>
    </row>
    <row r="24" spans="2:9" x14ac:dyDescent="0.2">
      <c r="B24" s="113">
        <v>590044878</v>
      </c>
      <c r="C24" s="114">
        <v>43910</v>
      </c>
      <c r="D24" s="113" t="s">
        <v>74</v>
      </c>
      <c r="E24" s="113">
        <v>200</v>
      </c>
    </row>
    <row r="25" spans="2:9" x14ac:dyDescent="0.2">
      <c r="B25" s="113">
        <v>590044878</v>
      </c>
      <c r="C25" s="114">
        <v>43910</v>
      </c>
      <c r="D25" s="113" t="s">
        <v>66</v>
      </c>
      <c r="E25" s="113">
        <v>1000</v>
      </c>
      <c r="F25" s="59"/>
      <c r="H25" s="54"/>
    </row>
    <row r="26" spans="2:9" x14ac:dyDescent="0.2">
      <c r="B26" s="113">
        <v>590044878</v>
      </c>
      <c r="C26" s="114">
        <v>43910</v>
      </c>
      <c r="D26" s="113" t="s">
        <v>37</v>
      </c>
      <c r="E26" s="113">
        <v>500</v>
      </c>
      <c r="F26" s="59"/>
    </row>
    <row r="27" spans="2:9" x14ac:dyDescent="0.2">
      <c r="B27" s="113">
        <v>590044878</v>
      </c>
      <c r="C27" s="114">
        <v>43910</v>
      </c>
      <c r="D27" s="113" t="s">
        <v>63</v>
      </c>
      <c r="E27" s="113">
        <v>300</v>
      </c>
      <c r="F27" s="59"/>
    </row>
    <row r="28" spans="2:9" x14ac:dyDescent="0.2">
      <c r="B28" s="113">
        <v>590044878</v>
      </c>
      <c r="C28" s="114">
        <v>43910</v>
      </c>
      <c r="D28" s="113" t="s">
        <v>27</v>
      </c>
      <c r="E28" s="113">
        <v>300</v>
      </c>
      <c r="F28" s="59"/>
    </row>
    <row r="29" spans="2:9" x14ac:dyDescent="0.2">
      <c r="B29" s="113">
        <v>590044878</v>
      </c>
      <c r="C29" s="114">
        <v>43910</v>
      </c>
      <c r="D29" s="113" t="s">
        <v>70</v>
      </c>
      <c r="E29" s="113">
        <v>100</v>
      </c>
    </row>
    <row r="30" spans="2:9" x14ac:dyDescent="0.2">
      <c r="B30" s="113">
        <v>590044883</v>
      </c>
      <c r="C30" s="114">
        <v>43910</v>
      </c>
      <c r="D30" s="113" t="s">
        <v>77</v>
      </c>
      <c r="E30" s="113">
        <v>720</v>
      </c>
    </row>
    <row r="31" spans="2:9" x14ac:dyDescent="0.2">
      <c r="B31" s="113">
        <v>590044883</v>
      </c>
      <c r="C31" s="114">
        <v>43910</v>
      </c>
      <c r="D31" s="158" t="s">
        <v>186</v>
      </c>
      <c r="E31" s="158">
        <v>150</v>
      </c>
      <c r="H31">
        <v>50006340</v>
      </c>
    </row>
    <row r="32" spans="2:9" x14ac:dyDescent="0.2">
      <c r="B32" s="113">
        <v>590044883</v>
      </c>
      <c r="C32" s="114">
        <v>43910</v>
      </c>
      <c r="D32" s="113" t="s">
        <v>66</v>
      </c>
      <c r="E32" s="113">
        <v>50</v>
      </c>
    </row>
    <row r="33" spans="2:6" x14ac:dyDescent="0.2">
      <c r="B33" s="78"/>
      <c r="C33" s="79"/>
      <c r="D33" s="137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186</v>
      </c>
      <c r="F87"/>
      <c r="G87"/>
      <c r="H87"/>
      <c r="I87"/>
    </row>
    <row r="88" spans="1:9" s="59" customFormat="1" ht="14.25" x14ac:dyDescent="0.2">
      <c r="A88"/>
      <c r="B88" s="84" t="s">
        <v>42</v>
      </c>
      <c r="F88"/>
      <c r="G88"/>
      <c r="H88"/>
      <c r="I88"/>
    </row>
    <row r="89" spans="1:9" s="59" customFormat="1" ht="14.25" x14ac:dyDescent="0.2">
      <c r="A89"/>
      <c r="B89" s="84" t="s">
        <v>43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</sheetData>
  <autoFilter ref="B3:E3" xr:uid="{00000000-0009-0000-0000-000026000000}"/>
  <dataValidations count="3">
    <dataValidation type="list" allowBlank="1" showInputMessage="1" showErrorMessage="1" sqref="D4:D39" xr:uid="{00000000-0002-0000-2600-000000000000}">
      <formula1>$B$54:$B$91</formula1>
    </dataValidation>
    <dataValidation type="list" allowBlank="1" showInputMessage="1" showErrorMessage="1" sqref="D49:D54" xr:uid="{00000000-0002-0000-2600-000001000000}">
      <formula1>$B$54:$B$72</formula1>
    </dataValidation>
    <dataValidation type="list" allowBlank="1" showInputMessage="1" showErrorMessage="1" sqref="D40:D47" xr:uid="{00000000-0002-0000-2600-000002000000}">
      <formula1>$B$54:$B$73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filterMode="1">
    <pageSetUpPr fitToPage="1"/>
  </sheetPr>
  <dimension ref="A2:T119"/>
  <sheetViews>
    <sheetView showGridLines="0" topLeftCell="C26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hidden="1" customWidth="1"/>
    <col min="10" max="10" width="18.42578125" style="7" hidden="1" customWidth="1"/>
    <col min="11" max="12" width="16.7109375" style="7" hidden="1" customWidth="1"/>
    <col min="13" max="13" width="12.7109375" style="7" bestFit="1" customWidth="1"/>
    <col min="14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N3" s="142" t="s">
        <v>149</v>
      </c>
      <c r="O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K4" s="65" t="s">
        <v>166</v>
      </c>
      <c r="N4" s="142" t="s">
        <v>150</v>
      </c>
      <c r="O4" s="142">
        <v>10222501</v>
      </c>
    </row>
    <row r="5" spans="1:20" ht="15.75" customHeight="1" x14ac:dyDescent="0.35">
      <c r="A5" s="88"/>
      <c r="B5" s="527" t="s">
        <v>184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N7" s="145" t="s">
        <v>157</v>
      </c>
      <c r="O7" s="146" t="s">
        <v>158</v>
      </c>
      <c r="P7" s="146" t="s">
        <v>159</v>
      </c>
      <c r="Q7" s="146" t="s">
        <v>160</v>
      </c>
      <c r="R7" s="146" t="s">
        <v>161</v>
      </c>
      <c r="S7" s="147" t="s">
        <v>162</v>
      </c>
      <c r="T7" s="146" t="s">
        <v>163</v>
      </c>
    </row>
    <row r="8" spans="1:20" s="8" customFormat="1" ht="21.95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8">
        <f>IFERROR(VLOOKUP(A8,$J$11:$K$30,2,FALSE),"")</f>
        <v>1450</v>
      </c>
      <c r="F8" s="17" t="s">
        <v>12</v>
      </c>
      <c r="G8" s="27">
        <f>IFERROR(+D8*E8,"")</f>
        <v>3451</v>
      </c>
      <c r="I8" s="56"/>
      <c r="J8" s="61"/>
      <c r="M8" s="144" t="s">
        <v>32</v>
      </c>
      <c r="N8" s="59">
        <v>50003076</v>
      </c>
      <c r="O8" s="8">
        <f>E8</f>
        <v>1450</v>
      </c>
      <c r="Q8" s="146" t="s">
        <v>164</v>
      </c>
      <c r="R8" s="146">
        <v>2005</v>
      </c>
      <c r="S8" s="146" t="s">
        <v>165</v>
      </c>
      <c r="T8" s="146" t="s">
        <v>167</v>
      </c>
    </row>
    <row r="9" spans="1:20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93" t="str">
        <f>IFERROR(VLOOKUP(A9,$J$11:$K$30,2,FALSE),"")</f>
        <v/>
      </c>
      <c r="F9" s="18" t="s">
        <v>12</v>
      </c>
      <c r="G9" s="33" t="str">
        <f>IFERROR(+D9*E9,"")</f>
        <v/>
      </c>
      <c r="I9" s="56">
        <v>300</v>
      </c>
      <c r="J9"/>
      <c r="O9" s="8" t="str">
        <f t="shared" ref="O9:O38" si="0">E9</f>
        <v/>
      </c>
      <c r="Q9" s="146" t="s">
        <v>164</v>
      </c>
      <c r="R9" s="146">
        <v>2005</v>
      </c>
      <c r="S9" s="146" t="s">
        <v>165</v>
      </c>
      <c r="T9" s="146" t="s">
        <v>167</v>
      </c>
    </row>
    <row r="10" spans="1:20" s="8" customFormat="1" ht="21.95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>IFERROR(VLOOKUP(A10,$J$11:$K$30,2,FALSE),"")</f>
        <v>180</v>
      </c>
      <c r="F10" s="18" t="s">
        <v>12</v>
      </c>
      <c r="G10" s="33">
        <f t="shared" ref="G10:G42" si="2">IFERROR(+D10*E10,"")</f>
        <v>433.8</v>
      </c>
      <c r="I10" s="56"/>
      <c r="J10" s="53" t="s">
        <v>23</v>
      </c>
      <c r="K10" t="s">
        <v>25</v>
      </c>
      <c r="L10"/>
      <c r="M10" t="s">
        <v>37</v>
      </c>
      <c r="N10" s="65">
        <v>50004171</v>
      </c>
      <c r="O10" s="8">
        <f t="shared" si="0"/>
        <v>180</v>
      </c>
      <c r="Q10" s="146" t="s">
        <v>164</v>
      </c>
      <c r="R10" s="146">
        <v>2005</v>
      </c>
      <c r="S10" s="146" t="s">
        <v>165</v>
      </c>
      <c r="T10" s="146" t="s">
        <v>167</v>
      </c>
    </row>
    <row r="11" spans="1:20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93" t="str">
        <f t="shared" ref="E11:E42" si="3">IFERROR(VLOOKUP(A11,$J$11:$K$30,2,FALSE),"")</f>
        <v/>
      </c>
      <c r="F11" s="18" t="s">
        <v>12</v>
      </c>
      <c r="G11" s="33" t="str">
        <f t="shared" si="2"/>
        <v/>
      </c>
      <c r="I11" s="56"/>
      <c r="J11" s="54" t="s">
        <v>74</v>
      </c>
      <c r="K11" s="496">
        <v>1950</v>
      </c>
      <c r="L11"/>
      <c r="M11"/>
      <c r="O11" s="8" t="str">
        <f t="shared" si="0"/>
        <v/>
      </c>
      <c r="Q11" s="146" t="s">
        <v>164</v>
      </c>
      <c r="R11" s="146">
        <v>2005</v>
      </c>
      <c r="S11" s="146" t="s">
        <v>165</v>
      </c>
      <c r="T11" s="146" t="s">
        <v>167</v>
      </c>
    </row>
    <row r="12" spans="1:20" s="8" customFormat="1" ht="21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IFERROR(VLOOKUP(A12,$J$11:$K$30,2,FALSE),"")</f>
        <v>570</v>
      </c>
      <c r="F12" s="18" t="s">
        <v>12</v>
      </c>
      <c r="G12" s="33">
        <f t="shared" si="2"/>
        <v>1613.1000000000001</v>
      </c>
      <c r="I12" s="56"/>
      <c r="J12" s="54" t="s">
        <v>30</v>
      </c>
      <c r="K12" s="496">
        <v>600</v>
      </c>
      <c r="L12"/>
      <c r="M12" t="s">
        <v>38</v>
      </c>
      <c r="N12" s="65">
        <v>50004198</v>
      </c>
      <c r="O12" s="8">
        <f t="shared" si="0"/>
        <v>570</v>
      </c>
      <c r="Q12" s="146" t="s">
        <v>164</v>
      </c>
      <c r="R12" s="146">
        <v>2005</v>
      </c>
      <c r="S12" s="146" t="s">
        <v>165</v>
      </c>
      <c r="T12" s="146" t="s">
        <v>167</v>
      </c>
    </row>
    <row r="13" spans="1:20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93" t="str">
        <f t="shared" si="3"/>
        <v/>
      </c>
      <c r="F13" s="18" t="s">
        <v>12</v>
      </c>
      <c r="G13" s="33" t="str">
        <f t="shared" si="2"/>
        <v/>
      </c>
      <c r="I13" s="56"/>
      <c r="J13" s="54" t="s">
        <v>32</v>
      </c>
      <c r="K13" s="496">
        <v>1450</v>
      </c>
      <c r="L13"/>
      <c r="M13"/>
      <c r="O13" s="8" t="str">
        <f t="shared" si="0"/>
        <v/>
      </c>
      <c r="Q13" s="146" t="s">
        <v>164</v>
      </c>
      <c r="R13" s="146">
        <v>2005</v>
      </c>
      <c r="S13" s="146" t="s">
        <v>165</v>
      </c>
      <c r="T13" s="146" t="s">
        <v>167</v>
      </c>
    </row>
    <row r="14" spans="1:20" ht="21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>IFERROR(VLOOKUP(A14,$J$11:$K$30,2,FALSE),"")</f>
        <v>550</v>
      </c>
      <c r="F14" s="20" t="s">
        <v>12</v>
      </c>
      <c r="G14" s="33">
        <f t="shared" si="2"/>
        <v>1903</v>
      </c>
      <c r="J14" s="54" t="s">
        <v>38</v>
      </c>
      <c r="K14" s="496">
        <v>570</v>
      </c>
      <c r="L14"/>
      <c r="M14" t="s">
        <v>39</v>
      </c>
      <c r="N14" s="65">
        <v>50004370</v>
      </c>
      <c r="O14" s="8">
        <f t="shared" si="0"/>
        <v>550</v>
      </c>
      <c r="Q14" s="146" t="s">
        <v>164</v>
      </c>
      <c r="R14" s="146">
        <v>2005</v>
      </c>
      <c r="S14" s="146" t="s">
        <v>165</v>
      </c>
      <c r="T14" s="146" t="s">
        <v>167</v>
      </c>
    </row>
    <row r="15" spans="1:20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 t="str">
        <f t="shared" si="3"/>
        <v/>
      </c>
      <c r="F15" s="19" t="s">
        <v>12</v>
      </c>
      <c r="G15" s="33" t="str">
        <f t="shared" si="2"/>
        <v/>
      </c>
      <c r="I15" s="56"/>
      <c r="J15" s="54" t="s">
        <v>69</v>
      </c>
      <c r="K15" s="496">
        <v>270</v>
      </c>
      <c r="L15"/>
      <c r="M15"/>
      <c r="O15" s="8" t="str">
        <f t="shared" si="0"/>
        <v/>
      </c>
      <c r="Q15" s="146" t="s">
        <v>164</v>
      </c>
      <c r="R15" s="146">
        <v>2005</v>
      </c>
      <c r="S15" s="146" t="s">
        <v>165</v>
      </c>
      <c r="T15" s="146" t="s">
        <v>167</v>
      </c>
    </row>
    <row r="16" spans="1:20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 t="str">
        <f t="shared" si="3"/>
        <v/>
      </c>
      <c r="F16" s="19" t="s">
        <v>12</v>
      </c>
      <c r="G16" s="33" t="str">
        <f t="shared" si="2"/>
        <v/>
      </c>
      <c r="I16" s="56"/>
      <c r="J16" s="54" t="s">
        <v>75</v>
      </c>
      <c r="K16" s="496">
        <v>200</v>
      </c>
      <c r="L16"/>
      <c r="M16"/>
      <c r="O16" s="8" t="str">
        <f t="shared" si="0"/>
        <v/>
      </c>
      <c r="Q16" s="146" t="s">
        <v>164</v>
      </c>
      <c r="R16" s="146">
        <v>2005</v>
      </c>
      <c r="S16" s="146" t="s">
        <v>165</v>
      </c>
      <c r="T16" s="146" t="s">
        <v>167</v>
      </c>
    </row>
    <row r="17" spans="1:20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93" t="str">
        <f t="shared" si="3"/>
        <v/>
      </c>
      <c r="F17" s="19" t="s">
        <v>12</v>
      </c>
      <c r="G17" s="33" t="str">
        <f t="shared" si="2"/>
        <v/>
      </c>
      <c r="I17" s="56"/>
      <c r="J17" s="54" t="s">
        <v>39</v>
      </c>
      <c r="K17" s="496">
        <v>550</v>
      </c>
      <c r="L17"/>
      <c r="M17"/>
      <c r="O17" s="8" t="str">
        <f t="shared" si="0"/>
        <v/>
      </c>
      <c r="Q17" s="146" t="s">
        <v>164</v>
      </c>
      <c r="R17" s="146">
        <v>2005</v>
      </c>
      <c r="S17" s="146" t="s">
        <v>165</v>
      </c>
      <c r="T17" s="146" t="s">
        <v>167</v>
      </c>
    </row>
    <row r="18" spans="1:20" s="8" customFormat="1" ht="21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>IFERROR(VLOOKUP(A18,$J$11:$K$30,2,FALSE),"")</f>
        <v>600</v>
      </c>
      <c r="F18" s="19" t="s">
        <v>12</v>
      </c>
      <c r="G18" s="33">
        <f t="shared" si="2"/>
        <v>1104</v>
      </c>
      <c r="I18" s="56"/>
      <c r="J18" s="54" t="s">
        <v>65</v>
      </c>
      <c r="K18" s="496">
        <v>2000</v>
      </c>
      <c r="L18"/>
      <c r="M18" t="s">
        <v>30</v>
      </c>
      <c r="N18" s="65">
        <v>50001439</v>
      </c>
      <c r="O18" s="8">
        <f t="shared" si="0"/>
        <v>600</v>
      </c>
      <c r="Q18" s="146" t="s">
        <v>164</v>
      </c>
      <c r="R18" s="146">
        <v>2005</v>
      </c>
      <c r="S18" s="146" t="s">
        <v>165</v>
      </c>
      <c r="T18" s="146" t="s">
        <v>167</v>
      </c>
    </row>
    <row r="19" spans="1:20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 t="str">
        <f t="shared" si="3"/>
        <v/>
      </c>
      <c r="F19" s="19" t="s">
        <v>12</v>
      </c>
      <c r="G19" s="33" t="str">
        <f t="shared" si="2"/>
        <v/>
      </c>
      <c r="I19" s="56"/>
      <c r="J19" s="54" t="s">
        <v>66</v>
      </c>
      <c r="K19" s="496">
        <v>1450</v>
      </c>
      <c r="L19"/>
      <c r="M19"/>
      <c r="O19" s="8" t="str">
        <f t="shared" si="0"/>
        <v/>
      </c>
      <c r="Q19" s="146" t="s">
        <v>164</v>
      </c>
      <c r="R19" s="146">
        <v>2005</v>
      </c>
      <c r="S19" s="146" t="s">
        <v>165</v>
      </c>
      <c r="T19" s="146" t="s">
        <v>167</v>
      </c>
    </row>
    <row r="20" spans="1:20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 t="shared" si="3"/>
        <v/>
      </c>
      <c r="F20" s="18" t="s">
        <v>12</v>
      </c>
      <c r="G20" s="33" t="str">
        <f t="shared" si="2"/>
        <v/>
      </c>
      <c r="J20" s="54" t="s">
        <v>37</v>
      </c>
      <c r="K20" s="496">
        <v>180</v>
      </c>
      <c r="L20"/>
      <c r="M20"/>
      <c r="O20" s="8" t="str">
        <f t="shared" si="0"/>
        <v/>
      </c>
      <c r="Q20" s="146" t="s">
        <v>164</v>
      </c>
      <c r="R20" s="146">
        <v>2005</v>
      </c>
      <c r="S20" s="146" t="s">
        <v>165</v>
      </c>
      <c r="T20" s="146" t="s">
        <v>167</v>
      </c>
    </row>
    <row r="21" spans="1:20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 t="shared" si="3"/>
        <v/>
      </c>
      <c r="F21" s="18" t="s">
        <v>12</v>
      </c>
      <c r="G21" s="33" t="str">
        <f t="shared" si="2"/>
        <v/>
      </c>
      <c r="J21" s="54" t="s">
        <v>77</v>
      </c>
      <c r="K21" s="496">
        <v>250</v>
      </c>
      <c r="L21"/>
      <c r="M21"/>
      <c r="O21" s="8" t="str">
        <f t="shared" si="0"/>
        <v/>
      </c>
      <c r="Q21" s="146" t="s">
        <v>164</v>
      </c>
      <c r="R21" s="146">
        <v>2005</v>
      </c>
      <c r="S21" s="146" t="s">
        <v>165</v>
      </c>
      <c r="T21" s="146" t="s">
        <v>167</v>
      </c>
    </row>
    <row r="22" spans="1:20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 t="shared" si="3"/>
        <v/>
      </c>
      <c r="F22" s="18" t="s">
        <v>12</v>
      </c>
      <c r="G22" s="33" t="str">
        <f t="shared" si="2"/>
        <v/>
      </c>
      <c r="J22" s="54" t="s">
        <v>76</v>
      </c>
      <c r="K22" s="496">
        <v>1000</v>
      </c>
      <c r="L22"/>
      <c r="M22"/>
      <c r="O22" s="8" t="str">
        <f t="shared" si="0"/>
        <v/>
      </c>
      <c r="Q22" s="146" t="s">
        <v>164</v>
      </c>
      <c r="R22" s="146">
        <v>2005</v>
      </c>
      <c r="S22" s="146" t="s">
        <v>165</v>
      </c>
      <c r="T22" s="146" t="s">
        <v>167</v>
      </c>
    </row>
    <row r="23" spans="1:20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 t="str">
        <f t="shared" si="3"/>
        <v/>
      </c>
      <c r="F23" s="20" t="s">
        <v>12</v>
      </c>
      <c r="G23" s="33" t="str">
        <f t="shared" si="2"/>
        <v/>
      </c>
      <c r="I23" s="55">
        <f>5*7*30</f>
        <v>1050</v>
      </c>
      <c r="J23" s="54" t="s">
        <v>24</v>
      </c>
      <c r="K23" s="496">
        <v>10470</v>
      </c>
      <c r="L23"/>
      <c r="M23"/>
      <c r="O23" s="8" t="str">
        <f t="shared" si="0"/>
        <v/>
      </c>
      <c r="Q23" s="146" t="s">
        <v>164</v>
      </c>
      <c r="R23" s="146">
        <v>2005</v>
      </c>
      <c r="S23" s="146" t="s">
        <v>165</v>
      </c>
      <c r="T23" s="146" t="s">
        <v>167</v>
      </c>
    </row>
    <row r="24" spans="1:20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 t="str">
        <f t="shared" si="3"/>
        <v/>
      </c>
      <c r="F24" s="19" t="s">
        <v>12</v>
      </c>
      <c r="G24" s="33" t="str">
        <f t="shared" si="2"/>
        <v/>
      </c>
      <c r="I24" s="57"/>
      <c r="J24"/>
      <c r="K24"/>
      <c r="L24"/>
      <c r="M24"/>
      <c r="O24" s="8" t="str">
        <f t="shared" si="0"/>
        <v/>
      </c>
      <c r="Q24" s="146" t="s">
        <v>164</v>
      </c>
      <c r="R24" s="146">
        <v>2005</v>
      </c>
      <c r="S24" s="146" t="s">
        <v>165</v>
      </c>
      <c r="T24" s="146" t="s">
        <v>167</v>
      </c>
    </row>
    <row r="25" spans="1:20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93" t="str">
        <f t="shared" si="3"/>
        <v/>
      </c>
      <c r="F25" s="19" t="s">
        <v>12</v>
      </c>
      <c r="G25" s="33" t="str">
        <f t="shared" si="2"/>
        <v/>
      </c>
      <c r="I25" s="57"/>
      <c r="J25"/>
      <c r="K25"/>
      <c r="L25"/>
      <c r="M25"/>
      <c r="O25" s="8" t="str">
        <f t="shared" si="0"/>
        <v/>
      </c>
      <c r="Q25" s="146" t="s">
        <v>164</v>
      </c>
      <c r="R25" s="146">
        <v>2005</v>
      </c>
      <c r="S25" s="146" t="s">
        <v>165</v>
      </c>
      <c r="T25" s="146" t="s">
        <v>167</v>
      </c>
    </row>
    <row r="26" spans="1:20" ht="21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3"/>
        <v>2000</v>
      </c>
      <c r="F26" s="19" t="s">
        <v>12</v>
      </c>
      <c r="G26" s="33">
        <f t="shared" si="2"/>
        <v>13000</v>
      </c>
      <c r="I26" s="57"/>
      <c r="J26"/>
      <c r="K26"/>
      <c r="L26"/>
      <c r="M26" t="s">
        <v>65</v>
      </c>
      <c r="N26" s="65">
        <v>50003544</v>
      </c>
      <c r="O26" s="8">
        <f t="shared" si="0"/>
        <v>2000</v>
      </c>
      <c r="Q26" s="146" t="s">
        <v>164</v>
      </c>
      <c r="R26" s="146">
        <v>2005</v>
      </c>
      <c r="S26" s="146" t="s">
        <v>165</v>
      </c>
      <c r="T26" s="146" t="s">
        <v>167</v>
      </c>
    </row>
    <row r="27" spans="1:20" ht="21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60">
        <f t="shared" si="3"/>
        <v>1450</v>
      </c>
      <c r="F27" s="19" t="s">
        <v>12</v>
      </c>
      <c r="G27" s="33">
        <f t="shared" si="2"/>
        <v>6380.0000000000009</v>
      </c>
      <c r="J27"/>
      <c r="K27"/>
      <c r="L27"/>
      <c r="M27" t="s">
        <v>66</v>
      </c>
      <c r="N27" s="65">
        <v>50003683</v>
      </c>
      <c r="O27" s="8">
        <f t="shared" si="0"/>
        <v>1450</v>
      </c>
      <c r="Q27" s="146" t="s">
        <v>164</v>
      </c>
      <c r="R27" s="146">
        <v>2005</v>
      </c>
      <c r="S27" s="146" t="s">
        <v>165</v>
      </c>
      <c r="T27" s="146" t="s">
        <v>167</v>
      </c>
    </row>
    <row r="28" spans="1:20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 t="str">
        <f t="shared" si="3"/>
        <v/>
      </c>
      <c r="F28" s="19" t="s">
        <v>12</v>
      </c>
      <c r="G28" s="33" t="str">
        <f t="shared" si="2"/>
        <v/>
      </c>
      <c r="J28"/>
      <c r="K28"/>
      <c r="L28"/>
      <c r="O28" s="8" t="str">
        <f t="shared" si="0"/>
        <v/>
      </c>
      <c r="Q28" s="146" t="s">
        <v>164</v>
      </c>
      <c r="R28" s="146">
        <v>2005</v>
      </c>
      <c r="S28" s="146" t="s">
        <v>165</v>
      </c>
      <c r="T28" s="146" t="s">
        <v>167</v>
      </c>
    </row>
    <row r="29" spans="1:20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93" t="str">
        <f t="shared" si="3"/>
        <v/>
      </c>
      <c r="F29" s="18" t="s">
        <v>12</v>
      </c>
      <c r="G29" s="33" t="str">
        <f t="shared" si="2"/>
        <v/>
      </c>
      <c r="I29" s="55" t="s">
        <v>26</v>
      </c>
      <c r="J29"/>
      <c r="K29"/>
      <c r="L29"/>
      <c r="O29" s="8" t="str">
        <f t="shared" si="0"/>
        <v/>
      </c>
      <c r="Q29" s="146" t="s">
        <v>164</v>
      </c>
      <c r="R29" s="146">
        <v>2005</v>
      </c>
      <c r="S29" s="146" t="s">
        <v>165</v>
      </c>
      <c r="T29" s="146" t="s">
        <v>167</v>
      </c>
    </row>
    <row r="30" spans="1:20" ht="21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IFERROR(VLOOKUP(A30,$J$11:$K$30,2,FALSE),"")</f>
        <v>270</v>
      </c>
      <c r="F30" s="18" t="s">
        <v>12</v>
      </c>
      <c r="G30" s="33">
        <f t="shared" si="2"/>
        <v>594</v>
      </c>
      <c r="J30"/>
      <c r="K30"/>
      <c r="L30"/>
      <c r="M30" s="65" t="s">
        <v>69</v>
      </c>
      <c r="N30" s="65">
        <v>50003964</v>
      </c>
      <c r="O30" s="8">
        <f t="shared" si="0"/>
        <v>270</v>
      </c>
      <c r="Q30" s="146" t="s">
        <v>164</v>
      </c>
      <c r="R30" s="146">
        <v>2005</v>
      </c>
      <c r="S30" s="146" t="s">
        <v>165</v>
      </c>
      <c r="T30" s="146" t="s">
        <v>167</v>
      </c>
    </row>
    <row r="31" spans="1:20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 t="shared" si="3"/>
        <v/>
      </c>
      <c r="F31" s="18" t="s">
        <v>12</v>
      </c>
      <c r="G31" s="33" t="str">
        <f t="shared" si="2"/>
        <v/>
      </c>
      <c r="J31"/>
      <c r="K31"/>
      <c r="L31"/>
      <c r="O31" s="8" t="str">
        <f t="shared" si="0"/>
        <v/>
      </c>
      <c r="Q31" s="146" t="s">
        <v>164</v>
      </c>
      <c r="R31" s="146">
        <v>2005</v>
      </c>
      <c r="S31" s="146" t="s">
        <v>165</v>
      </c>
      <c r="T31" s="146" t="s">
        <v>167</v>
      </c>
    </row>
    <row r="32" spans="1:20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 t="str">
        <f t="shared" si="3"/>
        <v/>
      </c>
      <c r="F32" s="20" t="s">
        <v>12</v>
      </c>
      <c r="G32" s="33" t="str">
        <f t="shared" si="2"/>
        <v/>
      </c>
      <c r="I32" s="56"/>
      <c r="O32" s="8" t="str">
        <f t="shared" si="0"/>
        <v/>
      </c>
      <c r="Q32" s="146" t="s">
        <v>164</v>
      </c>
      <c r="R32" s="146">
        <v>2005</v>
      </c>
      <c r="S32" s="146" t="s">
        <v>165</v>
      </c>
      <c r="T32" s="146" t="s">
        <v>167</v>
      </c>
    </row>
    <row r="33" spans="1:20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 t="str">
        <f t="shared" si="3"/>
        <v/>
      </c>
      <c r="F33" s="19" t="s">
        <v>12</v>
      </c>
      <c r="G33" s="33" t="str">
        <f t="shared" si="2"/>
        <v/>
      </c>
      <c r="I33" s="62"/>
      <c r="O33" s="8" t="str">
        <f t="shared" si="0"/>
        <v/>
      </c>
      <c r="Q33" s="146" t="s">
        <v>164</v>
      </c>
      <c r="R33" s="146">
        <v>2005</v>
      </c>
      <c r="S33" s="146" t="s">
        <v>165</v>
      </c>
      <c r="T33" s="146" t="s">
        <v>167</v>
      </c>
    </row>
    <row r="34" spans="1:2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93" t="str">
        <f t="shared" si="3"/>
        <v/>
      </c>
      <c r="F34" s="19" t="s">
        <v>12</v>
      </c>
      <c r="G34" s="33" t="str">
        <f t="shared" si="2"/>
        <v/>
      </c>
      <c r="O34" s="8" t="str">
        <f t="shared" si="0"/>
        <v/>
      </c>
      <c r="Q34" s="146" t="s">
        <v>164</v>
      </c>
      <c r="R34" s="146">
        <v>2005</v>
      </c>
      <c r="S34" s="146" t="s">
        <v>165</v>
      </c>
      <c r="T34" s="146" t="s">
        <v>167</v>
      </c>
    </row>
    <row r="35" spans="1:20" ht="21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3"/>
        <v>1950</v>
      </c>
      <c r="F35" s="19" t="s">
        <v>12</v>
      </c>
      <c r="G35" s="33">
        <f t="shared" si="2"/>
        <v>10335</v>
      </c>
      <c r="M35" s="65" t="s">
        <v>74</v>
      </c>
      <c r="N35" s="65">
        <v>50004355</v>
      </c>
      <c r="O35" s="8">
        <f t="shared" si="0"/>
        <v>1950</v>
      </c>
      <c r="Q35" s="146" t="s">
        <v>164</v>
      </c>
      <c r="R35" s="146">
        <v>2005</v>
      </c>
      <c r="S35" s="146" t="s">
        <v>165</v>
      </c>
      <c r="T35" s="146" t="s">
        <v>167</v>
      </c>
    </row>
    <row r="36" spans="1:20" ht="21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60">
        <f t="shared" si="3"/>
        <v>200</v>
      </c>
      <c r="F36" s="89" t="s">
        <v>12</v>
      </c>
      <c r="G36" s="33">
        <f t="shared" si="2"/>
        <v>516</v>
      </c>
      <c r="M36" s="65" t="s">
        <v>75</v>
      </c>
      <c r="N36" s="65">
        <v>50006741</v>
      </c>
      <c r="O36" s="8">
        <f>E36/200</f>
        <v>1</v>
      </c>
      <c r="Q36" s="146" t="s">
        <v>164</v>
      </c>
      <c r="R36" s="146">
        <v>2005</v>
      </c>
      <c r="S36" s="146" t="s">
        <v>165</v>
      </c>
      <c r="T36" s="146" t="s">
        <v>167</v>
      </c>
    </row>
    <row r="37" spans="1:20" ht="21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93">
        <f t="shared" si="3"/>
        <v>1000</v>
      </c>
      <c r="F37" s="19" t="s">
        <v>12</v>
      </c>
      <c r="G37" s="33">
        <f t="shared" si="2"/>
        <v>4400</v>
      </c>
      <c r="M37" s="65" t="s">
        <v>188</v>
      </c>
      <c r="N37" s="65">
        <v>50004376</v>
      </c>
      <c r="O37" s="8">
        <f t="shared" si="0"/>
        <v>1000</v>
      </c>
      <c r="Q37" s="146" t="s">
        <v>164</v>
      </c>
      <c r="R37" s="146">
        <v>2005</v>
      </c>
      <c r="S37" s="146" t="s">
        <v>165</v>
      </c>
      <c r="T37" s="146" t="s">
        <v>167</v>
      </c>
    </row>
    <row r="38" spans="1:20" ht="21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>IFERROR(VLOOKUP(A38,$J$11:$K$30,2,FALSE),"")</f>
        <v>250</v>
      </c>
      <c r="F38" s="19" t="s">
        <v>12</v>
      </c>
      <c r="G38" s="33">
        <f t="shared" si="2"/>
        <v>1075</v>
      </c>
      <c r="M38" s="65" t="s">
        <v>77</v>
      </c>
      <c r="N38" s="65">
        <v>50003552</v>
      </c>
      <c r="O38" s="8">
        <f t="shared" si="0"/>
        <v>250</v>
      </c>
      <c r="Q38" s="146" t="s">
        <v>164</v>
      </c>
      <c r="R38" s="146">
        <v>2005</v>
      </c>
      <c r="S38" s="146" t="s">
        <v>165</v>
      </c>
      <c r="T38" s="146" t="s">
        <v>167</v>
      </c>
    </row>
    <row r="39" spans="1:2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 t="str">
        <f t="shared" si="3"/>
        <v/>
      </c>
      <c r="F39" s="19" t="s">
        <v>12</v>
      </c>
      <c r="G39" s="33" t="str">
        <f t="shared" si="2"/>
        <v/>
      </c>
    </row>
    <row r="40" spans="1:20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 t="shared" si="3"/>
        <v/>
      </c>
      <c r="F40" s="18" t="s">
        <v>12</v>
      </c>
      <c r="G40" s="33" t="str">
        <f t="shared" si="2"/>
        <v/>
      </c>
    </row>
    <row r="41" spans="1:2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18" t="str">
        <f t="shared" si="3"/>
        <v/>
      </c>
      <c r="F41" s="20" t="s">
        <v>12</v>
      </c>
      <c r="G41" s="33" t="str">
        <f t="shared" si="2"/>
        <v/>
      </c>
    </row>
    <row r="42" spans="1:2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 t="str">
        <f t="shared" si="3"/>
        <v/>
      </c>
      <c r="F42" s="94" t="s">
        <v>12</v>
      </c>
      <c r="G42" s="50" t="str">
        <f t="shared" si="2"/>
        <v/>
      </c>
      <c r="H42" s="35"/>
      <c r="I42" s="55"/>
    </row>
    <row r="43" spans="1:20" ht="24.95" customHeight="1" x14ac:dyDescent="0.2">
      <c r="A43" s="88"/>
      <c r="B43" s="23"/>
      <c r="C43" s="21"/>
      <c r="D43" s="152"/>
      <c r="E43" s="156" t="s">
        <v>11</v>
      </c>
      <c r="F43" s="157"/>
      <c r="G43" s="70">
        <f>SUM(G8:G42)</f>
        <v>44804.9</v>
      </c>
      <c r="H43" s="15"/>
    </row>
    <row r="44" spans="1:20" ht="24.95" customHeight="1" x14ac:dyDescent="0.2">
      <c r="A44" s="88"/>
      <c r="B44" s="23"/>
      <c r="C44" s="21"/>
      <c r="D44" s="22"/>
      <c r="E44" s="24"/>
      <c r="F44" s="22"/>
      <c r="G44" s="25"/>
    </row>
    <row r="45" spans="1:20" ht="24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N45" s="149">
        <v>20002585</v>
      </c>
      <c r="O45" s="151">
        <f>E45</f>
        <v>0.4</v>
      </c>
      <c r="P45" s="150"/>
      <c r="Q45" s="59" t="s">
        <v>164</v>
      </c>
      <c r="R45" s="59">
        <v>2005</v>
      </c>
      <c r="S45" s="59" t="s">
        <v>165</v>
      </c>
      <c r="T45" s="59" t="s">
        <v>167</v>
      </c>
    </row>
    <row r="46" spans="1:20" ht="24.95" customHeight="1" x14ac:dyDescent="0.2">
      <c r="A46" s="88"/>
      <c r="B46" s="26"/>
      <c r="C46" s="52" t="s">
        <v>114</v>
      </c>
      <c r="D46" s="169">
        <v>453833.44827951223</v>
      </c>
      <c r="E46" s="69">
        <v>0.4</v>
      </c>
      <c r="F46" s="48" t="s">
        <v>10</v>
      </c>
      <c r="G46" s="72">
        <f>D46*E46</f>
        <v>181533.37931180489</v>
      </c>
      <c r="N46" s="149">
        <v>20002374</v>
      </c>
      <c r="O46" s="151">
        <f>E46</f>
        <v>0.4</v>
      </c>
      <c r="P46" s="150"/>
      <c r="Q46" s="59" t="s">
        <v>164</v>
      </c>
      <c r="R46" s="59">
        <v>2005</v>
      </c>
      <c r="S46" s="59" t="s">
        <v>165</v>
      </c>
      <c r="T46" s="59" t="s">
        <v>167</v>
      </c>
    </row>
    <row r="47" spans="1:20" s="65" customFormat="1" ht="24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20" s="65" customFormat="1" ht="24.95" customHeight="1" x14ac:dyDescent="0.2">
      <c r="A48" s="138"/>
      <c r="B48" s="519" t="s">
        <v>14</v>
      </c>
      <c r="C48" s="519"/>
      <c r="D48" s="519"/>
      <c r="E48" s="519"/>
      <c r="F48" s="73" t="s">
        <v>8</v>
      </c>
      <c r="G48" s="74">
        <f>G43+G45</f>
        <v>45642.892</v>
      </c>
      <c r="I48" s="66"/>
    </row>
    <row r="49" spans="1:9" s="65" customFormat="1" ht="24.95" customHeight="1" x14ac:dyDescent="0.2">
      <c r="A49" s="88"/>
      <c r="B49" s="519" t="s">
        <v>15</v>
      </c>
      <c r="C49" s="519"/>
      <c r="D49" s="519"/>
      <c r="E49" s="519"/>
      <c r="F49" s="75" t="s">
        <v>9</v>
      </c>
      <c r="G49" s="76">
        <f>G46</f>
        <v>181533.37931180489</v>
      </c>
      <c r="I49" s="66"/>
    </row>
    <row r="50" spans="1:9" s="65" customFormat="1" x14ac:dyDescent="0.2">
      <c r="A50" s="88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88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88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88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 s="88"/>
      <c r="B57" s="14"/>
      <c r="C57" s="51" t="s">
        <v>16</v>
      </c>
      <c r="D57" s="6"/>
      <c r="E57" s="516" t="s">
        <v>17</v>
      </c>
      <c r="F57" s="517"/>
      <c r="G57" s="518"/>
      <c r="I57" s="66"/>
    </row>
    <row r="58" spans="1:9" s="65" customFormat="1" ht="15.75" x14ac:dyDescent="0.25">
      <c r="A58" s="88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88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88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88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I63" s="66"/>
    </row>
    <row r="64" spans="1:9" ht="7.5" customHeight="1" x14ac:dyDescent="0.2">
      <c r="A64" s="88"/>
      <c r="B64" s="65"/>
      <c r="C64" s="65"/>
      <c r="D64" s="65"/>
      <c r="E64" s="65"/>
      <c r="F64" s="65"/>
      <c r="G64" s="65"/>
    </row>
    <row r="65" spans="1:9" ht="18" customHeight="1" x14ac:dyDescent="0.2">
      <c r="A65" s="88"/>
      <c r="B65" s="65"/>
      <c r="C65" s="65"/>
      <c r="D65" s="65"/>
      <c r="E65" s="65"/>
      <c r="F65" s="65"/>
      <c r="G65" s="65"/>
    </row>
    <row r="66" spans="1:9" ht="18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3.23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A7:T43" xr:uid="{00000000-0009-0000-0000-000027000000}">
    <filterColumn colId="4">
      <customFilters>
        <customFilter operator="notEqual" val=" "/>
      </customFilters>
    </filterColumn>
  </autoFilter>
  <mergeCells count="7">
    <mergeCell ref="E57:G57"/>
    <mergeCell ref="B2:G2"/>
    <mergeCell ref="B3:G3"/>
    <mergeCell ref="B4:G4"/>
    <mergeCell ref="B5:G5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B1:J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590044673</v>
      </c>
      <c r="C4" s="114">
        <v>43887</v>
      </c>
      <c r="D4" s="113" t="s">
        <v>37</v>
      </c>
      <c r="E4" s="113">
        <v>80</v>
      </c>
      <c r="G4" s="60"/>
    </row>
    <row r="5" spans="2:10" x14ac:dyDescent="0.2">
      <c r="B5" s="113">
        <v>590044673</v>
      </c>
      <c r="C5" s="114">
        <v>43887</v>
      </c>
      <c r="D5" s="113" t="s">
        <v>75</v>
      </c>
      <c r="E5" s="113">
        <v>100</v>
      </c>
      <c r="G5" s="60"/>
    </row>
    <row r="6" spans="2:10" x14ac:dyDescent="0.2">
      <c r="B6" s="113">
        <v>590044673</v>
      </c>
      <c r="C6" s="114">
        <v>43887</v>
      </c>
      <c r="D6" s="113" t="s">
        <v>38</v>
      </c>
      <c r="E6" s="113">
        <v>300</v>
      </c>
      <c r="G6" s="60"/>
      <c r="H6" s="53" t="s">
        <v>23</v>
      </c>
      <c r="I6" t="s">
        <v>25</v>
      </c>
    </row>
    <row r="7" spans="2:10" x14ac:dyDescent="0.2">
      <c r="B7" s="113">
        <v>590044673</v>
      </c>
      <c r="C7" s="114">
        <v>43887</v>
      </c>
      <c r="D7" s="113" t="s">
        <v>30</v>
      </c>
      <c r="E7" s="113">
        <v>300</v>
      </c>
      <c r="G7" s="60"/>
      <c r="H7" s="54" t="s">
        <v>30</v>
      </c>
      <c r="I7" s="496">
        <v>600</v>
      </c>
    </row>
    <row r="8" spans="2:10" x14ac:dyDescent="0.2">
      <c r="B8" s="113">
        <v>590044673</v>
      </c>
      <c r="C8" s="114">
        <v>43887</v>
      </c>
      <c r="D8" s="113" t="s">
        <v>32</v>
      </c>
      <c r="E8" s="113">
        <v>650</v>
      </c>
      <c r="H8" s="54" t="s">
        <v>32</v>
      </c>
      <c r="I8" s="496">
        <v>1450</v>
      </c>
    </row>
    <row r="9" spans="2:10" x14ac:dyDescent="0.2">
      <c r="B9" s="113">
        <v>590044673</v>
      </c>
      <c r="C9" s="114">
        <v>43887</v>
      </c>
      <c r="D9" s="113" t="s">
        <v>65</v>
      </c>
      <c r="E9" s="113">
        <v>150</v>
      </c>
      <c r="H9" s="54" t="s">
        <v>65</v>
      </c>
      <c r="I9" s="496">
        <v>2000</v>
      </c>
    </row>
    <row r="10" spans="2:10" x14ac:dyDescent="0.2">
      <c r="B10" s="113">
        <v>590044745</v>
      </c>
      <c r="C10" s="114">
        <v>43889</v>
      </c>
      <c r="D10" s="113" t="s">
        <v>76</v>
      </c>
      <c r="E10" s="113">
        <v>1000</v>
      </c>
      <c r="H10" s="54" t="s">
        <v>77</v>
      </c>
      <c r="I10" s="496">
        <v>250</v>
      </c>
    </row>
    <row r="11" spans="2:10" x14ac:dyDescent="0.2">
      <c r="B11" s="113">
        <v>590044745</v>
      </c>
      <c r="C11" s="114">
        <v>43889</v>
      </c>
      <c r="D11" s="113" t="s">
        <v>66</v>
      </c>
      <c r="E11" s="113">
        <v>100</v>
      </c>
      <c r="H11" s="54" t="s">
        <v>66</v>
      </c>
      <c r="I11" s="496">
        <v>1450</v>
      </c>
    </row>
    <row r="12" spans="2:10" x14ac:dyDescent="0.2">
      <c r="B12" s="113">
        <v>590044798</v>
      </c>
      <c r="C12" s="114">
        <v>43899</v>
      </c>
      <c r="D12" s="113" t="s">
        <v>66</v>
      </c>
      <c r="E12" s="113">
        <v>200</v>
      </c>
      <c r="H12" s="54" t="s">
        <v>69</v>
      </c>
      <c r="I12" s="496">
        <v>270</v>
      </c>
    </row>
    <row r="13" spans="2:10" x14ac:dyDescent="0.2">
      <c r="B13" s="113">
        <v>590044798</v>
      </c>
      <c r="C13" s="114">
        <v>43899</v>
      </c>
      <c r="D13" s="113" t="s">
        <v>39</v>
      </c>
      <c r="E13" s="113">
        <v>200</v>
      </c>
      <c r="H13" s="54" t="s">
        <v>37</v>
      </c>
      <c r="I13" s="496">
        <v>180</v>
      </c>
    </row>
    <row r="14" spans="2:10" x14ac:dyDescent="0.2">
      <c r="B14" s="113">
        <v>590044798</v>
      </c>
      <c r="C14" s="114">
        <v>43899</v>
      </c>
      <c r="D14" s="113" t="s">
        <v>74</v>
      </c>
      <c r="E14" s="113">
        <v>400</v>
      </c>
      <c r="H14" s="54" t="s">
        <v>38</v>
      </c>
      <c r="I14" s="496">
        <v>570</v>
      </c>
    </row>
    <row r="15" spans="2:10" x14ac:dyDescent="0.2">
      <c r="B15" s="113">
        <v>590044798</v>
      </c>
      <c r="C15" s="114">
        <v>43899</v>
      </c>
      <c r="D15" s="113" t="s">
        <v>65</v>
      </c>
      <c r="E15" s="113">
        <v>450</v>
      </c>
      <c r="H15" s="54" t="s">
        <v>74</v>
      </c>
      <c r="I15" s="496">
        <v>1950</v>
      </c>
      <c r="J15" s="136"/>
    </row>
    <row r="16" spans="2:10" x14ac:dyDescent="0.2">
      <c r="B16" s="113">
        <v>590044798</v>
      </c>
      <c r="C16" s="114">
        <v>43899</v>
      </c>
      <c r="D16" s="113" t="s">
        <v>77</v>
      </c>
      <c r="E16" s="113">
        <v>150</v>
      </c>
      <c r="H16" s="54" t="s">
        <v>39</v>
      </c>
      <c r="I16" s="496">
        <v>550</v>
      </c>
    </row>
    <row r="17" spans="2:9" x14ac:dyDescent="0.2">
      <c r="B17" s="113">
        <v>590044850</v>
      </c>
      <c r="C17" s="114">
        <v>43906</v>
      </c>
      <c r="D17" s="113" t="s">
        <v>69</v>
      </c>
      <c r="E17" s="113">
        <v>170</v>
      </c>
      <c r="H17" s="54" t="s">
        <v>76</v>
      </c>
      <c r="I17" s="496">
        <v>1000</v>
      </c>
    </row>
    <row r="18" spans="2:9" x14ac:dyDescent="0.2">
      <c r="B18" s="113">
        <v>590044850</v>
      </c>
      <c r="C18" s="114">
        <v>43906</v>
      </c>
      <c r="D18" s="113" t="s">
        <v>30</v>
      </c>
      <c r="E18" s="113">
        <v>300</v>
      </c>
      <c r="H18" s="54" t="s">
        <v>75</v>
      </c>
      <c r="I18" s="496">
        <v>200</v>
      </c>
    </row>
    <row r="19" spans="2:9" x14ac:dyDescent="0.2">
      <c r="B19" s="113">
        <v>590044850</v>
      </c>
      <c r="C19" s="114">
        <v>43906</v>
      </c>
      <c r="D19" s="113" t="s">
        <v>37</v>
      </c>
      <c r="E19" s="113">
        <v>100</v>
      </c>
      <c r="H19" s="54" t="s">
        <v>24</v>
      </c>
      <c r="I19" s="496">
        <v>10470</v>
      </c>
    </row>
    <row r="20" spans="2:9" x14ac:dyDescent="0.2">
      <c r="B20" s="113">
        <v>590044850</v>
      </c>
      <c r="C20" s="114">
        <v>43906</v>
      </c>
      <c r="D20" s="113" t="s">
        <v>38</v>
      </c>
      <c r="E20" s="113">
        <v>270</v>
      </c>
    </row>
    <row r="21" spans="2:9" x14ac:dyDescent="0.2">
      <c r="B21" s="113">
        <v>590044850</v>
      </c>
      <c r="C21" s="114">
        <v>43906</v>
      </c>
      <c r="D21" s="113" t="s">
        <v>32</v>
      </c>
      <c r="E21" s="113">
        <v>800</v>
      </c>
    </row>
    <row r="22" spans="2:9" x14ac:dyDescent="0.2">
      <c r="B22" s="113">
        <v>590044850</v>
      </c>
      <c r="C22" s="114">
        <v>43906</v>
      </c>
      <c r="D22" s="113" t="s">
        <v>75</v>
      </c>
      <c r="E22" s="113">
        <v>100</v>
      </c>
    </row>
    <row r="23" spans="2:9" x14ac:dyDescent="0.2">
      <c r="B23" s="113">
        <v>590044871</v>
      </c>
      <c r="C23" s="114">
        <v>43909</v>
      </c>
      <c r="D23" s="113" t="s">
        <v>74</v>
      </c>
      <c r="E23" s="113">
        <v>550</v>
      </c>
    </row>
    <row r="24" spans="2:9" x14ac:dyDescent="0.2">
      <c r="B24" s="113">
        <v>590044871</v>
      </c>
      <c r="C24" s="114">
        <v>43909</v>
      </c>
      <c r="D24" s="113" t="s">
        <v>39</v>
      </c>
      <c r="E24" s="113">
        <v>350</v>
      </c>
    </row>
    <row r="25" spans="2:9" x14ac:dyDescent="0.2">
      <c r="B25" s="113">
        <v>590044871</v>
      </c>
      <c r="C25" s="114">
        <v>43909</v>
      </c>
      <c r="D25" s="113" t="s">
        <v>66</v>
      </c>
      <c r="E25" s="113">
        <v>650</v>
      </c>
    </row>
    <row r="26" spans="2:9" x14ac:dyDescent="0.2">
      <c r="B26" s="113">
        <v>590044871</v>
      </c>
      <c r="C26" s="114">
        <v>43909</v>
      </c>
      <c r="D26" s="158" t="s">
        <v>65</v>
      </c>
      <c r="E26" s="113">
        <v>1000</v>
      </c>
    </row>
    <row r="27" spans="2:9" x14ac:dyDescent="0.2">
      <c r="B27" s="113">
        <v>590044890</v>
      </c>
      <c r="C27" s="114">
        <v>43910</v>
      </c>
      <c r="D27" s="158" t="s">
        <v>65</v>
      </c>
      <c r="E27" s="162">
        <v>400</v>
      </c>
    </row>
    <row r="28" spans="2:9" x14ac:dyDescent="0.2">
      <c r="B28" s="113">
        <v>590044890</v>
      </c>
      <c r="C28" s="114">
        <v>43910</v>
      </c>
      <c r="D28" s="158" t="s">
        <v>66</v>
      </c>
      <c r="E28" s="113">
        <v>500</v>
      </c>
    </row>
    <row r="29" spans="2:9" x14ac:dyDescent="0.2">
      <c r="B29" s="113">
        <v>590044890</v>
      </c>
      <c r="C29" s="114">
        <v>43910</v>
      </c>
      <c r="D29" s="158" t="s">
        <v>69</v>
      </c>
      <c r="E29" s="113">
        <v>100</v>
      </c>
    </row>
    <row r="30" spans="2:9" x14ac:dyDescent="0.2">
      <c r="B30" s="113">
        <v>590044890</v>
      </c>
      <c r="C30" s="114">
        <v>43910</v>
      </c>
      <c r="D30" s="113" t="s">
        <v>74</v>
      </c>
      <c r="E30" s="113">
        <v>1000</v>
      </c>
    </row>
    <row r="31" spans="2:9" x14ac:dyDescent="0.2">
      <c r="B31" s="113">
        <v>590044890</v>
      </c>
      <c r="C31" s="114">
        <v>43910</v>
      </c>
      <c r="D31" s="113" t="s">
        <v>77</v>
      </c>
      <c r="E31" s="113">
        <v>100</v>
      </c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28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4" xr:uid="{00000000-0002-0000-2800-000000000000}">
      <formula1>$B$54:$B$90</formula1>
    </dataValidation>
    <dataValidation type="list" allowBlank="1" showInputMessage="1" showErrorMessage="1" sqref="D15:D39" xr:uid="{00000000-0002-0000-2800-000001000000}">
      <formula1>$B$54:$B$91</formula1>
    </dataValidation>
    <dataValidation type="list" allowBlank="1" showInputMessage="1" showErrorMessage="1" sqref="D40:D47" xr:uid="{00000000-0002-0000-2800-000002000000}">
      <formula1>$B$54:$B$72</formula1>
    </dataValidation>
    <dataValidation type="list" allowBlank="1" showInputMessage="1" showErrorMessage="1" sqref="D49:D54" xr:uid="{00000000-0002-0000-2800-000003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filterMode="1">
    <pageSetUpPr fitToPage="1"/>
  </sheetPr>
  <dimension ref="A2:Q128"/>
  <sheetViews>
    <sheetView showGridLines="0" topLeftCell="A40" zoomScale="85" zoomScaleNormal="85" workbookViewId="0">
      <selection activeCell="E8" sqref="E8:E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190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VLOOKUP(A8,$A$90:$B$134,2,FALSE)</f>
        <v>2.38</v>
      </c>
      <c r="E8" s="17">
        <f>IFERROR(VLOOKUP(A8,'Control-EM Abril 2020 '!$H$6:$I$28,2,FALSE),"")</f>
        <v>1900</v>
      </c>
      <c r="F8" s="17" t="s">
        <v>12</v>
      </c>
      <c r="G8" s="27">
        <f>IFERROR(+D8*E8,"")</f>
        <v>4522</v>
      </c>
      <c r="J8" s="65" t="s">
        <v>169</v>
      </c>
      <c r="K8" s="65">
        <v>50003076</v>
      </c>
      <c r="L8" s="8">
        <f>E8</f>
        <v>1900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82">
        <f>VLOOKUP(A9,$A$90:$B$134,2,FALSE)</f>
        <v>3.18</v>
      </c>
      <c r="E9" s="18">
        <f>IFERROR(VLOOKUP(A9,'Control-EM Abril 2020 '!$H$6:$I$28,2,FALSE),"")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65">
        <v>50003065</v>
      </c>
      <c r="L9" s="8">
        <f>E9</f>
        <v>600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VLOOKUP(A10,$A$90:$B$134,2,FALSE)</f>
        <v>2.41</v>
      </c>
      <c r="E10" s="18">
        <f>IFERROR(VLOOKUP(A10,'Control-EM Abril 2020 '!$H$6:$I$28,2,FALSE),"")</f>
        <v>1730</v>
      </c>
      <c r="F10" s="18" t="s">
        <v>12</v>
      </c>
      <c r="G10" s="33">
        <f t="shared" ref="G10:G46" si="1">IFERROR(+D10*E10,"")</f>
        <v>4169.3</v>
      </c>
      <c r="I10" s="54"/>
      <c r="J10" t="s">
        <v>154</v>
      </c>
      <c r="K10">
        <v>50004171</v>
      </c>
      <c r="L10" s="8">
        <f>E10</f>
        <v>1730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Abril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Abril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Abril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20">
        <f>IFERROR(VLOOKUP(A14,'Control-EM Abril 2020 '!$H$6:$I$28,2,FALSE),"")</f>
        <v>640</v>
      </c>
      <c r="F14" s="20" t="s">
        <v>12</v>
      </c>
      <c r="G14" s="33">
        <f t="shared" si="1"/>
        <v>2214.4</v>
      </c>
      <c r="I14" s="54"/>
      <c r="J14" t="s">
        <v>156</v>
      </c>
      <c r="K14">
        <v>50004370</v>
      </c>
      <c r="L14" s="8">
        <f>E14</f>
        <v>640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Abril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Abril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>
        <f>IFERROR(VLOOKUP(A17,'Control-EM Abril 2020 '!$H$6:$I$28,2,FALSE),"")</f>
        <v>300</v>
      </c>
      <c r="F17" s="19" t="s">
        <v>12</v>
      </c>
      <c r="G17" s="33">
        <f t="shared" si="1"/>
        <v>354</v>
      </c>
      <c r="I17" s="54"/>
      <c r="J17" t="str">
        <f>A17</f>
        <v>SB14</v>
      </c>
      <c r="K17">
        <v>50006661</v>
      </c>
      <c r="L17" s="8">
        <f>E17</f>
        <v>300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89">
        <f>IFERROR(VLOOKUP(A18,'Control-EM Abril 2020 '!$H$6:$I$28,2,FALSE),"")</f>
        <v>550</v>
      </c>
      <c r="F18" s="89" t="s">
        <v>12</v>
      </c>
      <c r="G18" s="33">
        <f t="shared" si="1"/>
        <v>1012</v>
      </c>
      <c r="J18" t="s">
        <v>151</v>
      </c>
      <c r="K18">
        <v>50001439</v>
      </c>
      <c r="L18" s="8">
        <f>E18</f>
        <v>550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Abril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Abril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Abril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Abril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Abril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>
        <f>IFERROR(VLOOKUP(A24,'Control-EM Abril 2020 '!$H$6:$I$28,2,FALSE),"")</f>
        <v>570</v>
      </c>
      <c r="F24" s="19" t="s">
        <v>12</v>
      </c>
      <c r="G24" s="33">
        <f t="shared" si="1"/>
        <v>1938</v>
      </c>
      <c r="J24" t="s">
        <v>168</v>
      </c>
      <c r="K24">
        <v>50001416</v>
      </c>
      <c r="L24" s="8">
        <f>E24</f>
        <v>570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Abril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Abril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9">
        <f>IFERROR(VLOOKUP(A27,'Control-EM Abril 2020 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9">
        <f>IFERROR(VLOOKUP(A28,'Control-EM Abril 2020 '!$H$6:$I$28,2,FALSE),"")</f>
        <v>1720</v>
      </c>
      <c r="F28" s="19" t="s">
        <v>12</v>
      </c>
      <c r="G28" s="33">
        <f t="shared" si="1"/>
        <v>7568.0000000000009</v>
      </c>
      <c r="J28" s="65" t="s">
        <v>153</v>
      </c>
      <c r="K28" s="65">
        <v>50003683</v>
      </c>
      <c r="L28" s="8">
        <f>E28</f>
        <v>1720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14.25" hidden="1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89" t="str">
        <f>IFERROR(VLOOKUP(A29,'Control-EM Abril 2020 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>IFERROR(VLOOKUP(A30,'Control-EM Abril 2020 '!$H$6:$I$28,2,FALSE),"")</f>
        <v/>
      </c>
      <c r="F30" s="18" t="s">
        <v>12</v>
      </c>
      <c r="G30" s="33" t="str">
        <f t="shared" si="1"/>
        <v/>
      </c>
    </row>
    <row r="31" spans="1:17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>IFERROR(VLOOKUP(A31,'Control-EM Abril 2020 '!$H$6:$I$28,2,FALSE),"")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>IFERROR(VLOOKUP(A32,'Control-EM Abril 2020 '!$H$6:$I$28,2,FALSE),"")</f>
        <v>150</v>
      </c>
      <c r="F32" s="18" t="s">
        <v>12</v>
      </c>
      <c r="G32" s="33">
        <f t="shared" si="1"/>
        <v>586.5</v>
      </c>
      <c r="J32" s="65" t="s">
        <v>170</v>
      </c>
      <c r="K32" s="65">
        <v>50004184</v>
      </c>
      <c r="L32" s="7">
        <f>E32</f>
        <v>150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20">
        <f>IFERROR(VLOOKUP(A33,'Control-EM Abril 2020 '!$H$6:$I$28,2,FALSE),"")</f>
        <v>150</v>
      </c>
      <c r="F33" s="20" t="s">
        <v>12</v>
      </c>
      <c r="G33" s="33">
        <f t="shared" si="1"/>
        <v>495</v>
      </c>
      <c r="J33" s="65" t="s">
        <v>171</v>
      </c>
      <c r="K33" s="65">
        <v>50004264</v>
      </c>
      <c r="L33" s="7">
        <f>E33</f>
        <v>150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9" t="str">
        <f>IFERROR(VLOOKUP(A34,'Control-EM Abril 2020 '!$H$6:$I$28,2,FALSE),"")</f>
        <v/>
      </c>
      <c r="F34" s="19" t="s">
        <v>12</v>
      </c>
      <c r="G34" s="33" t="str">
        <f t="shared" si="1"/>
        <v/>
      </c>
      <c r="I34" s="67"/>
    </row>
    <row r="35" spans="1:17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9" t="str">
        <f>IFERROR(VLOOKUP(A35,'Control-EM Abril 2020 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9">
        <f>IFERROR(VLOOKUP(A36,'Control-EM Abril 2020 '!$H$6:$I$28,2,FALSE),"")</f>
        <v>450</v>
      </c>
      <c r="F36" s="19" t="s">
        <v>12</v>
      </c>
      <c r="G36" s="33">
        <f t="shared" si="1"/>
        <v>2385</v>
      </c>
      <c r="J36" s="65" t="s">
        <v>155</v>
      </c>
      <c r="K36" s="65">
        <v>50004355</v>
      </c>
      <c r="L36" s="7">
        <f>E36</f>
        <v>450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1.95" hidden="1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9" t="str">
        <f>IFERROR(VLOOKUP(A37,'Control-EM Abril 2020 '!$H$6:$I$28,2,FALSE),"")</f>
        <v/>
      </c>
      <c r="F37" s="19" t="s">
        <v>12</v>
      </c>
      <c r="G37" s="33" t="str">
        <f t="shared" si="1"/>
        <v/>
      </c>
      <c r="J37" s="65" t="s">
        <v>173</v>
      </c>
      <c r="K37" s="65">
        <v>50004365</v>
      </c>
      <c r="L37" s="7" t="str">
        <f>E37</f>
        <v/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9" t="str">
        <f>IFERROR(VLOOKUP(A38,'Control-EM Abril 2020 '!$H$6:$I$28,2,FALSE),"")</f>
        <v/>
      </c>
      <c r="F38" s="19" t="s">
        <v>12</v>
      </c>
      <c r="G38" s="33" t="str">
        <f t="shared" si="1"/>
        <v/>
      </c>
    </row>
    <row r="39" spans="1:17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9" t="str">
        <f>IFERROR(VLOOKUP(A39,'Control-EM Abril 2020 '!$H$6:$I$28,2,FALSE),"")</f>
        <v/>
      </c>
      <c r="F39" s="19" t="s">
        <v>12</v>
      </c>
      <c r="G39" s="33" t="str">
        <f t="shared" si="1"/>
        <v/>
      </c>
    </row>
    <row r="40" spans="1:17" ht="24.95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>IFERROR(VLOOKUP(A40,'Control-EM Abril 2020 '!$H$6:$I$28,2,FALSE),"")</f>
        <v>1400</v>
      </c>
      <c r="F40" s="18" t="s">
        <v>12</v>
      </c>
      <c r="G40" s="33">
        <f t="shared" si="1"/>
        <v>6020</v>
      </c>
      <c r="J40" s="65" t="s">
        <v>189</v>
      </c>
      <c r="K40" s="65">
        <v>50003552</v>
      </c>
      <c r="L40" s="7">
        <f>E40</f>
        <v>1400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>IFERROR(VLOOKUP(A41,'Control-EM Abril 2020 '!$H$6:$I$28,2,FALSE),"")</f>
        <v/>
      </c>
      <c r="F41" s="18" t="s">
        <v>12</v>
      </c>
      <c r="G41" s="33" t="str">
        <f t="shared" si="1"/>
        <v/>
      </c>
    </row>
    <row r="42" spans="1:17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>IFERROR(VLOOKUP(A42,'Control-EM Abril 2020 '!$H$6:$I$28,2,FALSE),"")</f>
        <v/>
      </c>
      <c r="F42" s="18" t="s">
        <v>12</v>
      </c>
      <c r="G42" s="33" t="str">
        <f t="shared" si="1"/>
        <v/>
      </c>
    </row>
    <row r="43" spans="1:17" ht="21.95" hidden="1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48" t="str">
        <f>IFERROR(VLOOKUP(A43,'Control-EM Abril 2020 '!$H$6:$I$28,2,FALSE),"")</f>
        <v/>
      </c>
      <c r="F43" s="148" t="s">
        <v>12</v>
      </c>
      <c r="G43" s="33" t="str">
        <f t="shared" si="1"/>
        <v/>
      </c>
      <c r="I43" s="90"/>
      <c r="J43" s="7" t="s">
        <v>27</v>
      </c>
      <c r="K43" s="7">
        <v>50001313</v>
      </c>
      <c r="L43" s="7" t="e">
        <f>E43/200</f>
        <v>#VALUE!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VLOOKUP(A44,$A$90:$B$134,2,FALSE)</f>
        <v>3.23</v>
      </c>
      <c r="E44" s="94" t="str">
        <f>IFERROR(VLOOKUP(A44,'Control-EM Abril 2020 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36</v>
      </c>
      <c r="C45" s="164" t="s">
        <v>125</v>
      </c>
      <c r="D45" s="92">
        <f>VLOOKUP(A45,$A$90:$B$134,2,FALSE)</f>
        <v>4.76</v>
      </c>
      <c r="E45" s="94">
        <f>IFERROR(VLOOKUP(A45,'Control-EM Abril 2020 '!$H$6:$I$28,2,FALSE),"")</f>
        <v>1300</v>
      </c>
      <c r="F45" s="94" t="s">
        <v>12</v>
      </c>
      <c r="G45" s="33">
        <f t="shared" si="1"/>
        <v>6188</v>
      </c>
      <c r="H45" s="35"/>
      <c r="J45" s="65" t="s">
        <v>172</v>
      </c>
      <c r="K45" s="65">
        <v>50004359</v>
      </c>
      <c r="L45" s="7">
        <f>E45</f>
        <v>1300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customHeight="1" x14ac:dyDescent="0.2">
      <c r="A46" s="87" t="s">
        <v>186</v>
      </c>
      <c r="B46" s="48">
        <v>36</v>
      </c>
      <c r="C46" s="99" t="s">
        <v>187</v>
      </c>
      <c r="D46" s="92">
        <f>VLOOKUP(A46,$A$90:$B$134,2,FALSE)</f>
        <v>5.24</v>
      </c>
      <c r="E46" s="94">
        <f>IFERROR(VLOOKUP(A46,'Control-EM Abril 2020 '!$H$6:$I$28,2,FALSE),"")</f>
        <v>160</v>
      </c>
      <c r="F46" s="94" t="s">
        <v>12</v>
      </c>
      <c r="G46" s="33">
        <f t="shared" si="1"/>
        <v>838.40000000000009</v>
      </c>
      <c r="H46" s="35"/>
      <c r="J46" s="65" t="str">
        <f>A46</f>
        <v>RT155</v>
      </c>
      <c r="K46" s="65">
        <v>50006340</v>
      </c>
      <c r="L46" s="7">
        <f>E46</f>
        <v>160</v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ht="24.95" customHeight="1" x14ac:dyDescent="0.2">
      <c r="A47" s="65"/>
      <c r="B47" s="23"/>
      <c r="C47" s="21"/>
      <c r="D47" s="152"/>
      <c r="E47" s="154" t="s">
        <v>11</v>
      </c>
      <c r="F47" s="155"/>
      <c r="G47" s="153">
        <f>SUM(G8:G46)</f>
        <v>46018.6</v>
      </c>
      <c r="H47" s="15"/>
      <c r="J47" s="65"/>
      <c r="K47" s="65"/>
      <c r="N47" s="146"/>
      <c r="O47" s="146"/>
      <c r="P47" s="146"/>
      <c r="Q47" s="146"/>
    </row>
    <row r="48" spans="1:17" ht="24.95" customHeight="1" x14ac:dyDescent="0.2">
      <c r="B48" s="23"/>
      <c r="C48" s="21"/>
      <c r="D48" s="22"/>
      <c r="E48" s="24"/>
      <c r="F48" s="22"/>
      <c r="G48" s="25"/>
      <c r="I48" s="90"/>
    </row>
    <row r="49" spans="1:17" ht="24.95" customHeight="1" x14ac:dyDescent="0.2">
      <c r="B49" s="26"/>
      <c r="C49" s="52" t="s">
        <v>18</v>
      </c>
      <c r="D49" s="68">
        <v>2094.98</v>
      </c>
      <c r="E49" s="69">
        <v>0.6</v>
      </c>
      <c r="F49" s="48" t="s">
        <v>10</v>
      </c>
      <c r="G49" s="70">
        <f>(D49*E49)</f>
        <v>1256.9880000000001</v>
      </c>
      <c r="K49" s="149">
        <v>20002585</v>
      </c>
      <c r="L49" s="151">
        <f>E49</f>
        <v>0.6</v>
      </c>
      <c r="M49" s="150"/>
      <c r="N49" s="59" t="s">
        <v>164</v>
      </c>
      <c r="O49" s="59">
        <v>2005</v>
      </c>
      <c r="P49" s="59" t="s">
        <v>165</v>
      </c>
      <c r="Q49" s="146" t="s">
        <v>178</v>
      </c>
    </row>
    <row r="50" spans="1:17" ht="24.95" customHeight="1" x14ac:dyDescent="0.2">
      <c r="B50" s="26"/>
      <c r="C50" s="52" t="s">
        <v>113</v>
      </c>
      <c r="D50" s="169">
        <v>453833.44827951223</v>
      </c>
      <c r="E50" s="69">
        <v>0.6</v>
      </c>
      <c r="F50" s="48" t="s">
        <v>10</v>
      </c>
      <c r="G50" s="72">
        <f>D50*E50</f>
        <v>272300.06896770734</v>
      </c>
      <c r="K50" s="149">
        <v>20002374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s="65" customFormat="1" ht="24.95" customHeight="1" x14ac:dyDescent="0.25">
      <c r="A51" s="8"/>
      <c r="B51" s="9"/>
      <c r="C51" s="10"/>
      <c r="D51" s="11"/>
      <c r="E51" s="12"/>
      <c r="F51" s="11"/>
      <c r="G51" s="13"/>
    </row>
    <row r="52" spans="1:17" s="65" customFormat="1" ht="24.95" customHeight="1" x14ac:dyDescent="0.2">
      <c r="A52" s="8"/>
      <c r="B52" s="534" t="s">
        <v>14</v>
      </c>
      <c r="C52" s="534"/>
      <c r="D52" s="534"/>
      <c r="E52" s="534"/>
      <c r="F52" s="158" t="s">
        <v>8</v>
      </c>
      <c r="G52" s="171">
        <f>G47+G49</f>
        <v>47275.587999999996</v>
      </c>
      <c r="I52" s="174"/>
      <c r="K52" s="170"/>
    </row>
    <row r="53" spans="1:17" s="65" customFormat="1" ht="24.95" customHeight="1" x14ac:dyDescent="0.2">
      <c r="A53" s="7"/>
      <c r="B53" s="534" t="s">
        <v>15</v>
      </c>
      <c r="C53" s="534"/>
      <c r="D53" s="534"/>
      <c r="E53" s="534"/>
      <c r="F53" s="172" t="s">
        <v>9</v>
      </c>
      <c r="G53" s="173">
        <f>G50</f>
        <v>272300.06896770734</v>
      </c>
      <c r="I53" s="174"/>
    </row>
    <row r="54" spans="1:17" s="65" customFormat="1" ht="24.95" customHeight="1" x14ac:dyDescent="0.2">
      <c r="A54" s="8"/>
      <c r="B54" s="519" t="s">
        <v>192</v>
      </c>
      <c r="C54" s="519"/>
      <c r="D54" s="519"/>
      <c r="E54" s="519"/>
      <c r="F54" s="73" t="s">
        <v>8</v>
      </c>
      <c r="G54" s="74">
        <f>G52*0.97</f>
        <v>45857.320359999998</v>
      </c>
      <c r="I54" s="175"/>
      <c r="K54" s="170"/>
    </row>
    <row r="55" spans="1:17" s="65" customFormat="1" ht="24.95" customHeight="1" x14ac:dyDescent="0.2">
      <c r="A55" s="7"/>
      <c r="B55" s="519" t="s">
        <v>193</v>
      </c>
      <c r="C55" s="519"/>
      <c r="D55" s="519"/>
      <c r="E55" s="519"/>
      <c r="F55" s="75" t="s">
        <v>9</v>
      </c>
      <c r="G55" s="76">
        <f>G53*0.97</f>
        <v>264131.0668986761</v>
      </c>
      <c r="I55" s="174"/>
    </row>
    <row r="56" spans="1:17" s="65" customFormat="1" x14ac:dyDescent="0.2">
      <c r="A56" s="7"/>
      <c r="B56" s="29"/>
      <c r="C56" s="30"/>
      <c r="D56" s="30"/>
      <c r="E56" s="30"/>
      <c r="F56" s="31"/>
      <c r="G56" s="34"/>
      <c r="I56" s="174"/>
    </row>
    <row r="57" spans="1:17" s="65" customFormat="1" x14ac:dyDescent="0.2">
      <c r="A57" s="7"/>
      <c r="B57" s="14"/>
      <c r="C57" s="8"/>
      <c r="D57" s="8"/>
      <c r="E57" s="8"/>
      <c r="F57" s="7"/>
      <c r="G57" s="44"/>
      <c r="I57" s="176"/>
    </row>
    <row r="58" spans="1:17" s="65" customFormat="1" ht="21.95" customHeight="1" x14ac:dyDescent="0.2">
      <c r="A58" s="7"/>
      <c r="B58" s="14"/>
      <c r="C58" s="8"/>
      <c r="D58" s="8"/>
      <c r="E58" s="8"/>
      <c r="F58" s="7"/>
      <c r="G58" s="44"/>
      <c r="I58" s="175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7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</row>
    <row r="61" spans="1:17" s="65" customFormat="1" ht="21.95" customHeight="1" x14ac:dyDescent="0.2">
      <c r="A61" s="7"/>
      <c r="B61" s="14"/>
      <c r="C61" s="7"/>
      <c r="D61" s="15"/>
      <c r="E61" s="15"/>
      <c r="F61" s="15"/>
      <c r="G61" s="16"/>
    </row>
    <row r="62" spans="1:17" s="65" customFormat="1" ht="21.95" customHeight="1" x14ac:dyDescent="0.2">
      <c r="A62" s="7"/>
      <c r="B62" s="14"/>
      <c r="C62" s="7"/>
      <c r="D62" s="15"/>
      <c r="E62" s="7"/>
      <c r="F62" s="15"/>
      <c r="G62" s="16"/>
    </row>
    <row r="63" spans="1:17" s="65" customFormat="1" ht="23.25" customHeight="1" x14ac:dyDescent="0.2">
      <c r="A63"/>
      <c r="B63" s="14"/>
      <c r="C63" s="51" t="s">
        <v>16</v>
      </c>
      <c r="D63" s="6"/>
      <c r="E63" s="516" t="s">
        <v>17</v>
      </c>
      <c r="F63" s="517"/>
      <c r="G63" s="518"/>
    </row>
    <row r="64" spans="1:17" s="65" customFormat="1" ht="15.75" x14ac:dyDescent="0.25">
      <c r="A64" s="7"/>
      <c r="B64" s="36"/>
      <c r="C64" s="46" t="s">
        <v>110</v>
      </c>
      <c r="D64" s="37"/>
      <c r="E64" s="38" t="s">
        <v>13</v>
      </c>
      <c r="F64" s="38"/>
      <c r="G64" s="39"/>
    </row>
    <row r="65" spans="1:8" s="65" customFormat="1" ht="21.95" customHeight="1" x14ac:dyDescent="0.2">
      <c r="A65" s="7"/>
      <c r="B65" s="40"/>
      <c r="C65" s="41"/>
      <c r="D65" s="41"/>
      <c r="E65" s="42"/>
      <c r="F65" s="42"/>
      <c r="G65" s="43"/>
    </row>
    <row r="66" spans="1:8" s="65" customFormat="1" ht="21.95" customHeight="1" x14ac:dyDescent="0.2">
      <c r="A66" s="7"/>
      <c r="B66" s="7"/>
      <c r="C66" s="7"/>
      <c r="D66" s="7"/>
      <c r="E66" s="7"/>
      <c r="F66" s="7"/>
      <c r="G66" s="7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B68" s="7"/>
      <c r="C68" s="7"/>
      <c r="D68" s="7"/>
      <c r="E68" s="7"/>
      <c r="F68" s="7"/>
      <c r="G68" s="7"/>
    </row>
    <row r="69" spans="1:8" s="65" customFormat="1" ht="21.95" customHeight="1" x14ac:dyDescent="0.2"/>
    <row r="70" spans="1:8" ht="7.5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  <c r="H74" s="5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B85" s="65"/>
      <c r="C85" s="65"/>
      <c r="D85" s="65"/>
      <c r="E85" s="65"/>
      <c r="F85" s="65"/>
      <c r="G85" s="65"/>
    </row>
    <row r="86" spans="1:7" x14ac:dyDescent="0.2">
      <c r="B86" s="65"/>
      <c r="C86" s="65"/>
    </row>
    <row r="87" spans="1:7" x14ac:dyDescent="0.2">
      <c r="B87" s="65"/>
      <c r="C87" s="65"/>
    </row>
    <row r="88" spans="1:7" x14ac:dyDescent="0.2">
      <c r="B88" s="65"/>
      <c r="C88" s="65"/>
    </row>
    <row r="90" spans="1:7" ht="14.25" x14ac:dyDescent="0.2">
      <c r="A90" s="165" t="s">
        <v>32</v>
      </c>
      <c r="B90" s="166">
        <v>2.38</v>
      </c>
    </row>
    <row r="91" spans="1:7" ht="14.25" x14ac:dyDescent="0.2">
      <c r="A91" s="165" t="s">
        <v>31</v>
      </c>
      <c r="B91" s="166">
        <v>3.18</v>
      </c>
      <c r="F91" s="55"/>
    </row>
    <row r="92" spans="1:7" ht="14.25" x14ac:dyDescent="0.2">
      <c r="A92" s="165" t="s">
        <v>37</v>
      </c>
      <c r="B92" s="166">
        <v>2.41</v>
      </c>
      <c r="F92" s="55"/>
    </row>
    <row r="93" spans="1:7" ht="14.25" x14ac:dyDescent="0.2">
      <c r="A93" s="165" t="s">
        <v>36</v>
      </c>
      <c r="B93" s="166">
        <v>2.15</v>
      </c>
      <c r="F93" s="55"/>
    </row>
    <row r="94" spans="1:7" ht="14.25" x14ac:dyDescent="0.2">
      <c r="A94" s="165" t="s">
        <v>38</v>
      </c>
      <c r="B94" s="166">
        <v>2.83</v>
      </c>
      <c r="F94" s="55"/>
    </row>
    <row r="95" spans="1:7" ht="14.25" x14ac:dyDescent="0.2">
      <c r="A95" s="165" t="s">
        <v>40</v>
      </c>
      <c r="B95" s="166">
        <v>2.15</v>
      </c>
      <c r="F95" s="55"/>
    </row>
    <row r="96" spans="1:7" ht="14.25" x14ac:dyDescent="0.2">
      <c r="A96" s="165" t="s">
        <v>39</v>
      </c>
      <c r="B96" s="166">
        <v>3.46</v>
      </c>
      <c r="F96" s="55"/>
    </row>
    <row r="97" spans="1:6" ht="14.25" x14ac:dyDescent="0.2">
      <c r="A97" s="165" t="s">
        <v>28</v>
      </c>
      <c r="B97" s="166">
        <v>2.76</v>
      </c>
      <c r="F97" s="55"/>
    </row>
    <row r="98" spans="1:6" ht="14.25" x14ac:dyDescent="0.2">
      <c r="A98" s="165" t="s">
        <v>41</v>
      </c>
      <c r="B98" s="166">
        <v>4.3899999999999997</v>
      </c>
      <c r="F98" s="55"/>
    </row>
    <row r="99" spans="1:6" ht="14.25" x14ac:dyDescent="0.2">
      <c r="A99" s="165" t="s">
        <v>43</v>
      </c>
      <c r="B99" s="166">
        <v>1.18</v>
      </c>
      <c r="F99" s="55"/>
    </row>
    <row r="100" spans="1:6" ht="14.25" x14ac:dyDescent="0.2">
      <c r="A100" s="165" t="s">
        <v>30</v>
      </c>
      <c r="B100" s="166">
        <v>1.84</v>
      </c>
      <c r="F100" s="55"/>
    </row>
    <row r="101" spans="1:6" ht="14.25" x14ac:dyDescent="0.2">
      <c r="A101" s="165" t="s">
        <v>34</v>
      </c>
      <c r="B101" s="166">
        <v>5.98</v>
      </c>
      <c r="F101" s="55"/>
    </row>
    <row r="102" spans="1:6" ht="14.25" x14ac:dyDescent="0.2">
      <c r="A102" s="165" t="s">
        <v>33</v>
      </c>
      <c r="B102" s="166">
        <v>5.45</v>
      </c>
      <c r="F102" s="55"/>
    </row>
    <row r="103" spans="1:6" ht="14.25" x14ac:dyDescent="0.2">
      <c r="A103" s="165" t="s">
        <v>42</v>
      </c>
      <c r="B103" s="166">
        <v>3.9</v>
      </c>
      <c r="F103" s="55"/>
    </row>
    <row r="104" spans="1:6" ht="14.25" x14ac:dyDescent="0.2">
      <c r="A104" s="165" t="s">
        <v>29</v>
      </c>
      <c r="B104" s="166">
        <v>2</v>
      </c>
      <c r="F104" s="55"/>
    </row>
    <row r="105" spans="1:6" ht="14.25" x14ac:dyDescent="0.2">
      <c r="A105" s="165" t="s">
        <v>62</v>
      </c>
      <c r="B105" s="166">
        <v>1.9</v>
      </c>
      <c r="F105" s="55"/>
    </row>
    <row r="106" spans="1:6" ht="15.75" customHeight="1" x14ac:dyDescent="0.2">
      <c r="A106" s="165" t="s">
        <v>63</v>
      </c>
      <c r="B106" s="166">
        <v>3.4</v>
      </c>
      <c r="F106" s="55"/>
    </row>
    <row r="107" spans="1:6" ht="14.25" x14ac:dyDescent="0.2">
      <c r="A107" s="165" t="s">
        <v>64</v>
      </c>
      <c r="B107" s="166">
        <v>6.1</v>
      </c>
      <c r="F107" s="55"/>
    </row>
    <row r="108" spans="1:6" ht="14.25" x14ac:dyDescent="0.2">
      <c r="A108" s="165" t="s">
        <v>65</v>
      </c>
      <c r="B108" s="166">
        <v>6.5</v>
      </c>
      <c r="F108" s="55"/>
    </row>
    <row r="109" spans="1:6" ht="14.25" x14ac:dyDescent="0.2">
      <c r="A109" s="165" t="s">
        <v>66</v>
      </c>
      <c r="B109" s="166">
        <v>4.4000000000000004</v>
      </c>
      <c r="F109" s="55"/>
    </row>
    <row r="110" spans="1:6" ht="14.25" x14ac:dyDescent="0.2">
      <c r="A110" s="165" t="s">
        <v>67</v>
      </c>
      <c r="B110" s="166">
        <v>2850</v>
      </c>
      <c r="F110" s="55"/>
    </row>
    <row r="111" spans="1:6" ht="14.25" x14ac:dyDescent="0.2">
      <c r="A111" s="165" t="s">
        <v>68</v>
      </c>
      <c r="B111" s="166">
        <v>4.5999999999999996</v>
      </c>
      <c r="F111" s="55"/>
    </row>
    <row r="112" spans="1:6" ht="14.25" x14ac:dyDescent="0.2">
      <c r="A112" s="165" t="s">
        <v>69</v>
      </c>
      <c r="B112" s="166">
        <v>2.2000000000000002</v>
      </c>
      <c r="F112" s="55"/>
    </row>
    <row r="113" spans="1:7" ht="14.25" x14ac:dyDescent="0.2">
      <c r="A113" s="165" t="s">
        <v>70</v>
      </c>
      <c r="B113" s="166">
        <v>3.91</v>
      </c>
      <c r="F113" s="55"/>
    </row>
    <row r="114" spans="1:7" ht="14.25" x14ac:dyDescent="0.2">
      <c r="A114" s="165" t="s">
        <v>71</v>
      </c>
      <c r="B114" s="166">
        <v>3.3</v>
      </c>
      <c r="F114" s="55"/>
    </row>
    <row r="115" spans="1:7" ht="14.25" x14ac:dyDescent="0.2">
      <c r="A115" s="165" t="s">
        <v>72</v>
      </c>
      <c r="B115" s="166">
        <v>4.1500000000000004</v>
      </c>
      <c r="F115" s="55"/>
    </row>
    <row r="116" spans="1:7" ht="14.25" x14ac:dyDescent="0.2">
      <c r="A116" s="165" t="s">
        <v>73</v>
      </c>
      <c r="B116" s="166">
        <v>4.3600000000000003</v>
      </c>
      <c r="F116" s="55"/>
    </row>
    <row r="117" spans="1:7" ht="14.25" x14ac:dyDescent="0.2">
      <c r="A117" s="165" t="s">
        <v>74</v>
      </c>
      <c r="B117" s="166">
        <v>5.3</v>
      </c>
      <c r="F117" s="55"/>
    </row>
    <row r="118" spans="1:7" ht="14.25" x14ac:dyDescent="0.2">
      <c r="A118" s="165" t="s">
        <v>143</v>
      </c>
      <c r="B118" s="166">
        <v>3.4</v>
      </c>
      <c r="F118" s="55"/>
    </row>
    <row r="119" spans="1:7" ht="14.25" x14ac:dyDescent="0.2">
      <c r="A119" s="165" t="s">
        <v>75</v>
      </c>
      <c r="B119" s="166">
        <v>2.58</v>
      </c>
      <c r="F119" s="55"/>
    </row>
    <row r="120" spans="1:7" ht="14.25" x14ac:dyDescent="0.2">
      <c r="A120" s="165" t="s">
        <v>76</v>
      </c>
      <c r="B120" s="166">
        <v>4.4000000000000004</v>
      </c>
      <c r="F120" s="55"/>
    </row>
    <row r="121" spans="1:7" ht="14.25" x14ac:dyDescent="0.2">
      <c r="A121" s="165" t="s">
        <v>77</v>
      </c>
      <c r="B121" s="166">
        <v>4.3</v>
      </c>
      <c r="F121" s="55"/>
    </row>
    <row r="122" spans="1:7" ht="14.25" x14ac:dyDescent="0.2">
      <c r="A122" s="165" t="s">
        <v>142</v>
      </c>
      <c r="B122" s="166">
        <v>5.82</v>
      </c>
      <c r="F122" s="55"/>
    </row>
    <row r="123" spans="1:7" ht="28.5" x14ac:dyDescent="0.2">
      <c r="A123" s="165" t="s">
        <v>58</v>
      </c>
      <c r="B123" s="166">
        <v>4.3</v>
      </c>
      <c r="G123" s="55"/>
    </row>
    <row r="124" spans="1:7" ht="14.25" x14ac:dyDescent="0.2">
      <c r="A124" s="165" t="s">
        <v>35</v>
      </c>
      <c r="B124" s="167">
        <v>2.2000000000000002</v>
      </c>
    </row>
    <row r="125" spans="1:7" ht="14.25" x14ac:dyDescent="0.2">
      <c r="A125" s="165" t="s">
        <v>27</v>
      </c>
      <c r="B125" s="167">
        <v>3.23</v>
      </c>
    </row>
    <row r="126" spans="1:7" ht="14.25" x14ac:dyDescent="0.2">
      <c r="A126" s="165" t="s">
        <v>59</v>
      </c>
      <c r="B126" s="167">
        <v>3.23</v>
      </c>
    </row>
    <row r="127" spans="1:7" x14ac:dyDescent="0.2">
      <c r="A127" s="168" t="s">
        <v>122</v>
      </c>
      <c r="B127" s="167">
        <v>4.76</v>
      </c>
    </row>
    <row r="128" spans="1:7" ht="14.25" x14ac:dyDescent="0.2">
      <c r="A128" s="165" t="s">
        <v>186</v>
      </c>
      <c r="B128" s="167">
        <v>5.24</v>
      </c>
    </row>
  </sheetData>
  <autoFilter ref="A7:Q47" xr:uid="{00000000-0009-0000-0000-000029000000}">
    <filterColumn colId="4">
      <customFilters>
        <customFilter operator="notEqual" val=" "/>
      </customFilters>
    </filterColumn>
  </autoFilter>
  <mergeCells count="9">
    <mergeCell ref="E63:G63"/>
    <mergeCell ref="B2:G2"/>
    <mergeCell ref="B3:G3"/>
    <mergeCell ref="B4:G4"/>
    <mergeCell ref="B5:G5"/>
    <mergeCell ref="B54:E54"/>
    <mergeCell ref="B55:E5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I90"/>
  <sheetViews>
    <sheetView topLeftCell="A14" zoomScale="98" zoomScaleNormal="98" workbookViewId="0">
      <selection activeCell="E8" sqref="E8:E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590045049</v>
      </c>
      <c r="C4" s="114">
        <v>43917</v>
      </c>
      <c r="D4" s="113" t="s">
        <v>37</v>
      </c>
      <c r="E4" s="113">
        <v>600</v>
      </c>
      <c r="G4" s="60"/>
    </row>
    <row r="5" spans="2:9" x14ac:dyDescent="0.2">
      <c r="B5" s="113">
        <v>590045055</v>
      </c>
      <c r="C5" s="114">
        <v>43917</v>
      </c>
      <c r="D5" s="113" t="s">
        <v>77</v>
      </c>
      <c r="E5" s="113">
        <v>1400</v>
      </c>
      <c r="G5" s="60"/>
    </row>
    <row r="6" spans="2:9" x14ac:dyDescent="0.2">
      <c r="B6" s="113">
        <v>590045055</v>
      </c>
      <c r="C6" s="114">
        <v>43917</v>
      </c>
      <c r="D6" s="113" t="s">
        <v>142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590045076</v>
      </c>
      <c r="C7" s="114">
        <v>43924</v>
      </c>
      <c r="D7" s="113" t="s">
        <v>63</v>
      </c>
      <c r="E7" s="113">
        <v>270</v>
      </c>
      <c r="G7" s="60"/>
      <c r="H7" s="54" t="s">
        <v>63</v>
      </c>
      <c r="I7" s="496">
        <v>570</v>
      </c>
    </row>
    <row r="8" spans="2:9" x14ac:dyDescent="0.2">
      <c r="B8" s="113">
        <v>5900456080</v>
      </c>
      <c r="C8" s="114">
        <v>43928</v>
      </c>
      <c r="D8" s="113" t="s">
        <v>122</v>
      </c>
      <c r="E8" s="113">
        <v>750</v>
      </c>
      <c r="H8" s="54" t="s">
        <v>30</v>
      </c>
      <c r="I8" s="496">
        <v>550</v>
      </c>
    </row>
    <row r="9" spans="2:9" x14ac:dyDescent="0.2">
      <c r="B9" s="113">
        <v>5900456080</v>
      </c>
      <c r="C9" s="114">
        <v>43928</v>
      </c>
      <c r="D9" s="113" t="s">
        <v>71</v>
      </c>
      <c r="E9" s="113">
        <v>100</v>
      </c>
      <c r="H9" s="54" t="s">
        <v>31</v>
      </c>
      <c r="I9" s="496">
        <v>600</v>
      </c>
    </row>
    <row r="10" spans="2:9" x14ac:dyDescent="0.2">
      <c r="B10" s="113">
        <v>5900456080</v>
      </c>
      <c r="C10" s="114">
        <v>43928</v>
      </c>
      <c r="D10" s="113" t="s">
        <v>74</v>
      </c>
      <c r="E10" s="113">
        <v>250</v>
      </c>
      <c r="H10" s="54" t="s">
        <v>32</v>
      </c>
      <c r="I10" s="496">
        <v>1900</v>
      </c>
    </row>
    <row r="11" spans="2:9" x14ac:dyDescent="0.2">
      <c r="B11" s="113">
        <v>5900456080</v>
      </c>
      <c r="C11" s="114">
        <v>43928</v>
      </c>
      <c r="D11" s="113" t="s">
        <v>39</v>
      </c>
      <c r="E11" s="113">
        <v>470</v>
      </c>
      <c r="H11" s="54" t="s">
        <v>142</v>
      </c>
      <c r="I11" s="496">
        <v>1000</v>
      </c>
    </row>
    <row r="12" spans="2:9" x14ac:dyDescent="0.2">
      <c r="B12" s="113">
        <v>5900456080</v>
      </c>
      <c r="C12" s="114">
        <v>43928</v>
      </c>
      <c r="D12" s="113" t="s">
        <v>66</v>
      </c>
      <c r="E12" s="113">
        <v>650</v>
      </c>
      <c r="H12" s="54" t="s">
        <v>77</v>
      </c>
      <c r="I12" s="496">
        <v>1400</v>
      </c>
    </row>
    <row r="13" spans="2:9" x14ac:dyDescent="0.2">
      <c r="B13" s="113">
        <v>590045085</v>
      </c>
      <c r="C13" s="114">
        <v>43929</v>
      </c>
      <c r="D13" s="113" t="s">
        <v>31</v>
      </c>
      <c r="E13" s="113">
        <v>200</v>
      </c>
      <c r="H13" s="54" t="s">
        <v>66</v>
      </c>
      <c r="I13" s="496">
        <v>1720</v>
      </c>
    </row>
    <row r="14" spans="2:9" x14ac:dyDescent="0.2">
      <c r="B14" s="113">
        <v>590045085</v>
      </c>
      <c r="C14" s="114">
        <v>43929</v>
      </c>
      <c r="D14" s="113" t="s">
        <v>32</v>
      </c>
      <c r="E14" s="113">
        <v>100</v>
      </c>
      <c r="H14" s="54" t="s">
        <v>37</v>
      </c>
      <c r="I14" s="496">
        <v>1730</v>
      </c>
    </row>
    <row r="15" spans="2:9" x14ac:dyDescent="0.2">
      <c r="B15" s="113">
        <v>590045085</v>
      </c>
      <c r="C15" s="114">
        <v>43929</v>
      </c>
      <c r="D15" s="113" t="s">
        <v>37</v>
      </c>
      <c r="E15" s="113">
        <v>130</v>
      </c>
      <c r="H15" s="54" t="s">
        <v>70</v>
      </c>
      <c r="I15" s="496">
        <v>150</v>
      </c>
    </row>
    <row r="16" spans="2:9" x14ac:dyDescent="0.2">
      <c r="B16" s="113">
        <v>590045085</v>
      </c>
      <c r="C16" s="114">
        <v>43929</v>
      </c>
      <c r="D16" s="113" t="s">
        <v>43</v>
      </c>
      <c r="E16" s="113">
        <v>300</v>
      </c>
      <c r="H16" s="54" t="s">
        <v>71</v>
      </c>
      <c r="I16" s="496">
        <v>150</v>
      </c>
    </row>
    <row r="17" spans="2:9" x14ac:dyDescent="0.2">
      <c r="B17" s="113">
        <v>590045097</v>
      </c>
      <c r="C17" s="114">
        <v>43930</v>
      </c>
      <c r="D17" s="113" t="s">
        <v>32</v>
      </c>
      <c r="E17" s="113">
        <v>1000</v>
      </c>
      <c r="H17" s="54" t="s">
        <v>74</v>
      </c>
      <c r="I17" s="496">
        <v>450</v>
      </c>
    </row>
    <row r="18" spans="2:9" x14ac:dyDescent="0.2">
      <c r="B18" s="113">
        <v>590045109</v>
      </c>
      <c r="C18" s="114">
        <v>43934</v>
      </c>
      <c r="D18" s="113" t="s">
        <v>37</v>
      </c>
      <c r="E18" s="113">
        <v>900</v>
      </c>
      <c r="H18" s="54" t="s">
        <v>122</v>
      </c>
      <c r="I18" s="496">
        <v>1300</v>
      </c>
    </row>
    <row r="19" spans="2:9" x14ac:dyDescent="0.2">
      <c r="B19" s="113">
        <v>590045120</v>
      </c>
      <c r="C19" s="114">
        <v>43936</v>
      </c>
      <c r="D19" s="113" t="s">
        <v>31</v>
      </c>
      <c r="E19" s="113">
        <v>100</v>
      </c>
      <c r="H19" s="54" t="s">
        <v>39</v>
      </c>
      <c r="I19" s="496">
        <v>640</v>
      </c>
    </row>
    <row r="20" spans="2:9" x14ac:dyDescent="0.2">
      <c r="B20" s="113">
        <v>590045120</v>
      </c>
      <c r="C20" s="114">
        <v>43936</v>
      </c>
      <c r="D20" s="113" t="s">
        <v>37</v>
      </c>
      <c r="E20" s="113">
        <v>100</v>
      </c>
      <c r="H20" s="54" t="s">
        <v>186</v>
      </c>
      <c r="I20" s="496">
        <v>160</v>
      </c>
    </row>
    <row r="21" spans="2:9" x14ac:dyDescent="0.2">
      <c r="B21" s="113">
        <v>590045120</v>
      </c>
      <c r="C21" s="114">
        <v>43936</v>
      </c>
      <c r="D21" s="113" t="s">
        <v>63</v>
      </c>
      <c r="E21" s="113">
        <v>300</v>
      </c>
      <c r="H21" s="54" t="s">
        <v>43</v>
      </c>
      <c r="I21" s="496">
        <v>300</v>
      </c>
    </row>
    <row r="22" spans="2:9" x14ac:dyDescent="0.2">
      <c r="B22" s="113">
        <v>590045120</v>
      </c>
      <c r="C22" s="114">
        <v>43936</v>
      </c>
      <c r="D22" s="113" t="s">
        <v>31</v>
      </c>
      <c r="E22" s="113">
        <v>300</v>
      </c>
      <c r="H22" s="54" t="s">
        <v>24</v>
      </c>
      <c r="I22" s="496">
        <v>12620</v>
      </c>
    </row>
    <row r="23" spans="2:9" x14ac:dyDescent="0.2">
      <c r="B23" s="113">
        <v>590045122</v>
      </c>
      <c r="C23" s="114">
        <v>43936</v>
      </c>
      <c r="D23" s="113" t="s">
        <v>186</v>
      </c>
      <c r="E23" s="113">
        <v>160</v>
      </c>
    </row>
    <row r="24" spans="2:9" x14ac:dyDescent="0.2">
      <c r="B24" s="113">
        <v>590045122</v>
      </c>
      <c r="C24" s="114">
        <v>43936</v>
      </c>
      <c r="D24" s="113" t="s">
        <v>66</v>
      </c>
      <c r="E24" s="113">
        <v>40</v>
      </c>
    </row>
    <row r="25" spans="2:9" x14ac:dyDescent="0.2">
      <c r="B25" s="113">
        <v>590045122</v>
      </c>
      <c r="C25" s="114">
        <v>43936</v>
      </c>
      <c r="D25" s="113" t="s">
        <v>122</v>
      </c>
      <c r="E25" s="113">
        <v>370</v>
      </c>
      <c r="F25" s="59"/>
      <c r="H25" s="54"/>
    </row>
    <row r="26" spans="2:9" x14ac:dyDescent="0.2">
      <c r="B26" s="113">
        <v>590045122</v>
      </c>
      <c r="C26" s="114">
        <v>43936</v>
      </c>
      <c r="D26" s="113" t="s">
        <v>74</v>
      </c>
      <c r="E26" s="113">
        <v>50</v>
      </c>
      <c r="F26" s="59"/>
    </row>
    <row r="27" spans="2:9" x14ac:dyDescent="0.2">
      <c r="B27" s="113">
        <v>590045122</v>
      </c>
      <c r="C27" s="114">
        <v>43936</v>
      </c>
      <c r="D27" s="113" t="s">
        <v>66</v>
      </c>
      <c r="E27" s="113">
        <v>350</v>
      </c>
      <c r="F27" s="59"/>
    </row>
    <row r="28" spans="2:9" x14ac:dyDescent="0.2">
      <c r="B28" s="113">
        <v>590045122</v>
      </c>
      <c r="C28" s="114">
        <v>43936</v>
      </c>
      <c r="D28" s="113" t="s">
        <v>71</v>
      </c>
      <c r="E28" s="113">
        <v>50</v>
      </c>
      <c r="F28" s="59"/>
    </row>
    <row r="29" spans="2:9" x14ac:dyDescent="0.2">
      <c r="B29" s="113">
        <v>590045122</v>
      </c>
      <c r="C29" s="114">
        <v>43936</v>
      </c>
      <c r="D29" s="113" t="s">
        <v>39</v>
      </c>
      <c r="E29" s="113">
        <v>170</v>
      </c>
    </row>
    <row r="30" spans="2:9" x14ac:dyDescent="0.2">
      <c r="B30" s="113">
        <v>590045208</v>
      </c>
      <c r="C30" s="114">
        <v>43944</v>
      </c>
      <c r="D30" s="113" t="s">
        <v>30</v>
      </c>
      <c r="E30" s="113">
        <v>300</v>
      </c>
    </row>
    <row r="31" spans="2:9" x14ac:dyDescent="0.2">
      <c r="B31" s="113">
        <v>590045208</v>
      </c>
      <c r="C31" s="114">
        <v>43944</v>
      </c>
      <c r="D31" s="158" t="s">
        <v>32</v>
      </c>
      <c r="E31" s="158">
        <v>800</v>
      </c>
    </row>
    <row r="32" spans="2:9" x14ac:dyDescent="0.2">
      <c r="B32" s="113">
        <v>590045208</v>
      </c>
      <c r="C32" s="114">
        <v>43944</v>
      </c>
      <c r="D32" s="113" t="s">
        <v>70</v>
      </c>
      <c r="E32" s="113">
        <v>150</v>
      </c>
    </row>
    <row r="33" spans="2:6" x14ac:dyDescent="0.2">
      <c r="B33" s="78">
        <v>590045208</v>
      </c>
      <c r="C33" s="79">
        <v>43944</v>
      </c>
      <c r="D33" s="137" t="s">
        <v>122</v>
      </c>
      <c r="E33" s="78">
        <v>180</v>
      </c>
    </row>
    <row r="34" spans="2:6" x14ac:dyDescent="0.2">
      <c r="B34" s="78">
        <v>590045085</v>
      </c>
      <c r="C34" s="79">
        <v>43929</v>
      </c>
      <c r="D34" s="78" t="s">
        <v>30</v>
      </c>
      <c r="E34" s="78">
        <v>250</v>
      </c>
      <c r="F34" s="65"/>
    </row>
    <row r="35" spans="2:6" x14ac:dyDescent="0.2">
      <c r="B35" s="78">
        <v>590045078</v>
      </c>
      <c r="C35" s="79">
        <v>43924</v>
      </c>
      <c r="D35" s="78" t="s">
        <v>66</v>
      </c>
      <c r="E35" s="78">
        <v>680</v>
      </c>
      <c r="F35" s="65"/>
    </row>
    <row r="36" spans="2:6" x14ac:dyDescent="0.2">
      <c r="B36" s="78">
        <v>590045078</v>
      </c>
      <c r="C36" s="79">
        <v>43924</v>
      </c>
      <c r="D36" s="78" t="s">
        <v>74</v>
      </c>
      <c r="E36" s="78">
        <v>150</v>
      </c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186</v>
      </c>
      <c r="F87"/>
      <c r="G87"/>
      <c r="H87"/>
      <c r="I87"/>
    </row>
    <row r="88" spans="1:9" s="59" customFormat="1" ht="14.25" x14ac:dyDescent="0.2">
      <c r="A88"/>
      <c r="B88" s="84" t="s">
        <v>42</v>
      </c>
      <c r="F88"/>
      <c r="G88"/>
      <c r="H88"/>
      <c r="I88"/>
    </row>
    <row r="89" spans="1:9" s="59" customFormat="1" ht="14.25" x14ac:dyDescent="0.2">
      <c r="A89"/>
      <c r="B89" s="84" t="s">
        <v>43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</sheetData>
  <autoFilter ref="B3:E3" xr:uid="{00000000-0009-0000-0000-00002A000000}"/>
  <dataValidations count="3">
    <dataValidation type="list" allowBlank="1" showInputMessage="1" showErrorMessage="1" sqref="D40:D47" xr:uid="{00000000-0002-0000-2A00-000000000000}">
      <formula1>$B$54:$B$73</formula1>
    </dataValidation>
    <dataValidation type="list" allowBlank="1" showInputMessage="1" showErrorMessage="1" sqref="D49:D54" xr:uid="{00000000-0002-0000-2A00-000001000000}">
      <formula1>$B$54:$B$72</formula1>
    </dataValidation>
    <dataValidation type="list" allowBlank="1" showInputMessage="1" showErrorMessage="1" sqref="D4:D39" xr:uid="{00000000-0002-0000-2A00-000002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filterMode="1">
    <pageSetUpPr fitToPage="1"/>
  </sheetPr>
  <dimension ref="A2:R121"/>
  <sheetViews>
    <sheetView showGridLines="0" topLeftCell="A30" zoomScale="85" zoomScaleNormal="85" workbookViewId="0">
      <selection activeCell="E8" sqref="E8:E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191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VLOOKUP(A8,$A$86:$B$128,2,FALSE)</f>
        <v>2.38</v>
      </c>
      <c r="E8" s="17">
        <f>IFERROR(VLOOKUP(A8,'Control -LR-ES Abril  2020 '!$H$7:$I$21,2,FALSE),"")</f>
        <v>700</v>
      </c>
      <c r="F8" s="17" t="s">
        <v>12</v>
      </c>
      <c r="G8" s="27">
        <f>IFERROR(+D8*E8,"")</f>
        <v>1666</v>
      </c>
      <c r="I8" s="56"/>
      <c r="K8" s="144" t="s">
        <v>32</v>
      </c>
      <c r="L8" s="59">
        <v>50003076</v>
      </c>
      <c r="M8" s="8">
        <f>E8</f>
        <v>700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VLOOKUP(A9,$A$86:$B$128,2,FALSE)</f>
        <v>3.18</v>
      </c>
      <c r="E9" s="18" t="str">
        <f>IFERROR(VLOOKUP(A9,'Control -LR-ES Abril 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38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VLOOKUP(A10,$A$86:$B$128,2,FALSE)</f>
        <v>2.41</v>
      </c>
      <c r="E10" s="18">
        <f>IFERROR(VLOOKUP(A10,'Control -LR-ES Abril  2020 '!$H$7:$I$21,2,FALSE),"")</f>
        <v>100</v>
      </c>
      <c r="F10" s="18" t="s">
        <v>12</v>
      </c>
      <c r="G10" s="33">
        <f t="shared" ref="G10:G42" si="2">IFERROR(+D10*E10,"")</f>
        <v>241</v>
      </c>
      <c r="I10" s="56"/>
      <c r="J10"/>
      <c r="K10" t="s">
        <v>37</v>
      </c>
      <c r="L10" s="65">
        <v>50004171</v>
      </c>
      <c r="M10" s="8">
        <f t="shared" si="0"/>
        <v>100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Abril 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Abril  2020 '!$H$7:$I$21,2,FALSE),"")</f>
        <v>500</v>
      </c>
      <c r="F12" s="18" t="s">
        <v>12</v>
      </c>
      <c r="G12" s="33">
        <f t="shared" si="2"/>
        <v>1415</v>
      </c>
      <c r="I12" s="56"/>
      <c r="J12"/>
      <c r="K12" t="s">
        <v>38</v>
      </c>
      <c r="L12" s="65">
        <v>50004198</v>
      </c>
      <c r="M12" s="8">
        <f t="shared" si="0"/>
        <v>500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Abril 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Abril  2020 '!$H$7:$I$21,2,FALSE),"")</f>
        <v>850</v>
      </c>
      <c r="F14" s="20" t="s">
        <v>12</v>
      </c>
      <c r="G14" s="33">
        <f t="shared" si="2"/>
        <v>2941</v>
      </c>
      <c r="J14"/>
      <c r="K14" t="s">
        <v>39</v>
      </c>
      <c r="L14" s="65">
        <v>50004370</v>
      </c>
      <c r="M14" s="8">
        <f t="shared" si="0"/>
        <v>850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Abril 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Abril 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 t="str">
        <f>IFERROR(VLOOKUP(A17,'Control -LR-ES Abril  2020 '!$H$7:$I$21,2,FALSE),"")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0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>
        <f>IFERROR(VLOOKUP(A18,'Control -LR-ES Abril  2020 '!$H$7:$I$21,2,FALSE),"")</f>
        <v>300</v>
      </c>
      <c r="F18" s="19" t="s">
        <v>12</v>
      </c>
      <c r="G18" s="33">
        <f t="shared" si="2"/>
        <v>552</v>
      </c>
      <c r="I18" s="56"/>
      <c r="J18"/>
      <c r="K18" s="65" t="s">
        <v>30</v>
      </c>
      <c r="L18" s="65">
        <v>50001439</v>
      </c>
      <c r="M18" s="8">
        <f t="shared" si="0"/>
        <v>300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Abril 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Abril 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>IFERROR(VLOOKUP(A21,'Control -LR-ES Abril  2020 '!$H$7:$I$21,2,FALSE),"")</f>
        <v>200</v>
      </c>
      <c r="F21" s="18" t="s">
        <v>12</v>
      </c>
      <c r="G21" s="33">
        <f t="shared" si="2"/>
        <v>780</v>
      </c>
      <c r="J21"/>
      <c r="K21" t="str">
        <f>A21</f>
        <v>RT80</v>
      </c>
      <c r="L21" s="7">
        <v>50006423</v>
      </c>
      <c r="M21" s="8">
        <f t="shared" si="0"/>
        <v>200</v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Abril 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Abril 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Abril 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Abril 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Abril  2020 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Abril  2020 '!$H$7:$I$21,2,FALSE),"")</f>
        <v>1300</v>
      </c>
      <c r="F27" s="19" t="s">
        <v>12</v>
      </c>
      <c r="G27" s="33">
        <f t="shared" si="2"/>
        <v>5720.0000000000009</v>
      </c>
      <c r="J27"/>
      <c r="K27" t="s">
        <v>66</v>
      </c>
      <c r="L27" s="65">
        <v>50003683</v>
      </c>
      <c r="M27" s="8">
        <f t="shared" si="0"/>
        <v>1300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Abril  2020 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Abril  2020 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Abril  2020 '!$H$7:$I$21,2,FALSE),"")</f>
        <v>350</v>
      </c>
      <c r="F30" s="18" t="s">
        <v>12</v>
      </c>
      <c r="G30" s="33">
        <f t="shared" si="2"/>
        <v>770.00000000000011</v>
      </c>
      <c r="J30"/>
      <c r="K30" s="65" t="s">
        <v>69</v>
      </c>
      <c r="L30" s="65">
        <v>50003964</v>
      </c>
      <c r="M30" s="8">
        <f t="shared" si="0"/>
        <v>350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Abril  2020 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Abril  2020 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Abril  2020 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Abril  2020 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Abril  2020 '!$H$7:$I$21,2,FALSE),"")</f>
        <v>1650</v>
      </c>
      <c r="F35" s="19" t="s">
        <v>12</v>
      </c>
      <c r="G35" s="33">
        <f t="shared" si="2"/>
        <v>8745</v>
      </c>
      <c r="K35" s="65" t="s">
        <v>74</v>
      </c>
      <c r="L35" s="65">
        <v>50004355</v>
      </c>
      <c r="M35" s="8">
        <f t="shared" si="0"/>
        <v>1650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Abril  2020 '!$H$7:$I$21,2,FALSE),"")</f>
        <v>300</v>
      </c>
      <c r="F36" s="89" t="s">
        <v>12</v>
      </c>
      <c r="G36" s="33">
        <f t="shared" si="2"/>
        <v>774</v>
      </c>
      <c r="K36" s="65" t="s">
        <v>75</v>
      </c>
      <c r="L36" s="65">
        <v>50006741</v>
      </c>
      <c r="M36" s="8">
        <f>E36/200</f>
        <v>1.5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>
        <f>IFERROR(VLOOKUP(A37,'Control -LR-ES Abril  2020 '!$H$7:$I$21,2,FALSE),"")</f>
        <v>1000</v>
      </c>
      <c r="F37" s="19" t="s">
        <v>12</v>
      </c>
      <c r="G37" s="33">
        <f t="shared" si="2"/>
        <v>4400</v>
      </c>
      <c r="K37" s="65" t="s">
        <v>188</v>
      </c>
      <c r="L37" s="65">
        <v>50004376</v>
      </c>
      <c r="M37" s="8">
        <f t="shared" si="0"/>
        <v>1000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Abril  2020 '!$H$7:$I$21,2,FALSE),"")</f>
        <v>250</v>
      </c>
      <c r="F38" s="19" t="s">
        <v>12</v>
      </c>
      <c r="G38" s="33">
        <f t="shared" si="2"/>
        <v>1075</v>
      </c>
      <c r="K38" s="65" t="s">
        <v>77</v>
      </c>
      <c r="L38" s="65">
        <v>50003552</v>
      </c>
      <c r="M38" s="8">
        <f t="shared" si="0"/>
        <v>250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Abril  2020 '!$H$7:$I$21,2,FALSE),"")</f>
        <v/>
      </c>
      <c r="F39" s="19" t="s">
        <v>12</v>
      </c>
      <c r="G39" s="33" t="str">
        <f t="shared" si="2"/>
        <v/>
      </c>
    </row>
    <row r="40" spans="1:18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Abril  2020 '!$H$7:$I$21,2,FALSE),"")</f>
        <v/>
      </c>
      <c r="F40" s="18" t="s">
        <v>12</v>
      </c>
      <c r="G40" s="33" t="str">
        <f t="shared" si="2"/>
        <v/>
      </c>
    </row>
    <row r="41" spans="1:18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Abril  2020 '!$H$7:$I$21,2,FALSE),"")</f>
        <v/>
      </c>
      <c r="F41" s="20" t="s">
        <v>12</v>
      </c>
      <c r="G41" s="33" t="str">
        <f t="shared" si="2"/>
        <v/>
      </c>
    </row>
    <row r="42" spans="1:18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VLOOKUP(A42,$A$86:$B$128,2,FALSE)</f>
        <v>3.23</v>
      </c>
      <c r="E42" s="94" t="str">
        <f>IFERROR(VLOOKUP(A42,'Control -LR-ES Abril  2020 '!$H$7:$I$21,2,FALSE),"")</f>
        <v/>
      </c>
      <c r="F42" s="94" t="s">
        <v>12</v>
      </c>
      <c r="G42" s="50" t="str">
        <f t="shared" si="2"/>
        <v/>
      </c>
      <c r="H42" s="35"/>
      <c r="I42" s="55"/>
    </row>
    <row r="43" spans="1:18" ht="24.95" customHeight="1" x14ac:dyDescent="0.2">
      <c r="A43" s="88"/>
      <c r="B43" s="23"/>
      <c r="C43" s="21"/>
      <c r="D43" s="152"/>
      <c r="E43" s="156" t="s">
        <v>11</v>
      </c>
      <c r="F43" s="157"/>
      <c r="G43" s="70">
        <f>SUM(G8:G42)</f>
        <v>42079</v>
      </c>
      <c r="H43" s="15"/>
    </row>
    <row r="44" spans="1:18" ht="24.95" customHeight="1" x14ac:dyDescent="0.2">
      <c r="A44" s="88"/>
      <c r="B44" s="23"/>
      <c r="C44" s="21"/>
      <c r="D44" s="22"/>
      <c r="E44" s="24"/>
      <c r="F44" s="22"/>
      <c r="G44" s="25"/>
    </row>
    <row r="45" spans="1:18" ht="24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L45" s="149">
        <v>20002585</v>
      </c>
      <c r="M45" s="151">
        <f>E45</f>
        <v>0.4</v>
      </c>
      <c r="N45" s="150"/>
      <c r="O45" s="59" t="s">
        <v>164</v>
      </c>
      <c r="P45" s="59">
        <v>2005</v>
      </c>
      <c r="Q45" s="59" t="s">
        <v>165</v>
      </c>
      <c r="R45" s="59" t="s">
        <v>167</v>
      </c>
    </row>
    <row r="46" spans="1:18" ht="24.95" customHeight="1" x14ac:dyDescent="0.2">
      <c r="A46" s="88"/>
      <c r="B46" s="26"/>
      <c r="C46" s="52" t="s">
        <v>114</v>
      </c>
      <c r="D46" s="169">
        <v>453833.44827951223</v>
      </c>
      <c r="E46" s="69">
        <v>0.4</v>
      </c>
      <c r="F46" s="48" t="s">
        <v>10</v>
      </c>
      <c r="G46" s="72">
        <f>D46*E46</f>
        <v>181533.37931180489</v>
      </c>
      <c r="L46" s="149">
        <v>20002374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s="65" customFormat="1" ht="24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18" s="65" customFormat="1" ht="24.95" customHeight="1" x14ac:dyDescent="0.2">
      <c r="A48" s="138"/>
      <c r="B48" s="534" t="s">
        <v>14</v>
      </c>
      <c r="C48" s="534"/>
      <c r="D48" s="534"/>
      <c r="E48" s="534"/>
      <c r="F48" s="158" t="s">
        <v>8</v>
      </c>
      <c r="G48" s="171">
        <f>G43+G45</f>
        <v>42916.991999999998</v>
      </c>
      <c r="I48" s="66"/>
    </row>
    <row r="49" spans="1:9" s="65" customFormat="1" ht="24.95" customHeight="1" x14ac:dyDescent="0.2">
      <c r="A49" s="88"/>
      <c r="B49" s="534" t="s">
        <v>15</v>
      </c>
      <c r="C49" s="534"/>
      <c r="D49" s="534"/>
      <c r="E49" s="534"/>
      <c r="F49" s="172" t="s">
        <v>9</v>
      </c>
      <c r="G49" s="173">
        <f>G46</f>
        <v>181533.37931180489</v>
      </c>
      <c r="I49" s="66"/>
    </row>
    <row r="50" spans="1:9" s="65" customFormat="1" ht="24.95" customHeight="1" x14ac:dyDescent="0.2">
      <c r="A50" s="138"/>
      <c r="B50" s="519" t="s">
        <v>192</v>
      </c>
      <c r="C50" s="519"/>
      <c r="D50" s="519"/>
      <c r="E50" s="519"/>
      <c r="F50" s="73" t="s">
        <v>8</v>
      </c>
      <c r="G50" s="74">
        <f>G48*0.97</f>
        <v>41629.482239999998</v>
      </c>
      <c r="I50" s="66"/>
    </row>
    <row r="51" spans="1:9" s="65" customFormat="1" ht="24.95" customHeight="1" x14ac:dyDescent="0.2">
      <c r="A51" s="88"/>
      <c r="B51" s="519" t="s">
        <v>193</v>
      </c>
      <c r="C51" s="519"/>
      <c r="D51" s="519"/>
      <c r="E51" s="519"/>
      <c r="F51" s="75" t="s">
        <v>9</v>
      </c>
      <c r="G51" s="76">
        <f>G49*0.97</f>
        <v>176087.37793245073</v>
      </c>
      <c r="I51" s="66"/>
    </row>
    <row r="52" spans="1:9" s="65" customFormat="1" x14ac:dyDescent="0.2">
      <c r="A52" s="88"/>
      <c r="B52" s="29"/>
      <c r="C52" s="30"/>
      <c r="D52" s="30"/>
      <c r="E52" s="30"/>
      <c r="F52" s="31"/>
      <c r="G52" s="34"/>
      <c r="I52" s="66"/>
    </row>
    <row r="53" spans="1:9" s="65" customForma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7"/>
      <c r="D57" s="15"/>
      <c r="E57" s="15"/>
      <c r="F57" s="15"/>
      <c r="G57" s="16"/>
      <c r="I57" s="66"/>
    </row>
    <row r="58" spans="1:9" s="65" customFormat="1" ht="21.95" customHeight="1" x14ac:dyDescent="0.2">
      <c r="A58" s="88"/>
      <c r="B58" s="14"/>
      <c r="C58" s="7"/>
      <c r="D58" s="15"/>
      <c r="E58" s="7"/>
      <c r="F58" s="15"/>
      <c r="G58" s="16"/>
      <c r="I58" s="66"/>
    </row>
    <row r="59" spans="1:9" s="65" customFormat="1" ht="23.25" customHeight="1" x14ac:dyDescent="0.2">
      <c r="A59" s="88"/>
      <c r="B59" s="14"/>
      <c r="C59" s="51" t="s">
        <v>16</v>
      </c>
      <c r="D59" s="6"/>
      <c r="E59" s="516" t="s">
        <v>17</v>
      </c>
      <c r="F59" s="517"/>
      <c r="G59" s="518"/>
      <c r="I59" s="66"/>
    </row>
    <row r="60" spans="1:9" s="65" customFormat="1" ht="15.75" x14ac:dyDescent="0.25">
      <c r="A60" s="88"/>
      <c r="B60" s="36"/>
      <c r="C60" s="46" t="s">
        <v>110</v>
      </c>
      <c r="D60" s="37"/>
      <c r="E60" s="38" t="s">
        <v>13</v>
      </c>
      <c r="F60" s="38"/>
      <c r="G60" s="39"/>
      <c r="I60" s="66"/>
    </row>
    <row r="61" spans="1:9" s="65" customFormat="1" ht="21.95" customHeight="1" x14ac:dyDescent="0.2">
      <c r="A61" s="88"/>
      <c r="B61" s="40"/>
      <c r="C61" s="41"/>
      <c r="D61" s="41"/>
      <c r="E61" s="42"/>
      <c r="F61" s="42"/>
      <c r="G61" s="43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I65" s="66"/>
    </row>
    <row r="66" spans="1:9" ht="7.5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H70" s="5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I85" s="7"/>
    </row>
    <row r="86" spans="1:9" ht="15" thickBot="1" x14ac:dyDescent="0.25">
      <c r="A86" s="81" t="s">
        <v>32</v>
      </c>
      <c r="B86" s="80">
        <v>2.38</v>
      </c>
      <c r="I86" s="7"/>
    </row>
    <row r="87" spans="1:9" ht="15" thickBot="1" x14ac:dyDescent="0.25">
      <c r="A87" s="81" t="s">
        <v>31</v>
      </c>
      <c r="B87" s="80">
        <v>3.18</v>
      </c>
      <c r="F87" s="55"/>
      <c r="I87" s="7"/>
    </row>
    <row r="88" spans="1:9" ht="15" thickBot="1" x14ac:dyDescent="0.25">
      <c r="A88" s="81" t="s">
        <v>37</v>
      </c>
      <c r="B88" s="80">
        <v>2.41</v>
      </c>
      <c r="F88" s="55"/>
      <c r="I88" s="7"/>
    </row>
    <row r="89" spans="1:9" ht="15" thickBot="1" x14ac:dyDescent="0.25">
      <c r="A89" s="81" t="s">
        <v>36</v>
      </c>
      <c r="B89" s="80">
        <v>2.15</v>
      </c>
      <c r="F89" s="55"/>
      <c r="I89" s="7"/>
    </row>
    <row r="90" spans="1:9" ht="15" thickBot="1" x14ac:dyDescent="0.25">
      <c r="A90" s="81" t="s">
        <v>38</v>
      </c>
      <c r="B90" s="80">
        <v>2.83</v>
      </c>
      <c r="F90" s="55"/>
      <c r="I90" s="7"/>
    </row>
    <row r="91" spans="1:9" ht="15" thickBot="1" x14ac:dyDescent="0.25">
      <c r="A91" s="81" t="s">
        <v>40</v>
      </c>
      <c r="B91" s="80">
        <v>2.15</v>
      </c>
      <c r="F91" s="55"/>
      <c r="I91" s="7"/>
    </row>
    <row r="92" spans="1:9" ht="15" thickBot="1" x14ac:dyDescent="0.25">
      <c r="A92" s="81" t="s">
        <v>39</v>
      </c>
      <c r="B92" s="80">
        <v>3.46</v>
      </c>
      <c r="F92" s="55"/>
      <c r="I92" s="7"/>
    </row>
    <row r="93" spans="1:9" ht="15" thickBot="1" x14ac:dyDescent="0.25">
      <c r="A93" s="81" t="s">
        <v>28</v>
      </c>
      <c r="B93" s="80">
        <v>2.76</v>
      </c>
      <c r="F93" s="55"/>
      <c r="I93" s="7"/>
    </row>
    <row r="94" spans="1:9" ht="15" thickBot="1" x14ac:dyDescent="0.25">
      <c r="A94" s="81" t="s">
        <v>41</v>
      </c>
      <c r="B94" s="80">
        <v>4.3899999999999997</v>
      </c>
      <c r="F94" s="55"/>
      <c r="I94" s="7"/>
    </row>
    <row r="95" spans="1:9" ht="15" thickBot="1" x14ac:dyDescent="0.25">
      <c r="A95" s="81" t="s">
        <v>43</v>
      </c>
      <c r="B95" s="80">
        <v>1.18</v>
      </c>
      <c r="F95" s="55"/>
      <c r="I95" s="7"/>
    </row>
    <row r="96" spans="1:9" ht="15" thickBot="1" x14ac:dyDescent="0.25">
      <c r="A96" s="81" t="s">
        <v>30</v>
      </c>
      <c r="B96" s="80">
        <v>1.84</v>
      </c>
      <c r="F96" s="55"/>
      <c r="I96" s="7"/>
    </row>
    <row r="97" spans="1:9" ht="15" thickBot="1" x14ac:dyDescent="0.25">
      <c r="A97" s="81" t="s">
        <v>34</v>
      </c>
      <c r="B97" s="80">
        <v>5.98</v>
      </c>
      <c r="F97" s="55"/>
      <c r="I97" s="7"/>
    </row>
    <row r="98" spans="1:9" ht="15" thickBot="1" x14ac:dyDescent="0.25">
      <c r="A98" s="81" t="s">
        <v>33</v>
      </c>
      <c r="B98" s="80">
        <v>5.45</v>
      </c>
      <c r="F98" s="55"/>
      <c r="I98" s="7"/>
    </row>
    <row r="99" spans="1:9" ht="15" thickBot="1" x14ac:dyDescent="0.25">
      <c r="A99" s="81" t="s">
        <v>42</v>
      </c>
      <c r="B99" s="80">
        <v>3.9</v>
      </c>
      <c r="F99" s="55"/>
      <c r="I99" s="7"/>
    </row>
    <row r="100" spans="1:9" ht="15" thickBot="1" x14ac:dyDescent="0.25">
      <c r="A100" s="81" t="s">
        <v>29</v>
      </c>
      <c r="B100" s="80">
        <v>2</v>
      </c>
      <c r="F100" s="55"/>
      <c r="I100" s="7"/>
    </row>
    <row r="101" spans="1:9" ht="15" thickBot="1" x14ac:dyDescent="0.25">
      <c r="A101" s="81" t="s">
        <v>62</v>
      </c>
      <c r="B101" s="80">
        <v>1.9</v>
      </c>
      <c r="F101" s="55"/>
      <c r="I101" s="7"/>
    </row>
    <row r="102" spans="1:9" ht="15.75" customHeight="1" thickBot="1" x14ac:dyDescent="0.25">
      <c r="A102" s="81" t="s">
        <v>63</v>
      </c>
      <c r="B102" s="80">
        <v>3.4</v>
      </c>
      <c r="F102" s="55"/>
    </row>
    <row r="103" spans="1:9" ht="15" thickBot="1" x14ac:dyDescent="0.25">
      <c r="A103" s="81" t="s">
        <v>64</v>
      </c>
      <c r="B103" s="80">
        <v>6.1</v>
      </c>
      <c r="F103" s="55"/>
    </row>
    <row r="104" spans="1:9" ht="15" thickBot="1" x14ac:dyDescent="0.25">
      <c r="A104" s="81" t="s">
        <v>65</v>
      </c>
      <c r="B104" s="80">
        <v>6.5</v>
      </c>
      <c r="F104" s="55"/>
    </row>
    <row r="105" spans="1:9" ht="15" thickBot="1" x14ac:dyDescent="0.25">
      <c r="A105" s="81" t="s">
        <v>66</v>
      </c>
      <c r="B105" s="80">
        <v>4.4000000000000004</v>
      </c>
      <c r="F105" s="55"/>
    </row>
    <row r="106" spans="1:9" ht="15" thickBot="1" x14ac:dyDescent="0.25">
      <c r="A106" s="81" t="s">
        <v>67</v>
      </c>
      <c r="B106" s="80">
        <v>2850</v>
      </c>
      <c r="F106" s="55"/>
    </row>
    <row r="107" spans="1:9" ht="15" thickBot="1" x14ac:dyDescent="0.25">
      <c r="A107" s="81" t="s">
        <v>68</v>
      </c>
      <c r="B107" s="80">
        <v>4.5999999999999996</v>
      </c>
      <c r="F107" s="55"/>
    </row>
    <row r="108" spans="1:9" ht="15" thickBot="1" x14ac:dyDescent="0.25">
      <c r="A108" s="81" t="s">
        <v>69</v>
      </c>
      <c r="B108" s="80">
        <v>2.2000000000000002</v>
      </c>
      <c r="F108" s="55"/>
    </row>
    <row r="109" spans="1:9" ht="15" thickBot="1" x14ac:dyDescent="0.25">
      <c r="A109" s="81" t="s">
        <v>70</v>
      </c>
      <c r="B109" s="80">
        <v>3.91</v>
      </c>
      <c r="F109" s="55"/>
    </row>
    <row r="110" spans="1:9" ht="15" thickBot="1" x14ac:dyDescent="0.25">
      <c r="A110" s="81" t="s">
        <v>71</v>
      </c>
      <c r="B110" s="80">
        <v>3.3</v>
      </c>
      <c r="F110" s="55"/>
    </row>
    <row r="111" spans="1:9" ht="15" thickBot="1" x14ac:dyDescent="0.25">
      <c r="A111" s="81" t="s">
        <v>72</v>
      </c>
      <c r="B111" s="80">
        <v>4.1500000000000004</v>
      </c>
      <c r="F111" s="55"/>
    </row>
    <row r="112" spans="1:9" ht="15" thickBot="1" x14ac:dyDescent="0.25">
      <c r="A112" s="81" t="s">
        <v>73</v>
      </c>
      <c r="B112" s="80">
        <v>4.3600000000000003</v>
      </c>
      <c r="F112" s="55"/>
    </row>
    <row r="113" spans="1:7" ht="15" thickBot="1" x14ac:dyDescent="0.25">
      <c r="A113" s="81" t="s">
        <v>74</v>
      </c>
      <c r="B113" s="80">
        <v>5.3</v>
      </c>
      <c r="F113" s="55"/>
    </row>
    <row r="114" spans="1:7" ht="15" thickBot="1" x14ac:dyDescent="0.25">
      <c r="A114" s="81" t="s">
        <v>75</v>
      </c>
      <c r="B114" s="80">
        <v>2.58</v>
      </c>
      <c r="F114" s="55"/>
    </row>
    <row r="115" spans="1:7" ht="15" thickBot="1" x14ac:dyDescent="0.25">
      <c r="A115" s="81" t="s">
        <v>76</v>
      </c>
      <c r="B115" s="80">
        <v>4.4000000000000004</v>
      </c>
      <c r="F115" s="55"/>
    </row>
    <row r="116" spans="1:7" ht="15" thickBot="1" x14ac:dyDescent="0.25">
      <c r="A116" s="81" t="s">
        <v>77</v>
      </c>
      <c r="B116" s="80">
        <v>4.3</v>
      </c>
      <c r="F116" s="55"/>
    </row>
    <row r="117" spans="1:7" ht="29.25" thickBot="1" x14ac:dyDescent="0.25">
      <c r="A117" s="81" t="s">
        <v>58</v>
      </c>
      <c r="B117" s="80">
        <v>4.3</v>
      </c>
      <c r="G117" s="55"/>
    </row>
    <row r="118" spans="1:7" ht="15" thickBot="1" x14ac:dyDescent="0.25">
      <c r="A118" s="81" t="s">
        <v>35</v>
      </c>
      <c r="B118" s="65">
        <v>2.2000000000000002</v>
      </c>
    </row>
    <row r="119" spans="1:7" ht="15" thickBot="1" x14ac:dyDescent="0.25">
      <c r="A119" s="81" t="s">
        <v>27</v>
      </c>
      <c r="B119" s="65">
        <v>3.23</v>
      </c>
    </row>
    <row r="120" spans="1:7" ht="15" thickBot="1" x14ac:dyDescent="0.25">
      <c r="A120" s="81" t="s">
        <v>59</v>
      </c>
      <c r="B120" s="65">
        <v>3.23</v>
      </c>
    </row>
    <row r="121" spans="1:7" x14ac:dyDescent="0.2">
      <c r="A121" s="83"/>
      <c r="B121" s="65"/>
    </row>
  </sheetData>
  <autoFilter ref="A7:R43" xr:uid="{00000000-0009-0000-0000-00002B000000}">
    <filterColumn colId="4">
      <customFilters>
        <customFilter operator="notEqual" val=" "/>
      </customFilters>
    </filterColumn>
  </autoFilter>
  <mergeCells count="9">
    <mergeCell ref="E59:G59"/>
    <mergeCell ref="B2:G2"/>
    <mergeCell ref="B3:G3"/>
    <mergeCell ref="B4:G4"/>
    <mergeCell ref="B5:G5"/>
    <mergeCell ref="B50:E50"/>
    <mergeCell ref="B51:E51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B1:J87"/>
  <sheetViews>
    <sheetView topLeftCell="A3" zoomScale="98" zoomScaleNormal="98" workbookViewId="0">
      <selection activeCell="E8" sqref="E8:E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 t="s">
        <v>19</v>
      </c>
      <c r="C4" s="114" t="s">
        <v>20</v>
      </c>
      <c r="D4" s="113" t="s">
        <v>21</v>
      </c>
      <c r="E4" s="113" t="s">
        <v>22</v>
      </c>
      <c r="G4" s="60"/>
    </row>
    <row r="5" spans="2:10" x14ac:dyDescent="0.2">
      <c r="B5" s="113">
        <v>590045061</v>
      </c>
      <c r="C5" s="114">
        <v>43920</v>
      </c>
      <c r="D5" s="113" t="s">
        <v>38</v>
      </c>
      <c r="E5" s="113">
        <v>200</v>
      </c>
      <c r="G5" s="60"/>
    </row>
    <row r="6" spans="2:10" x14ac:dyDescent="0.2">
      <c r="B6" s="113">
        <v>590045061</v>
      </c>
      <c r="C6" s="114">
        <v>43920</v>
      </c>
      <c r="D6" s="113" t="s">
        <v>30</v>
      </c>
      <c r="E6" s="113">
        <v>300</v>
      </c>
      <c r="G6" s="60"/>
      <c r="H6" s="53" t="s">
        <v>23</v>
      </c>
      <c r="I6" t="s">
        <v>25</v>
      </c>
    </row>
    <row r="7" spans="2:10" x14ac:dyDescent="0.2">
      <c r="B7" s="113">
        <v>590045061</v>
      </c>
      <c r="C7" s="114">
        <v>43920</v>
      </c>
      <c r="D7" s="113" t="s">
        <v>69</v>
      </c>
      <c r="E7" s="113">
        <v>200</v>
      </c>
      <c r="G7" s="60"/>
      <c r="H7" s="54" t="s">
        <v>30</v>
      </c>
      <c r="I7" s="496">
        <v>300</v>
      </c>
    </row>
    <row r="8" spans="2:10" x14ac:dyDescent="0.2">
      <c r="B8" s="113">
        <v>590045061</v>
      </c>
      <c r="C8" s="114">
        <v>43920</v>
      </c>
      <c r="D8" s="113" t="s">
        <v>32</v>
      </c>
      <c r="E8" s="113">
        <v>300</v>
      </c>
      <c r="H8" s="54" t="s">
        <v>32</v>
      </c>
      <c r="I8" s="496">
        <v>700</v>
      </c>
    </row>
    <row r="9" spans="2:10" x14ac:dyDescent="0.2">
      <c r="B9" s="113">
        <v>590045087</v>
      </c>
      <c r="C9" s="114">
        <v>43929</v>
      </c>
      <c r="D9" s="113" t="s">
        <v>76</v>
      </c>
      <c r="E9" s="113">
        <v>1000</v>
      </c>
      <c r="H9" s="54" t="s">
        <v>65</v>
      </c>
      <c r="I9" s="496">
        <v>2000</v>
      </c>
    </row>
    <row r="10" spans="2:10" x14ac:dyDescent="0.2">
      <c r="B10" s="113">
        <v>590045091</v>
      </c>
      <c r="C10" s="114">
        <v>43930</v>
      </c>
      <c r="D10" s="113" t="s">
        <v>39</v>
      </c>
      <c r="E10" s="113">
        <v>100</v>
      </c>
      <c r="H10" s="54" t="s">
        <v>77</v>
      </c>
      <c r="I10" s="496">
        <v>250</v>
      </c>
    </row>
    <row r="11" spans="2:10" x14ac:dyDescent="0.2">
      <c r="B11" s="113">
        <v>590045091</v>
      </c>
      <c r="C11" s="114">
        <v>43930</v>
      </c>
      <c r="D11" s="113" t="s">
        <v>66</v>
      </c>
      <c r="E11" s="113">
        <v>100</v>
      </c>
      <c r="H11" s="54" t="s">
        <v>66</v>
      </c>
      <c r="I11" s="496">
        <v>1300</v>
      </c>
    </row>
    <row r="12" spans="2:10" x14ac:dyDescent="0.2">
      <c r="B12" s="113">
        <v>590045095</v>
      </c>
      <c r="C12" s="114">
        <v>43930</v>
      </c>
      <c r="D12" s="113" t="s">
        <v>38</v>
      </c>
      <c r="E12" s="113">
        <v>200</v>
      </c>
      <c r="H12" s="54" t="s">
        <v>69</v>
      </c>
      <c r="I12" s="496">
        <v>350</v>
      </c>
    </row>
    <row r="13" spans="2:10" x14ac:dyDescent="0.2">
      <c r="B13" s="113">
        <v>590045095</v>
      </c>
      <c r="C13" s="114">
        <v>43930</v>
      </c>
      <c r="D13" s="113" t="s">
        <v>75</v>
      </c>
      <c r="E13" s="113">
        <v>100</v>
      </c>
      <c r="H13" s="54" t="s">
        <v>37</v>
      </c>
      <c r="I13" s="496">
        <v>100</v>
      </c>
    </row>
    <row r="14" spans="2:10" x14ac:dyDescent="0.2">
      <c r="B14" s="113">
        <v>590045095</v>
      </c>
      <c r="C14" s="114">
        <v>43930</v>
      </c>
      <c r="D14" s="113" t="s">
        <v>69</v>
      </c>
      <c r="E14" s="113">
        <v>150</v>
      </c>
      <c r="H14" s="54" t="s">
        <v>38</v>
      </c>
      <c r="I14" s="496">
        <v>500</v>
      </c>
    </row>
    <row r="15" spans="2:10" x14ac:dyDescent="0.2">
      <c r="B15" s="113">
        <v>590045124</v>
      </c>
      <c r="C15" s="114">
        <v>43936</v>
      </c>
      <c r="D15" s="113" t="s">
        <v>66</v>
      </c>
      <c r="E15" s="113">
        <v>200</v>
      </c>
      <c r="H15" s="54" t="s">
        <v>74</v>
      </c>
      <c r="I15" s="496">
        <v>1650</v>
      </c>
      <c r="J15" s="136"/>
    </row>
    <row r="16" spans="2:10" x14ac:dyDescent="0.2">
      <c r="B16" s="113">
        <v>590045133</v>
      </c>
      <c r="C16" s="114">
        <v>43938</v>
      </c>
      <c r="D16" s="113" t="s">
        <v>39</v>
      </c>
      <c r="E16" s="113">
        <v>250</v>
      </c>
      <c r="H16" s="54" t="s">
        <v>39</v>
      </c>
      <c r="I16" s="496">
        <v>850</v>
      </c>
    </row>
    <row r="17" spans="2:9" x14ac:dyDescent="0.2">
      <c r="B17" s="113">
        <v>590045133</v>
      </c>
      <c r="C17" s="114">
        <v>43938</v>
      </c>
      <c r="D17" s="113" t="s">
        <v>74</v>
      </c>
      <c r="E17" s="113">
        <v>150</v>
      </c>
      <c r="H17" s="54" t="s">
        <v>76</v>
      </c>
      <c r="I17" s="496">
        <v>1000</v>
      </c>
    </row>
    <row r="18" spans="2:9" x14ac:dyDescent="0.2">
      <c r="B18" s="113">
        <v>590045133</v>
      </c>
      <c r="C18" s="114">
        <v>43938</v>
      </c>
      <c r="D18" s="113" t="s">
        <v>66</v>
      </c>
      <c r="E18" s="113">
        <v>1000</v>
      </c>
      <c r="H18" s="54" t="s">
        <v>21</v>
      </c>
      <c r="I18" s="496">
        <v>0</v>
      </c>
    </row>
    <row r="19" spans="2:9" x14ac:dyDescent="0.2">
      <c r="B19" s="113">
        <v>590045133</v>
      </c>
      <c r="C19" s="114">
        <v>43938</v>
      </c>
      <c r="D19" s="113" t="s">
        <v>65</v>
      </c>
      <c r="E19" s="113">
        <v>1000</v>
      </c>
      <c r="H19" s="54" t="s">
        <v>42</v>
      </c>
      <c r="I19" s="496">
        <v>200</v>
      </c>
    </row>
    <row r="20" spans="2:9" x14ac:dyDescent="0.2">
      <c r="B20" s="113">
        <v>590045141</v>
      </c>
      <c r="C20" s="114">
        <v>43941</v>
      </c>
      <c r="D20" s="113" t="s">
        <v>42</v>
      </c>
      <c r="E20" s="113">
        <v>200</v>
      </c>
      <c r="H20" s="54" t="s">
        <v>75</v>
      </c>
      <c r="I20" s="496">
        <v>300</v>
      </c>
    </row>
    <row r="21" spans="2:9" x14ac:dyDescent="0.2">
      <c r="B21" s="113">
        <v>590045176</v>
      </c>
      <c r="C21" s="114">
        <v>43942</v>
      </c>
      <c r="D21" s="113" t="s">
        <v>77</v>
      </c>
      <c r="E21" s="113">
        <v>150</v>
      </c>
      <c r="H21" s="54" t="s">
        <v>24</v>
      </c>
      <c r="I21" s="496">
        <v>9500</v>
      </c>
    </row>
    <row r="22" spans="2:9" x14ac:dyDescent="0.2">
      <c r="B22" s="113">
        <v>590045210</v>
      </c>
      <c r="C22" s="114">
        <v>43944</v>
      </c>
      <c r="D22" s="113" t="s">
        <v>32</v>
      </c>
      <c r="E22" s="113">
        <v>400</v>
      </c>
    </row>
    <row r="23" spans="2:9" x14ac:dyDescent="0.2">
      <c r="B23" s="113">
        <v>590045210</v>
      </c>
      <c r="C23" s="114">
        <v>43944</v>
      </c>
      <c r="D23" s="113" t="s">
        <v>65</v>
      </c>
      <c r="E23" s="113">
        <v>1000</v>
      </c>
    </row>
    <row r="24" spans="2:9" x14ac:dyDescent="0.2">
      <c r="B24" s="113">
        <v>590045210</v>
      </c>
      <c r="C24" s="114">
        <v>43944</v>
      </c>
      <c r="D24" s="113" t="s">
        <v>77</v>
      </c>
      <c r="E24" s="113">
        <v>100</v>
      </c>
    </row>
    <row r="25" spans="2:9" x14ac:dyDescent="0.2">
      <c r="B25" s="113">
        <v>590045210</v>
      </c>
      <c r="C25" s="114">
        <v>43944</v>
      </c>
      <c r="D25" s="113" t="s">
        <v>37</v>
      </c>
      <c r="E25" s="113">
        <v>100</v>
      </c>
    </row>
    <row r="26" spans="2:9" x14ac:dyDescent="0.2">
      <c r="B26" s="113">
        <v>590045210</v>
      </c>
      <c r="C26" s="114">
        <v>43944</v>
      </c>
      <c r="D26" s="158" t="s">
        <v>38</v>
      </c>
      <c r="E26" s="113">
        <v>100</v>
      </c>
    </row>
    <row r="27" spans="2:9" x14ac:dyDescent="0.2">
      <c r="B27" s="113">
        <v>590045210</v>
      </c>
      <c r="C27" s="114">
        <v>43944</v>
      </c>
      <c r="D27" s="158" t="s">
        <v>74</v>
      </c>
      <c r="E27" s="162">
        <v>1500</v>
      </c>
    </row>
    <row r="28" spans="2:9" x14ac:dyDescent="0.2">
      <c r="B28" s="113">
        <v>590045210</v>
      </c>
      <c r="C28" s="114">
        <v>43944</v>
      </c>
      <c r="D28" s="158" t="s">
        <v>39</v>
      </c>
      <c r="E28" s="113">
        <v>500</v>
      </c>
    </row>
    <row r="29" spans="2:9" x14ac:dyDescent="0.2">
      <c r="B29" s="113">
        <v>590045210</v>
      </c>
      <c r="C29" s="114">
        <v>43944</v>
      </c>
      <c r="D29" s="158" t="s">
        <v>75</v>
      </c>
      <c r="E29" s="113">
        <v>200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2C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2C00-000000000000}">
      <formula1>$B$54:$B$71</formula1>
    </dataValidation>
    <dataValidation type="list" allowBlank="1" showInputMessage="1" showErrorMessage="1" sqref="D40:D47" xr:uid="{00000000-0002-0000-2C00-000001000000}">
      <formula1>$B$54:$B$72</formula1>
    </dataValidation>
    <dataValidation type="list" allowBlank="1" showInputMessage="1" showErrorMessage="1" sqref="D15:D39" xr:uid="{00000000-0002-0000-2C00-000002000000}">
      <formula1>$B$54:$B$91</formula1>
    </dataValidation>
    <dataValidation type="list" allowBlank="1" showInputMessage="1" showErrorMessage="1" sqref="D4:D14" xr:uid="{00000000-0002-0000-2C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filterMode="1">
    <pageSetUpPr fitToPage="1"/>
  </sheetPr>
  <dimension ref="A2:Q128"/>
  <sheetViews>
    <sheetView showGridLines="0" topLeftCell="A28" zoomScale="85" zoomScaleNormal="85" workbookViewId="0">
      <selection activeCell="E8" sqref="E8:E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194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VLOOKUP(A8,$A$90:$B$134,2,FALSE)</f>
        <v>2.38</v>
      </c>
      <c r="E8" s="17">
        <f>IFERROR(VLOOKUP(A8,'Control-EM Mayo 2020 '!$H$6:$I$28,2,FALSE),"")</f>
        <v>1815</v>
      </c>
      <c r="F8" s="17" t="s">
        <v>12</v>
      </c>
      <c r="G8" s="27">
        <f>IFERROR(+D8*E8,"")</f>
        <v>4319.7</v>
      </c>
      <c r="J8" s="65" t="s">
        <v>169</v>
      </c>
      <c r="K8" s="65">
        <v>50003076</v>
      </c>
      <c r="L8" s="8">
        <f>E8</f>
        <v>1815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82">
        <f>VLOOKUP(A9,$A$90:$B$134,2,FALSE)</f>
        <v>3.18</v>
      </c>
      <c r="E9" s="18">
        <f>IFERROR(VLOOKUP(A9,'Control-EM Mayo 2020 '!$H$6:$I$28,2,FALSE),"")</f>
        <v>570</v>
      </c>
      <c r="F9" s="18" t="s">
        <v>12</v>
      </c>
      <c r="G9" s="33">
        <f>IFERROR(+D9*E9,"")</f>
        <v>1812.6000000000001</v>
      </c>
      <c r="I9" s="54"/>
      <c r="J9" s="65" t="s">
        <v>152</v>
      </c>
      <c r="K9" s="65">
        <v>50003065</v>
      </c>
      <c r="L9" s="8">
        <f>E9</f>
        <v>570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VLOOKUP(A10,$A$90:$B$134,2,FALSE)</f>
        <v>2.41</v>
      </c>
      <c r="E10" s="18">
        <f>IFERROR(VLOOKUP(A10,'Control-EM Mayo 2020 '!$H$6:$I$28,2,FALSE),"")</f>
        <v>2330</v>
      </c>
      <c r="F10" s="18" t="s">
        <v>12</v>
      </c>
      <c r="G10" s="33">
        <f t="shared" ref="G10:G46" si="1">IFERROR(+D10*E10,"")</f>
        <v>5615.3</v>
      </c>
      <c r="I10" s="54"/>
      <c r="J10" t="s">
        <v>154</v>
      </c>
      <c r="K10">
        <v>50004171</v>
      </c>
      <c r="L10" s="8">
        <f>E10</f>
        <v>2330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Mayo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Mayo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Mayo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20">
        <f>IFERROR(VLOOKUP(A14,'Control-EM Mayo 2020 '!$H$6:$I$28,2,FALSE),"")</f>
        <v>1050</v>
      </c>
      <c r="F14" s="20" t="s">
        <v>12</v>
      </c>
      <c r="G14" s="33">
        <f t="shared" si="1"/>
        <v>3633</v>
      </c>
      <c r="I14" s="54"/>
      <c r="J14" t="s">
        <v>156</v>
      </c>
      <c r="K14">
        <v>50004370</v>
      </c>
      <c r="L14" s="8">
        <f>E14</f>
        <v>1050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Mayo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Mayo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IFERROR(VLOOKUP(A17,'Control-EM Mayo 2020 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89">
        <f>IFERROR(VLOOKUP(A18,'Control-EM Mayo 2020 '!$H$6:$I$28,2,FALSE),"")</f>
        <v>540</v>
      </c>
      <c r="F18" s="89" t="s">
        <v>12</v>
      </c>
      <c r="G18" s="33">
        <f t="shared" si="1"/>
        <v>993.6</v>
      </c>
      <c r="J18" t="s">
        <v>151</v>
      </c>
      <c r="K18">
        <v>50001439</v>
      </c>
      <c r="L18" s="8">
        <f>E18</f>
        <v>540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Mayo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Mayo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Mayo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Mayo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Mayo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>
        <f>IFERROR(VLOOKUP(A24,'Control-EM Mayo 2020 '!$H$6:$I$28,2,FALSE),"")</f>
        <v>620</v>
      </c>
      <c r="F24" s="19" t="s">
        <v>12</v>
      </c>
      <c r="G24" s="33">
        <f t="shared" si="1"/>
        <v>2108</v>
      </c>
      <c r="J24" t="s">
        <v>168</v>
      </c>
      <c r="K24">
        <v>50001416</v>
      </c>
      <c r="L24" s="8">
        <f>E24</f>
        <v>620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Mayo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Mayo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9">
        <f>IFERROR(VLOOKUP(A27,'Control-EM Mayo 2020 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9">
        <f>IFERROR(VLOOKUP(A28,'Control-EM Mayo 2020 '!$H$6:$I$28,2,FALSE),"")</f>
        <v>1900</v>
      </c>
      <c r="F28" s="19" t="s">
        <v>12</v>
      </c>
      <c r="G28" s="33">
        <f t="shared" si="1"/>
        <v>8360</v>
      </c>
      <c r="J28" s="65" t="s">
        <v>153</v>
      </c>
      <c r="K28" s="65">
        <v>50003683</v>
      </c>
      <c r="L28" s="8">
        <f>E28</f>
        <v>1900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14.25" hidden="1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89" t="str">
        <f>IFERROR(VLOOKUP(A29,'Control-EM Mayo 2020 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>IFERROR(VLOOKUP(A30,'Control-EM Mayo 2020 '!$H$6:$I$28,2,FALSE),"")</f>
        <v/>
      </c>
      <c r="F30" s="18" t="s">
        <v>12</v>
      </c>
      <c r="G30" s="33" t="str">
        <f t="shared" si="1"/>
        <v/>
      </c>
    </row>
    <row r="31" spans="1:17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>IFERROR(VLOOKUP(A31,'Control-EM Mayo 2020 '!$H$6:$I$28,2,FALSE),"")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>IFERROR(VLOOKUP(A32,'Control-EM Mayo 2020 '!$H$6:$I$28,2,FALSE),"")</f>
        <v>175</v>
      </c>
      <c r="F32" s="18" t="s">
        <v>12</v>
      </c>
      <c r="G32" s="33">
        <f t="shared" si="1"/>
        <v>684.25</v>
      </c>
      <c r="J32" s="65" t="s">
        <v>170</v>
      </c>
      <c r="K32" s="65">
        <v>50004184</v>
      </c>
      <c r="L32" s="7">
        <f>E32</f>
        <v>175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20">
        <f>IFERROR(VLOOKUP(A33,'Control-EM Mayo 2020 '!$H$6:$I$28,2,FALSE),"")</f>
        <v>180</v>
      </c>
      <c r="F33" s="20" t="s">
        <v>12</v>
      </c>
      <c r="G33" s="33">
        <f t="shared" si="1"/>
        <v>594</v>
      </c>
      <c r="J33" s="65" t="s">
        <v>171</v>
      </c>
      <c r="K33" s="65">
        <v>50004264</v>
      </c>
      <c r="L33" s="7">
        <f>E33</f>
        <v>180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9" t="str">
        <f>IFERROR(VLOOKUP(A34,'Control-EM Mayo 2020 '!$H$6:$I$28,2,FALSE),"")</f>
        <v/>
      </c>
      <c r="F34" s="19" t="s">
        <v>12</v>
      </c>
      <c r="G34" s="33" t="str">
        <f t="shared" si="1"/>
        <v/>
      </c>
      <c r="I34" s="67"/>
    </row>
    <row r="35" spans="1:17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9" t="str">
        <f>IFERROR(VLOOKUP(A35,'Control-EM Mayo 2020 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9">
        <f>IFERROR(VLOOKUP(A36,'Control-EM Mayo 2020 '!$H$6:$I$28,2,FALSE),"")</f>
        <v>520</v>
      </c>
      <c r="F36" s="19" t="s">
        <v>12</v>
      </c>
      <c r="G36" s="33">
        <f t="shared" si="1"/>
        <v>2756</v>
      </c>
      <c r="J36" s="65" t="s">
        <v>155</v>
      </c>
      <c r="K36" s="65">
        <v>50004355</v>
      </c>
      <c r="L36" s="7">
        <f>E36</f>
        <v>520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1.95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9">
        <f>IFERROR(VLOOKUP(A37,'Control-EM Mayo 2020 '!$H$6:$I$28,2,FALSE),"")</f>
        <v>500</v>
      </c>
      <c r="F37" s="19" t="s">
        <v>12</v>
      </c>
      <c r="G37" s="33">
        <f t="shared" si="1"/>
        <v>1700</v>
      </c>
      <c r="J37" s="65" t="s">
        <v>173</v>
      </c>
      <c r="K37" s="65">
        <v>50004365</v>
      </c>
      <c r="L37" s="7">
        <f>E37</f>
        <v>500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9" t="str">
        <f>IFERROR(VLOOKUP(A38,'Control-EM Mayo 2020 '!$H$6:$I$28,2,FALSE),"")</f>
        <v/>
      </c>
      <c r="F38" s="19" t="s">
        <v>12</v>
      </c>
      <c r="G38" s="33" t="str">
        <f t="shared" si="1"/>
        <v/>
      </c>
    </row>
    <row r="39" spans="1:17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9" t="str">
        <f>IFERROR(VLOOKUP(A39,'Control-EM Mayo 2020 '!$H$6:$I$28,2,FALSE),"")</f>
        <v/>
      </c>
      <c r="F39" s="19" t="s">
        <v>12</v>
      </c>
      <c r="G39" s="33" t="str">
        <f t="shared" si="1"/>
        <v/>
      </c>
    </row>
    <row r="40" spans="1:17" ht="24.95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>IFERROR(VLOOKUP(A40,'Control-EM Mayo 2020 '!$H$6:$I$28,2,FALSE),"")</f>
        <v>1000</v>
      </c>
      <c r="F40" s="18" t="s">
        <v>12</v>
      </c>
      <c r="G40" s="33">
        <f t="shared" si="1"/>
        <v>4300</v>
      </c>
      <c r="J40" s="65" t="s">
        <v>189</v>
      </c>
      <c r="K40" s="65">
        <v>50003552</v>
      </c>
      <c r="L40" s="7">
        <f>E40</f>
        <v>1000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>IFERROR(VLOOKUP(A41,'Control-EM Mayo 2020 '!$H$6:$I$28,2,FALSE),"")</f>
        <v/>
      </c>
      <c r="F41" s="18" t="s">
        <v>12</v>
      </c>
      <c r="G41" s="33" t="str">
        <f t="shared" si="1"/>
        <v/>
      </c>
    </row>
    <row r="42" spans="1:17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>IFERROR(VLOOKUP(A42,'Control-EM Mayo 2020 '!$H$6:$I$28,2,FALSE),"")</f>
        <v/>
      </c>
      <c r="F42" s="18" t="s">
        <v>12</v>
      </c>
      <c r="G42" s="33" t="str">
        <f t="shared" si="1"/>
        <v/>
      </c>
    </row>
    <row r="43" spans="1:17" ht="21.95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48">
        <f>IFERROR(VLOOKUP(A43,'Control-EM Mayo 2020 '!$H$6:$I$28,2,FALSE),"")</f>
        <v>400</v>
      </c>
      <c r="F43" s="148" t="s">
        <v>12</v>
      </c>
      <c r="G43" s="33">
        <f t="shared" si="1"/>
        <v>1292</v>
      </c>
      <c r="I43" s="90"/>
      <c r="J43" s="7" t="s">
        <v>27</v>
      </c>
      <c r="K43" s="7">
        <v>50001313</v>
      </c>
      <c r="L43" s="7">
        <f>E43/200</f>
        <v>2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VLOOKUP(A44,$A$90:$B$134,2,FALSE)</f>
        <v>3.23</v>
      </c>
      <c r="E44" s="94" t="str">
        <f>IFERROR(VLOOKUP(A44,'Control-EM Mayo 2020 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36</v>
      </c>
      <c r="C45" s="164" t="s">
        <v>125</v>
      </c>
      <c r="D45" s="92">
        <f>VLOOKUP(A45,$A$90:$B$134,2,FALSE)</f>
        <v>4.76</v>
      </c>
      <c r="E45" s="94">
        <f>IFERROR(VLOOKUP(A45,'Control-EM Mayo 2020 '!$H$6:$I$28,2,FALSE),"")</f>
        <v>2300</v>
      </c>
      <c r="F45" s="94" t="s">
        <v>12</v>
      </c>
      <c r="G45" s="33">
        <f t="shared" si="1"/>
        <v>10948</v>
      </c>
      <c r="H45" s="35"/>
      <c r="J45" s="65" t="s">
        <v>172</v>
      </c>
      <c r="K45" s="65">
        <v>50004359</v>
      </c>
      <c r="L45" s="7">
        <f>E45</f>
        <v>2300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hidden="1" customHeight="1" x14ac:dyDescent="0.2">
      <c r="A46" s="87" t="s">
        <v>186</v>
      </c>
      <c r="B46" s="48">
        <v>36</v>
      </c>
      <c r="C46" s="99" t="s">
        <v>187</v>
      </c>
      <c r="D46" s="92">
        <f>VLOOKUP(A46,$A$90:$B$134,2,FALSE)</f>
        <v>5.24</v>
      </c>
      <c r="E46" s="94" t="str">
        <f>IFERROR(VLOOKUP(A46,'Control-EM Mayo 2020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ht="24.95" customHeight="1" x14ac:dyDescent="0.2">
      <c r="A47" s="65"/>
      <c r="B47" s="23"/>
      <c r="C47" s="21"/>
      <c r="D47" s="152"/>
      <c r="E47" s="154" t="s">
        <v>11</v>
      </c>
      <c r="F47" s="155"/>
      <c r="G47" s="153">
        <f>SUM(G8:G46)</f>
        <v>54936.45</v>
      </c>
      <c r="H47" s="15"/>
      <c r="J47" s="65"/>
      <c r="K47" s="65"/>
      <c r="N47" s="146"/>
      <c r="O47" s="146"/>
      <c r="P47" s="146"/>
      <c r="Q47" s="146"/>
    </row>
    <row r="48" spans="1:17" ht="24.95" customHeight="1" x14ac:dyDescent="0.2">
      <c r="B48" s="23"/>
      <c r="C48" s="21"/>
      <c r="D48" s="22"/>
      <c r="E48" s="24"/>
      <c r="F48" s="22"/>
      <c r="G48" s="25"/>
      <c r="I48" s="90"/>
    </row>
    <row r="49" spans="1:17" ht="24.95" customHeight="1" x14ac:dyDescent="0.2">
      <c r="B49" s="26"/>
      <c r="C49" s="52" t="s">
        <v>18</v>
      </c>
      <c r="D49" s="68">
        <v>2094.98</v>
      </c>
      <c r="E49" s="69">
        <v>0.6</v>
      </c>
      <c r="F49" s="48" t="s">
        <v>10</v>
      </c>
      <c r="G49" s="70">
        <f>(D49*E49)</f>
        <v>1256.9880000000001</v>
      </c>
      <c r="K49" s="149">
        <v>20002585</v>
      </c>
      <c r="L49" s="151">
        <f>E49</f>
        <v>0.6</v>
      </c>
      <c r="M49" s="150"/>
      <c r="N49" s="59" t="s">
        <v>164</v>
      </c>
      <c r="O49" s="59">
        <v>2005</v>
      </c>
      <c r="P49" s="59" t="s">
        <v>165</v>
      </c>
      <c r="Q49" s="146" t="s">
        <v>178</v>
      </c>
    </row>
    <row r="50" spans="1:17" ht="24.95" customHeight="1" x14ac:dyDescent="0.2">
      <c r="B50" s="26"/>
      <c r="C50" s="52" t="s">
        <v>113</v>
      </c>
      <c r="D50" s="169">
        <v>453833.44827951223</v>
      </c>
      <c r="E50" s="69">
        <v>0.6</v>
      </c>
      <c r="F50" s="48" t="s">
        <v>10</v>
      </c>
      <c r="G50" s="72">
        <f>D50*E50</f>
        <v>272300.06896770734</v>
      </c>
      <c r="K50" s="149">
        <v>20002374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s="65" customFormat="1" ht="24.95" customHeight="1" x14ac:dyDescent="0.25">
      <c r="A51" s="8"/>
      <c r="B51" s="9"/>
      <c r="C51" s="10"/>
      <c r="D51" s="11"/>
      <c r="E51" s="12"/>
      <c r="F51" s="11"/>
      <c r="G51" s="13"/>
    </row>
    <row r="52" spans="1:17" s="65" customFormat="1" ht="24.95" customHeight="1" x14ac:dyDescent="0.2">
      <c r="A52" s="8"/>
      <c r="B52" s="534" t="s">
        <v>14</v>
      </c>
      <c r="C52" s="534"/>
      <c r="D52" s="534"/>
      <c r="E52" s="534"/>
      <c r="F52" s="158" t="s">
        <v>8</v>
      </c>
      <c r="G52" s="171">
        <f>G47+G49</f>
        <v>56193.437999999995</v>
      </c>
      <c r="I52" s="174"/>
      <c r="K52" s="170"/>
    </row>
    <row r="53" spans="1:17" s="65" customFormat="1" ht="24.95" customHeight="1" x14ac:dyDescent="0.2">
      <c r="A53" s="7"/>
      <c r="B53" s="534" t="s">
        <v>15</v>
      </c>
      <c r="C53" s="534"/>
      <c r="D53" s="534"/>
      <c r="E53" s="534"/>
      <c r="F53" s="172" t="s">
        <v>9</v>
      </c>
      <c r="G53" s="173">
        <f>G50</f>
        <v>272300.06896770734</v>
      </c>
      <c r="I53" s="174"/>
    </row>
    <row r="54" spans="1:17" s="65" customFormat="1" ht="24.95" customHeight="1" x14ac:dyDescent="0.2">
      <c r="A54" s="8"/>
      <c r="B54" s="519" t="s">
        <v>192</v>
      </c>
      <c r="C54" s="519"/>
      <c r="D54" s="519"/>
      <c r="E54" s="519"/>
      <c r="F54" s="73" t="s">
        <v>8</v>
      </c>
      <c r="G54" s="74">
        <f>G52*0.97</f>
        <v>54507.634859999991</v>
      </c>
      <c r="I54" s="175"/>
      <c r="K54" s="170"/>
    </row>
    <row r="55" spans="1:17" s="65" customFormat="1" ht="24.95" customHeight="1" x14ac:dyDescent="0.2">
      <c r="A55" s="7"/>
      <c r="B55" s="519" t="s">
        <v>193</v>
      </c>
      <c r="C55" s="519"/>
      <c r="D55" s="519"/>
      <c r="E55" s="519"/>
      <c r="F55" s="75" t="s">
        <v>9</v>
      </c>
      <c r="G55" s="76">
        <f>G53*0.97</f>
        <v>264131.0668986761</v>
      </c>
      <c r="I55" s="174"/>
    </row>
    <row r="56" spans="1:17" s="65" customFormat="1" x14ac:dyDescent="0.2">
      <c r="A56" s="7"/>
      <c r="B56" s="29"/>
      <c r="C56" s="30"/>
      <c r="D56" s="30"/>
      <c r="E56" s="30"/>
      <c r="F56" s="31"/>
      <c r="G56" s="34"/>
      <c r="I56" s="174"/>
    </row>
    <row r="57" spans="1:17" s="65" customFormat="1" x14ac:dyDescent="0.2">
      <c r="A57" s="7"/>
      <c r="B57" s="14"/>
      <c r="C57" s="8"/>
      <c r="D57" s="8"/>
      <c r="E57" s="8"/>
      <c r="F57" s="7"/>
      <c r="G57" s="44"/>
      <c r="I57" s="176"/>
    </row>
    <row r="58" spans="1:17" s="65" customFormat="1" ht="21.95" customHeight="1" x14ac:dyDescent="0.2">
      <c r="A58" s="7"/>
      <c r="B58" s="14"/>
      <c r="C58" s="8"/>
      <c r="D58" s="8"/>
      <c r="E58" s="8"/>
      <c r="F58" s="7"/>
      <c r="G58" s="44"/>
      <c r="I58" s="175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7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</row>
    <row r="61" spans="1:17" s="65" customFormat="1" ht="21.95" customHeight="1" x14ac:dyDescent="0.2">
      <c r="A61" s="7"/>
      <c r="B61" s="14"/>
      <c r="C61" s="7"/>
      <c r="D61" s="15"/>
      <c r="E61" s="15"/>
      <c r="F61" s="15"/>
      <c r="G61" s="16"/>
    </row>
    <row r="62" spans="1:17" s="65" customFormat="1" ht="21.95" customHeight="1" x14ac:dyDescent="0.2">
      <c r="A62" s="7"/>
      <c r="B62" s="14"/>
      <c r="C62" s="7"/>
      <c r="D62" s="15"/>
      <c r="E62" s="7"/>
      <c r="F62" s="15"/>
      <c r="G62" s="16"/>
    </row>
    <row r="63" spans="1:17" s="65" customFormat="1" ht="23.25" customHeight="1" x14ac:dyDescent="0.2">
      <c r="A63"/>
      <c r="B63" s="14"/>
      <c r="C63" s="51" t="s">
        <v>16</v>
      </c>
      <c r="D63" s="6"/>
      <c r="E63" s="516" t="s">
        <v>17</v>
      </c>
      <c r="F63" s="517"/>
      <c r="G63" s="518"/>
    </row>
    <row r="64" spans="1:17" s="65" customFormat="1" ht="15.75" x14ac:dyDescent="0.25">
      <c r="A64" s="7"/>
      <c r="B64" s="36"/>
      <c r="C64" s="46" t="s">
        <v>110</v>
      </c>
      <c r="D64" s="37"/>
      <c r="E64" s="38" t="s">
        <v>13</v>
      </c>
      <c r="F64" s="38"/>
      <c r="G64" s="39"/>
    </row>
    <row r="65" spans="1:8" s="65" customFormat="1" ht="21.95" customHeight="1" x14ac:dyDescent="0.2">
      <c r="A65" s="7"/>
      <c r="B65" s="40"/>
      <c r="C65" s="41"/>
      <c r="D65" s="41"/>
      <c r="E65" s="42"/>
      <c r="F65" s="42"/>
      <c r="G65" s="43"/>
    </row>
    <row r="66" spans="1:8" s="65" customFormat="1" ht="21.95" customHeight="1" x14ac:dyDescent="0.2">
      <c r="A66" s="7"/>
      <c r="B66" s="7"/>
      <c r="C66" s="7"/>
      <c r="D66" s="7"/>
      <c r="E66" s="7"/>
      <c r="F66" s="7"/>
      <c r="G66" s="7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B68" s="7"/>
      <c r="C68" s="7"/>
      <c r="D68" s="7"/>
      <c r="E68" s="7"/>
      <c r="F68" s="7"/>
      <c r="G68" s="7"/>
    </row>
    <row r="69" spans="1:8" s="65" customFormat="1" ht="21.95" customHeight="1" x14ac:dyDescent="0.2"/>
    <row r="70" spans="1:8" ht="7.5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  <c r="H74" s="5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B85" s="65"/>
      <c r="C85" s="65"/>
      <c r="D85" s="65"/>
      <c r="E85" s="65"/>
      <c r="F85" s="65"/>
      <c r="G85" s="65"/>
    </row>
    <row r="86" spans="1:7" x14ac:dyDescent="0.2">
      <c r="B86" s="65"/>
      <c r="C86" s="65"/>
    </row>
    <row r="87" spans="1:7" x14ac:dyDescent="0.2">
      <c r="B87" s="65"/>
      <c r="C87" s="65"/>
    </row>
    <row r="88" spans="1:7" x14ac:dyDescent="0.2">
      <c r="B88" s="65"/>
      <c r="C88" s="65"/>
    </row>
    <row r="90" spans="1:7" ht="14.25" x14ac:dyDescent="0.2">
      <c r="A90" s="165" t="s">
        <v>32</v>
      </c>
      <c r="B90" s="166">
        <v>2.38</v>
      </c>
    </row>
    <row r="91" spans="1:7" ht="14.25" x14ac:dyDescent="0.2">
      <c r="A91" s="165" t="s">
        <v>31</v>
      </c>
      <c r="B91" s="166">
        <v>3.18</v>
      </c>
      <c r="F91" s="55"/>
    </row>
    <row r="92" spans="1:7" ht="14.25" x14ac:dyDescent="0.2">
      <c r="A92" s="165" t="s">
        <v>37</v>
      </c>
      <c r="B92" s="166">
        <v>2.41</v>
      </c>
      <c r="F92" s="55"/>
    </row>
    <row r="93" spans="1:7" ht="14.25" x14ac:dyDescent="0.2">
      <c r="A93" s="165" t="s">
        <v>36</v>
      </c>
      <c r="B93" s="166">
        <v>2.15</v>
      </c>
      <c r="F93" s="55"/>
    </row>
    <row r="94" spans="1:7" ht="14.25" x14ac:dyDescent="0.2">
      <c r="A94" s="165" t="s">
        <v>38</v>
      </c>
      <c r="B94" s="166">
        <v>2.83</v>
      </c>
      <c r="F94" s="55"/>
    </row>
    <row r="95" spans="1:7" ht="14.25" x14ac:dyDescent="0.2">
      <c r="A95" s="165" t="s">
        <v>40</v>
      </c>
      <c r="B95" s="166">
        <v>2.15</v>
      </c>
      <c r="F95" s="55"/>
    </row>
    <row r="96" spans="1:7" ht="14.25" x14ac:dyDescent="0.2">
      <c r="A96" s="165" t="s">
        <v>39</v>
      </c>
      <c r="B96" s="166">
        <v>3.46</v>
      </c>
      <c r="F96" s="55"/>
    </row>
    <row r="97" spans="1:6" ht="14.25" x14ac:dyDescent="0.2">
      <c r="A97" s="165" t="s">
        <v>28</v>
      </c>
      <c r="B97" s="166">
        <v>2.76</v>
      </c>
      <c r="F97" s="55"/>
    </row>
    <row r="98" spans="1:6" ht="14.25" x14ac:dyDescent="0.2">
      <c r="A98" s="165" t="s">
        <v>41</v>
      </c>
      <c r="B98" s="166">
        <v>4.3899999999999997</v>
      </c>
      <c r="F98" s="55"/>
    </row>
    <row r="99" spans="1:6" ht="14.25" x14ac:dyDescent="0.2">
      <c r="A99" s="165" t="s">
        <v>43</v>
      </c>
      <c r="B99" s="166">
        <v>1.18</v>
      </c>
      <c r="F99" s="55"/>
    </row>
    <row r="100" spans="1:6" ht="14.25" x14ac:dyDescent="0.2">
      <c r="A100" s="165" t="s">
        <v>30</v>
      </c>
      <c r="B100" s="166">
        <v>1.84</v>
      </c>
      <c r="F100" s="55"/>
    </row>
    <row r="101" spans="1:6" ht="14.25" x14ac:dyDescent="0.2">
      <c r="A101" s="165" t="s">
        <v>34</v>
      </c>
      <c r="B101" s="166">
        <v>5.98</v>
      </c>
      <c r="F101" s="55"/>
    </row>
    <row r="102" spans="1:6" ht="14.25" x14ac:dyDescent="0.2">
      <c r="A102" s="165" t="s">
        <v>33</v>
      </c>
      <c r="B102" s="166">
        <v>5.45</v>
      </c>
      <c r="F102" s="55"/>
    </row>
    <row r="103" spans="1:6" ht="14.25" x14ac:dyDescent="0.2">
      <c r="A103" s="165" t="s">
        <v>42</v>
      </c>
      <c r="B103" s="166">
        <v>3.9</v>
      </c>
      <c r="F103" s="55"/>
    </row>
    <row r="104" spans="1:6" ht="14.25" x14ac:dyDescent="0.2">
      <c r="A104" s="165" t="s">
        <v>29</v>
      </c>
      <c r="B104" s="166">
        <v>2</v>
      </c>
      <c r="F104" s="55"/>
    </row>
    <row r="105" spans="1:6" ht="14.25" x14ac:dyDescent="0.2">
      <c r="A105" s="165" t="s">
        <v>62</v>
      </c>
      <c r="B105" s="166">
        <v>1.9</v>
      </c>
      <c r="F105" s="55"/>
    </row>
    <row r="106" spans="1:6" ht="15.75" customHeight="1" x14ac:dyDescent="0.2">
      <c r="A106" s="165" t="s">
        <v>63</v>
      </c>
      <c r="B106" s="166">
        <v>3.4</v>
      </c>
      <c r="F106" s="55"/>
    </row>
    <row r="107" spans="1:6" ht="14.25" x14ac:dyDescent="0.2">
      <c r="A107" s="165" t="s">
        <v>64</v>
      </c>
      <c r="B107" s="166">
        <v>6.1</v>
      </c>
      <c r="F107" s="55"/>
    </row>
    <row r="108" spans="1:6" ht="14.25" x14ac:dyDescent="0.2">
      <c r="A108" s="165" t="s">
        <v>65</v>
      </c>
      <c r="B108" s="166">
        <v>6.5</v>
      </c>
      <c r="F108" s="55"/>
    </row>
    <row r="109" spans="1:6" ht="14.25" x14ac:dyDescent="0.2">
      <c r="A109" s="165" t="s">
        <v>66</v>
      </c>
      <c r="B109" s="166">
        <v>4.4000000000000004</v>
      </c>
      <c r="F109" s="55"/>
    </row>
    <row r="110" spans="1:6" ht="14.25" x14ac:dyDescent="0.2">
      <c r="A110" s="165" t="s">
        <v>67</v>
      </c>
      <c r="B110" s="166">
        <v>2850</v>
      </c>
      <c r="F110" s="55"/>
    </row>
    <row r="111" spans="1:6" ht="14.25" x14ac:dyDescent="0.2">
      <c r="A111" s="165" t="s">
        <v>68</v>
      </c>
      <c r="B111" s="166">
        <v>4.5999999999999996</v>
      </c>
      <c r="F111" s="55"/>
    </row>
    <row r="112" spans="1:6" ht="14.25" x14ac:dyDescent="0.2">
      <c r="A112" s="165" t="s">
        <v>69</v>
      </c>
      <c r="B112" s="166">
        <v>2.2000000000000002</v>
      </c>
      <c r="F112" s="55"/>
    </row>
    <row r="113" spans="1:7" ht="14.25" x14ac:dyDescent="0.2">
      <c r="A113" s="165" t="s">
        <v>70</v>
      </c>
      <c r="B113" s="166">
        <v>3.91</v>
      </c>
      <c r="F113" s="55"/>
    </row>
    <row r="114" spans="1:7" ht="14.25" x14ac:dyDescent="0.2">
      <c r="A114" s="165" t="s">
        <v>71</v>
      </c>
      <c r="B114" s="166">
        <v>3.3</v>
      </c>
      <c r="F114" s="55"/>
    </row>
    <row r="115" spans="1:7" ht="14.25" x14ac:dyDescent="0.2">
      <c r="A115" s="165" t="s">
        <v>72</v>
      </c>
      <c r="B115" s="166">
        <v>4.1500000000000004</v>
      </c>
      <c r="F115" s="55"/>
    </row>
    <row r="116" spans="1:7" ht="14.25" x14ac:dyDescent="0.2">
      <c r="A116" s="165" t="s">
        <v>73</v>
      </c>
      <c r="B116" s="166">
        <v>4.3600000000000003</v>
      </c>
      <c r="F116" s="55"/>
    </row>
    <row r="117" spans="1:7" ht="14.25" x14ac:dyDescent="0.2">
      <c r="A117" s="165" t="s">
        <v>74</v>
      </c>
      <c r="B117" s="166">
        <v>5.3</v>
      </c>
      <c r="F117" s="55"/>
    </row>
    <row r="118" spans="1:7" ht="14.25" x14ac:dyDescent="0.2">
      <c r="A118" s="165" t="s">
        <v>143</v>
      </c>
      <c r="B118" s="166">
        <v>3.4</v>
      </c>
      <c r="F118" s="55"/>
    </row>
    <row r="119" spans="1:7" ht="14.25" x14ac:dyDescent="0.2">
      <c r="A119" s="165" t="s">
        <v>75</v>
      </c>
      <c r="B119" s="166">
        <v>2.58</v>
      </c>
      <c r="F119" s="55"/>
    </row>
    <row r="120" spans="1:7" ht="14.25" x14ac:dyDescent="0.2">
      <c r="A120" s="165" t="s">
        <v>76</v>
      </c>
      <c r="B120" s="166">
        <v>4.4000000000000004</v>
      </c>
      <c r="F120" s="55"/>
    </row>
    <row r="121" spans="1:7" ht="14.25" x14ac:dyDescent="0.2">
      <c r="A121" s="165" t="s">
        <v>77</v>
      </c>
      <c r="B121" s="166">
        <v>4.3</v>
      </c>
      <c r="F121" s="55"/>
    </row>
    <row r="122" spans="1:7" ht="14.25" x14ac:dyDescent="0.2">
      <c r="A122" s="165" t="s">
        <v>142</v>
      </c>
      <c r="B122" s="166">
        <v>5.82</v>
      </c>
      <c r="F122" s="55"/>
    </row>
    <row r="123" spans="1:7" ht="28.5" x14ac:dyDescent="0.2">
      <c r="A123" s="165" t="s">
        <v>58</v>
      </c>
      <c r="B123" s="166">
        <v>4.3</v>
      </c>
      <c r="G123" s="55"/>
    </row>
    <row r="124" spans="1:7" ht="14.25" x14ac:dyDescent="0.2">
      <c r="A124" s="165" t="s">
        <v>35</v>
      </c>
      <c r="B124" s="167">
        <v>2.2000000000000002</v>
      </c>
    </row>
    <row r="125" spans="1:7" ht="14.25" x14ac:dyDescent="0.2">
      <c r="A125" s="165" t="s">
        <v>27</v>
      </c>
      <c r="B125" s="167">
        <v>3.23</v>
      </c>
    </row>
    <row r="126" spans="1:7" ht="14.25" x14ac:dyDescent="0.2">
      <c r="A126" s="165" t="s">
        <v>59</v>
      </c>
      <c r="B126" s="167">
        <v>3.23</v>
      </c>
    </row>
    <row r="127" spans="1:7" x14ac:dyDescent="0.2">
      <c r="A127" s="168" t="s">
        <v>122</v>
      </c>
      <c r="B127" s="167">
        <v>4.76</v>
      </c>
    </row>
    <row r="128" spans="1:7" ht="14.25" x14ac:dyDescent="0.2">
      <c r="A128" s="165" t="s">
        <v>186</v>
      </c>
      <c r="B128" s="167">
        <v>5.24</v>
      </c>
    </row>
  </sheetData>
  <autoFilter ref="A7:Q47" xr:uid="{00000000-0009-0000-0000-00002D000000}">
    <filterColumn colId="4">
      <customFilters>
        <customFilter operator="notEqual" val=" "/>
      </customFilters>
    </filterColumn>
  </autoFilter>
  <mergeCells count="9">
    <mergeCell ref="B54:E54"/>
    <mergeCell ref="B55:E55"/>
    <mergeCell ref="E63:G63"/>
    <mergeCell ref="B2:G2"/>
    <mergeCell ref="B3:G3"/>
    <mergeCell ref="B4:G4"/>
    <mergeCell ref="B5:G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I90"/>
  <sheetViews>
    <sheetView topLeftCell="A10" zoomScale="98" zoomScaleNormal="98" workbookViewId="0">
      <selection activeCell="E8" sqref="E8:E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590045372</v>
      </c>
      <c r="C4" s="114">
        <v>43971</v>
      </c>
      <c r="D4" s="113" t="s">
        <v>143</v>
      </c>
      <c r="E4" s="113">
        <v>500</v>
      </c>
      <c r="G4" s="60"/>
    </row>
    <row r="5" spans="2:9" x14ac:dyDescent="0.2">
      <c r="B5" s="113">
        <v>590045372</v>
      </c>
      <c r="C5" s="114">
        <v>43971</v>
      </c>
      <c r="D5" s="113" t="s">
        <v>63</v>
      </c>
      <c r="E5" s="113">
        <v>350</v>
      </c>
      <c r="G5" s="60"/>
    </row>
    <row r="6" spans="2:9" x14ac:dyDescent="0.2">
      <c r="B6" s="113">
        <v>590045372</v>
      </c>
      <c r="C6" s="114">
        <v>43971</v>
      </c>
      <c r="D6" s="113" t="s">
        <v>32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590045368</v>
      </c>
      <c r="C7" s="114">
        <v>43971</v>
      </c>
      <c r="D7" s="113" t="s">
        <v>37</v>
      </c>
      <c r="E7" s="113">
        <v>550</v>
      </c>
      <c r="G7" s="60"/>
      <c r="H7" s="54" t="s">
        <v>27</v>
      </c>
      <c r="I7" s="496">
        <v>400</v>
      </c>
    </row>
    <row r="8" spans="2:9" x14ac:dyDescent="0.2">
      <c r="B8" s="113">
        <v>590045368</v>
      </c>
      <c r="C8" s="114">
        <v>43971</v>
      </c>
      <c r="D8" s="113" t="s">
        <v>70</v>
      </c>
      <c r="E8" s="113">
        <v>25</v>
      </c>
      <c r="H8" s="54" t="s">
        <v>63</v>
      </c>
      <c r="I8" s="496">
        <v>620</v>
      </c>
    </row>
    <row r="9" spans="2:9" x14ac:dyDescent="0.2">
      <c r="B9" s="113">
        <v>590045364</v>
      </c>
      <c r="C9" s="114">
        <v>43970</v>
      </c>
      <c r="D9" s="113" t="s">
        <v>27</v>
      </c>
      <c r="E9" s="113">
        <v>400</v>
      </c>
      <c r="H9" s="54" t="s">
        <v>30</v>
      </c>
      <c r="I9" s="496">
        <v>540</v>
      </c>
    </row>
    <row r="10" spans="2:9" x14ac:dyDescent="0.2">
      <c r="B10" s="113">
        <v>590045349</v>
      </c>
      <c r="C10" s="114">
        <v>43966</v>
      </c>
      <c r="D10" s="113" t="s">
        <v>122</v>
      </c>
      <c r="E10" s="113">
        <v>1100</v>
      </c>
      <c r="H10" s="54" t="s">
        <v>31</v>
      </c>
      <c r="I10" s="496">
        <v>570</v>
      </c>
    </row>
    <row r="11" spans="2:9" x14ac:dyDescent="0.2">
      <c r="B11" s="113">
        <v>590045349</v>
      </c>
      <c r="C11" s="114">
        <v>43966</v>
      </c>
      <c r="D11" s="113" t="s">
        <v>39</v>
      </c>
      <c r="E11" s="113">
        <v>520</v>
      </c>
      <c r="H11" s="54" t="s">
        <v>32</v>
      </c>
      <c r="I11" s="496">
        <v>1815</v>
      </c>
    </row>
    <row r="12" spans="2:9" x14ac:dyDescent="0.2">
      <c r="B12" s="113">
        <v>590045349</v>
      </c>
      <c r="C12" s="114">
        <v>43966</v>
      </c>
      <c r="D12" s="113" t="s">
        <v>74</v>
      </c>
      <c r="E12" s="113">
        <v>200</v>
      </c>
      <c r="H12" s="54" t="s">
        <v>142</v>
      </c>
      <c r="I12" s="496">
        <v>1000</v>
      </c>
    </row>
    <row r="13" spans="2:9" x14ac:dyDescent="0.2">
      <c r="B13" s="113">
        <v>590045349</v>
      </c>
      <c r="C13" s="114">
        <v>43966</v>
      </c>
      <c r="D13" s="113" t="s">
        <v>66</v>
      </c>
      <c r="E13" s="113">
        <v>900</v>
      </c>
      <c r="H13" s="54" t="s">
        <v>77</v>
      </c>
      <c r="I13" s="496">
        <v>1000</v>
      </c>
    </row>
    <row r="14" spans="2:9" x14ac:dyDescent="0.2">
      <c r="B14" s="113">
        <v>590045349</v>
      </c>
      <c r="C14" s="114">
        <v>43966</v>
      </c>
      <c r="D14" s="113" t="s">
        <v>71</v>
      </c>
      <c r="E14" s="113">
        <v>100</v>
      </c>
      <c r="H14" s="54" t="s">
        <v>66</v>
      </c>
      <c r="I14" s="496">
        <v>1900</v>
      </c>
    </row>
    <row r="15" spans="2:9" x14ac:dyDescent="0.2">
      <c r="B15" s="113">
        <v>590045337</v>
      </c>
      <c r="C15" s="114">
        <v>43964</v>
      </c>
      <c r="D15" s="113" t="s">
        <v>31</v>
      </c>
      <c r="E15" s="113">
        <v>320</v>
      </c>
      <c r="H15" s="54" t="s">
        <v>37</v>
      </c>
      <c r="I15" s="496">
        <v>2330</v>
      </c>
    </row>
    <row r="16" spans="2:9" x14ac:dyDescent="0.2">
      <c r="B16" s="113">
        <v>590045337</v>
      </c>
      <c r="C16" s="114">
        <v>43964</v>
      </c>
      <c r="D16" s="113" t="s">
        <v>32</v>
      </c>
      <c r="E16" s="113">
        <v>115</v>
      </c>
      <c r="H16" s="54" t="s">
        <v>70</v>
      </c>
      <c r="I16" s="496">
        <v>175</v>
      </c>
    </row>
    <row r="17" spans="2:9" x14ac:dyDescent="0.2">
      <c r="B17" s="113">
        <v>590045337</v>
      </c>
      <c r="C17" s="114">
        <v>43964</v>
      </c>
      <c r="D17" s="113" t="s">
        <v>30</v>
      </c>
      <c r="E17" s="113">
        <v>290</v>
      </c>
      <c r="H17" s="54" t="s">
        <v>71</v>
      </c>
      <c r="I17" s="496">
        <v>180</v>
      </c>
    </row>
    <row r="18" spans="2:9" x14ac:dyDescent="0.2">
      <c r="B18" s="113">
        <v>590045337</v>
      </c>
      <c r="C18" s="114">
        <v>43964</v>
      </c>
      <c r="D18" s="113" t="s">
        <v>37</v>
      </c>
      <c r="E18" s="113">
        <v>100</v>
      </c>
      <c r="H18" s="54" t="s">
        <v>74</v>
      </c>
      <c r="I18" s="496">
        <v>520</v>
      </c>
    </row>
    <row r="19" spans="2:9" x14ac:dyDescent="0.2">
      <c r="B19" s="113">
        <v>590045325</v>
      </c>
      <c r="C19" s="114">
        <v>43959</v>
      </c>
      <c r="D19" s="113" t="s">
        <v>37</v>
      </c>
      <c r="E19" s="113">
        <v>680</v>
      </c>
      <c r="H19" s="54" t="s">
        <v>122</v>
      </c>
      <c r="I19" s="496">
        <v>2300</v>
      </c>
    </row>
    <row r="20" spans="2:9" x14ac:dyDescent="0.2">
      <c r="B20" s="113">
        <v>590045325</v>
      </c>
      <c r="C20" s="114">
        <v>43959</v>
      </c>
      <c r="D20" s="113" t="s">
        <v>70</v>
      </c>
      <c r="E20" s="113">
        <v>50</v>
      </c>
      <c r="H20" s="54" t="s">
        <v>143</v>
      </c>
      <c r="I20" s="496">
        <v>500</v>
      </c>
    </row>
    <row r="21" spans="2:9" x14ac:dyDescent="0.2">
      <c r="B21" s="113">
        <v>590045323</v>
      </c>
      <c r="C21" s="114">
        <v>43958</v>
      </c>
      <c r="D21" s="113" t="s">
        <v>63</v>
      </c>
      <c r="E21" s="113">
        <v>270</v>
      </c>
      <c r="H21" s="54" t="s">
        <v>39</v>
      </c>
      <c r="I21" s="496">
        <v>1050</v>
      </c>
    </row>
    <row r="22" spans="2:9" x14ac:dyDescent="0.2">
      <c r="B22" s="113">
        <v>590045297</v>
      </c>
      <c r="C22" s="114">
        <v>43955</v>
      </c>
      <c r="D22" s="113" t="s">
        <v>122</v>
      </c>
      <c r="E22" s="113">
        <v>1200</v>
      </c>
      <c r="H22" s="54" t="s">
        <v>24</v>
      </c>
      <c r="I22" s="496">
        <v>14900</v>
      </c>
    </row>
    <row r="23" spans="2:9" x14ac:dyDescent="0.2">
      <c r="B23" s="113">
        <v>590045297</v>
      </c>
      <c r="C23" s="114">
        <v>43955</v>
      </c>
      <c r="D23" s="113" t="s">
        <v>39</v>
      </c>
      <c r="E23" s="113">
        <v>530</v>
      </c>
    </row>
    <row r="24" spans="2:9" x14ac:dyDescent="0.2">
      <c r="B24" s="113">
        <v>590045297</v>
      </c>
      <c r="C24" s="114">
        <v>43955</v>
      </c>
      <c r="D24" s="113" t="s">
        <v>74</v>
      </c>
      <c r="E24" s="113">
        <v>320</v>
      </c>
    </row>
    <row r="25" spans="2:9" x14ac:dyDescent="0.2">
      <c r="B25" s="113">
        <v>590045297</v>
      </c>
      <c r="C25" s="114">
        <v>43955</v>
      </c>
      <c r="D25" s="113" t="s">
        <v>66</v>
      </c>
      <c r="E25" s="113">
        <v>1000</v>
      </c>
      <c r="F25" s="59"/>
      <c r="H25" s="54"/>
    </row>
    <row r="26" spans="2:9" x14ac:dyDescent="0.2">
      <c r="B26" s="113">
        <v>590045297</v>
      </c>
      <c r="C26" s="114">
        <v>43955</v>
      </c>
      <c r="D26" s="113" t="s">
        <v>71</v>
      </c>
      <c r="E26" s="113">
        <v>80</v>
      </c>
      <c r="F26" s="59"/>
    </row>
    <row r="27" spans="2:9" x14ac:dyDescent="0.2">
      <c r="B27" s="113">
        <v>590045301</v>
      </c>
      <c r="C27" s="114">
        <v>43955</v>
      </c>
      <c r="D27" s="113" t="s">
        <v>37</v>
      </c>
      <c r="E27" s="113">
        <v>900</v>
      </c>
      <c r="F27" s="59"/>
    </row>
    <row r="28" spans="2:9" x14ac:dyDescent="0.2">
      <c r="B28" s="113">
        <v>590045301</v>
      </c>
      <c r="C28" s="114">
        <v>43955</v>
      </c>
      <c r="D28" s="113" t="s">
        <v>70</v>
      </c>
      <c r="E28" s="113">
        <v>100</v>
      </c>
      <c r="F28" s="59"/>
    </row>
    <row r="29" spans="2:9" x14ac:dyDescent="0.2">
      <c r="B29" s="113">
        <v>590045290</v>
      </c>
      <c r="C29" s="114">
        <v>43950</v>
      </c>
      <c r="D29" s="113" t="s">
        <v>32</v>
      </c>
      <c r="E29" s="113">
        <v>700</v>
      </c>
    </row>
    <row r="30" spans="2:9" x14ac:dyDescent="0.2">
      <c r="B30" s="113">
        <v>590045290</v>
      </c>
      <c r="C30" s="114">
        <v>43950</v>
      </c>
      <c r="D30" s="113" t="s">
        <v>37</v>
      </c>
      <c r="E30" s="113">
        <v>100</v>
      </c>
    </row>
    <row r="31" spans="2:9" x14ac:dyDescent="0.2">
      <c r="B31" s="113">
        <v>590045290</v>
      </c>
      <c r="C31" s="114">
        <v>43950</v>
      </c>
      <c r="D31" s="158" t="s">
        <v>31</v>
      </c>
      <c r="E31" s="158">
        <v>250</v>
      </c>
    </row>
    <row r="32" spans="2:9" x14ac:dyDescent="0.2">
      <c r="B32" s="113">
        <v>590045290</v>
      </c>
      <c r="C32" s="114">
        <v>43950</v>
      </c>
      <c r="D32" s="113" t="s">
        <v>30</v>
      </c>
      <c r="E32" s="113">
        <v>250</v>
      </c>
    </row>
    <row r="33" spans="2:6" x14ac:dyDescent="0.2">
      <c r="B33" s="78">
        <v>590045290</v>
      </c>
      <c r="C33" s="79">
        <v>43950</v>
      </c>
      <c r="D33" s="137" t="s">
        <v>142</v>
      </c>
      <c r="E33" s="78">
        <v>1000</v>
      </c>
    </row>
    <row r="34" spans="2:6" x14ac:dyDescent="0.2">
      <c r="B34" s="78">
        <v>590045290</v>
      </c>
      <c r="C34" s="79">
        <v>43950</v>
      </c>
      <c r="D34" s="78" t="s">
        <v>77</v>
      </c>
      <c r="E34" s="78">
        <v>1000</v>
      </c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186</v>
      </c>
      <c r="F87"/>
      <c r="G87"/>
      <c r="H87"/>
      <c r="I87"/>
    </row>
    <row r="88" spans="1:9" s="59" customFormat="1" ht="14.25" x14ac:dyDescent="0.2">
      <c r="A88"/>
      <c r="B88" s="84" t="s">
        <v>42</v>
      </c>
      <c r="F88"/>
      <c r="G88"/>
      <c r="H88"/>
      <c r="I88"/>
    </row>
    <row r="89" spans="1:9" s="59" customFormat="1" ht="14.25" x14ac:dyDescent="0.2">
      <c r="A89"/>
      <c r="B89" s="84" t="s">
        <v>43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</sheetData>
  <autoFilter ref="B3:E34" xr:uid="{00000000-0009-0000-0000-00002E000000}"/>
  <dataValidations count="3">
    <dataValidation type="list" allowBlank="1" showInputMessage="1" showErrorMessage="1" sqref="D4:D39" xr:uid="{00000000-0002-0000-2E00-000000000000}">
      <formula1>$B$54:$B$91</formula1>
    </dataValidation>
    <dataValidation type="list" allowBlank="1" showInputMessage="1" showErrorMessage="1" sqref="D49:D54" xr:uid="{00000000-0002-0000-2E00-000001000000}">
      <formula1>$B$54:$B$72</formula1>
    </dataValidation>
    <dataValidation type="list" allowBlank="1" showInputMessage="1" showErrorMessage="1" sqref="D40:D47" xr:uid="{00000000-0002-0000-2E00-000002000000}">
      <formula1>$B$54:$B$73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filterMode="1">
    <pageSetUpPr fitToPage="1"/>
  </sheetPr>
  <dimension ref="A2:R121"/>
  <sheetViews>
    <sheetView showGridLines="0" topLeftCell="A26" zoomScale="85" zoomScaleNormal="85" workbookViewId="0">
      <selection activeCell="E8" sqref="E8:E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195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VLOOKUP(A8,$A$86:$B$128,2,FALSE)</f>
        <v>2.38</v>
      </c>
      <c r="E8" s="17">
        <f>IFERROR(VLOOKUP(A8,'Control -LR-ES Mayo   2020 '!$H$7:$I$21,2,FALSE),"")</f>
        <v>930</v>
      </c>
      <c r="F8" s="17" t="s">
        <v>12</v>
      </c>
      <c r="G8" s="27">
        <f>IFERROR(+D8*E8,"")</f>
        <v>2213.4</v>
      </c>
      <c r="I8" s="56"/>
      <c r="K8" s="144" t="s">
        <v>32</v>
      </c>
      <c r="L8" s="59">
        <v>50003076</v>
      </c>
      <c r="M8" s="8">
        <f>E8</f>
        <v>930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VLOOKUP(A9,$A$86:$B$128,2,FALSE)</f>
        <v>3.18</v>
      </c>
      <c r="E9" s="18" t="str">
        <f>IFERROR(VLOOKUP(A9,'Control -LR-ES Mayo  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38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VLOOKUP(A10,$A$86:$B$128,2,FALSE)</f>
        <v>2.41</v>
      </c>
      <c r="E10" s="18">
        <f>IFERROR(VLOOKUP(A10,'Control -LR-ES Mayo   2020 '!$H$7:$I$21,2,FALSE),"")</f>
        <v>200</v>
      </c>
      <c r="F10" s="18" t="s">
        <v>12</v>
      </c>
      <c r="G10" s="33">
        <f t="shared" ref="G10:G42" si="2">IFERROR(+D10*E10,"")</f>
        <v>482</v>
      </c>
      <c r="I10" s="56"/>
      <c r="J10"/>
      <c r="K10" t="s">
        <v>37</v>
      </c>
      <c r="L10" s="65">
        <v>50004171</v>
      </c>
      <c r="M10" s="8">
        <f t="shared" si="0"/>
        <v>200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Mayo  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Mayo   2020 '!$H$7:$I$21,2,FALSE),"")</f>
        <v>680</v>
      </c>
      <c r="F12" s="18" t="s">
        <v>12</v>
      </c>
      <c r="G12" s="33">
        <f t="shared" si="2"/>
        <v>1924.4</v>
      </c>
      <c r="I12" s="56"/>
      <c r="J12"/>
      <c r="K12" t="s">
        <v>38</v>
      </c>
      <c r="L12" s="65">
        <v>50004198</v>
      </c>
      <c r="M12" s="8">
        <f t="shared" si="0"/>
        <v>680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Mayo  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Mayo   2020 '!$H$7:$I$21,2,FALSE),"")</f>
        <v>650</v>
      </c>
      <c r="F14" s="20" t="s">
        <v>12</v>
      </c>
      <c r="G14" s="33">
        <f t="shared" si="2"/>
        <v>2249</v>
      </c>
      <c r="J14"/>
      <c r="K14" t="s">
        <v>39</v>
      </c>
      <c r="L14" s="65">
        <v>50004370</v>
      </c>
      <c r="M14" s="8">
        <f t="shared" si="0"/>
        <v>650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Mayo  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Mayo  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Mayo   2020 '!$H$7:$I$21,2,FALSE),"")</f>
        <v>300</v>
      </c>
      <c r="F17" s="19" t="s">
        <v>12</v>
      </c>
      <c r="G17" s="33">
        <f t="shared" si="2"/>
        <v>354</v>
      </c>
      <c r="I17" s="56"/>
      <c r="J17"/>
      <c r="K17"/>
      <c r="M17" s="8">
        <f t="shared" si="0"/>
        <v>300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>
        <f>IFERROR(VLOOKUP(A18,'Control -LR-ES Mayo   2020 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 t="shared" si="0"/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Mayo  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Mayo  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Mayo   2020 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Mayo  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Mayo  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Mayo  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Mayo  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Mayo   2020 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Mayo   2020 '!$H$7:$I$21,2,FALSE),"")</f>
        <v>1800</v>
      </c>
      <c r="F27" s="19" t="s">
        <v>12</v>
      </c>
      <c r="G27" s="33">
        <f t="shared" si="2"/>
        <v>7920.0000000000009</v>
      </c>
      <c r="J27"/>
      <c r="K27" t="s">
        <v>66</v>
      </c>
      <c r="L27" s="65">
        <v>50003683</v>
      </c>
      <c r="M27" s="8">
        <f t="shared" si="0"/>
        <v>1800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Mayo   2020 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Mayo   2020 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Mayo   2020 '!$H$7:$I$21,2,FALSE),"")</f>
        <v>280</v>
      </c>
      <c r="F30" s="18" t="s">
        <v>12</v>
      </c>
      <c r="G30" s="33">
        <f t="shared" si="2"/>
        <v>616</v>
      </c>
      <c r="J30"/>
      <c r="K30" s="65" t="s">
        <v>69</v>
      </c>
      <c r="L30" s="65">
        <v>50003964</v>
      </c>
      <c r="M30" s="8">
        <f t="shared" si="0"/>
        <v>280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Mayo   2020 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Mayo   2020 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Mayo   2020 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Mayo   2020 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Mayo   2020 '!$H$7:$I$21,2,FALSE),"")</f>
        <v>1130</v>
      </c>
      <c r="F35" s="19" t="s">
        <v>12</v>
      </c>
      <c r="G35" s="33">
        <f t="shared" si="2"/>
        <v>5989</v>
      </c>
      <c r="K35" s="65" t="s">
        <v>74</v>
      </c>
      <c r="L35" s="65">
        <v>50004355</v>
      </c>
      <c r="M35" s="8">
        <f t="shared" si="0"/>
        <v>1130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Mayo   2020 '!$H$7:$I$21,2,FALSE),"")</f>
        <v>300</v>
      </c>
      <c r="F36" s="89" t="s">
        <v>12</v>
      </c>
      <c r="G36" s="33">
        <f t="shared" si="2"/>
        <v>774</v>
      </c>
      <c r="K36" s="65" t="s">
        <v>75</v>
      </c>
      <c r="L36" s="65">
        <v>50006741</v>
      </c>
      <c r="M36" s="8">
        <f>E36/200</f>
        <v>1.5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>
        <f>IFERROR(VLOOKUP(A37,'Control -LR-ES Mayo   2020 '!$H$7:$I$21,2,FALSE),"")</f>
        <v>800</v>
      </c>
      <c r="F37" s="19" t="s">
        <v>12</v>
      </c>
      <c r="G37" s="33">
        <f t="shared" si="2"/>
        <v>3520.0000000000005</v>
      </c>
      <c r="K37" s="65" t="s">
        <v>188</v>
      </c>
      <c r="L37" s="65">
        <v>50004376</v>
      </c>
      <c r="M37" s="8">
        <f t="shared" si="0"/>
        <v>800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Mayo   2020 '!$H$7:$I$21,2,FALSE),"")</f>
        <v>150</v>
      </c>
      <c r="F38" s="19" t="s">
        <v>12</v>
      </c>
      <c r="G38" s="33">
        <f t="shared" si="2"/>
        <v>645</v>
      </c>
      <c r="K38" s="65" t="s">
        <v>77</v>
      </c>
      <c r="L38" s="65">
        <v>50003552</v>
      </c>
      <c r="M38" s="8">
        <f t="shared" si="0"/>
        <v>150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Mayo   2020 '!$H$7:$I$21,2,FALSE),"")</f>
        <v/>
      </c>
      <c r="F39" s="19" t="s">
        <v>12</v>
      </c>
      <c r="G39" s="33" t="str">
        <f t="shared" si="2"/>
        <v/>
      </c>
    </row>
    <row r="40" spans="1:18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Mayo   2020 '!$H$7:$I$21,2,FALSE),"")</f>
        <v/>
      </c>
      <c r="F40" s="18" t="s">
        <v>12</v>
      </c>
      <c r="G40" s="33" t="str">
        <f t="shared" si="2"/>
        <v/>
      </c>
    </row>
    <row r="41" spans="1:18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Mayo   2020 '!$H$7:$I$21,2,FALSE),"")</f>
        <v/>
      </c>
      <c r="F41" s="20" t="s">
        <v>12</v>
      </c>
      <c r="G41" s="33" t="str">
        <f t="shared" si="2"/>
        <v/>
      </c>
    </row>
    <row r="42" spans="1:18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VLOOKUP(A42,$A$86:$B$128,2,FALSE)</f>
        <v>3.23</v>
      </c>
      <c r="E42" s="94" t="str">
        <f>IFERROR(VLOOKUP(A42,'Control -LR-ES Mayo   2020 '!$H$7:$I$21,2,FALSE),"")</f>
        <v/>
      </c>
      <c r="F42" s="94" t="s">
        <v>12</v>
      </c>
      <c r="G42" s="50" t="str">
        <f t="shared" si="2"/>
        <v/>
      </c>
      <c r="H42" s="35"/>
      <c r="I42" s="55"/>
    </row>
    <row r="43" spans="1:18" ht="24.95" customHeight="1" x14ac:dyDescent="0.2">
      <c r="A43" s="88"/>
      <c r="B43" s="23"/>
      <c r="C43" s="21"/>
      <c r="D43" s="152"/>
      <c r="E43" s="156" t="s">
        <v>11</v>
      </c>
      <c r="F43" s="157"/>
      <c r="G43" s="70">
        <f>SUM(G8:G42)</f>
        <v>40790.800000000003</v>
      </c>
      <c r="H43" s="15"/>
    </row>
    <row r="44" spans="1:18" ht="24.95" customHeight="1" x14ac:dyDescent="0.2">
      <c r="A44" s="88"/>
      <c r="B44" s="23"/>
      <c r="C44" s="21"/>
      <c r="D44" s="22"/>
      <c r="E44" s="24"/>
      <c r="F44" s="22"/>
      <c r="G44" s="25"/>
    </row>
    <row r="45" spans="1:18" ht="24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L45" s="149">
        <v>20002585</v>
      </c>
      <c r="M45" s="151">
        <f>E45</f>
        <v>0.4</v>
      </c>
      <c r="N45" s="150"/>
      <c r="O45" s="59" t="s">
        <v>164</v>
      </c>
      <c r="P45" s="59">
        <v>2005</v>
      </c>
      <c r="Q45" s="59" t="s">
        <v>165</v>
      </c>
      <c r="R45" s="59" t="s">
        <v>167</v>
      </c>
    </row>
    <row r="46" spans="1:18" ht="24.95" customHeight="1" x14ac:dyDescent="0.2">
      <c r="A46" s="88"/>
      <c r="B46" s="26"/>
      <c r="C46" s="52" t="s">
        <v>114</v>
      </c>
      <c r="D46" s="169">
        <v>453833.44827951223</v>
      </c>
      <c r="E46" s="69">
        <v>0.4</v>
      </c>
      <c r="F46" s="48" t="s">
        <v>10</v>
      </c>
      <c r="G46" s="72">
        <f>D46*E46</f>
        <v>181533.37931180489</v>
      </c>
      <c r="L46" s="149">
        <v>20002374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s="65" customFormat="1" ht="24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18" s="65" customFormat="1" ht="24.95" customHeight="1" x14ac:dyDescent="0.2">
      <c r="A48" s="138"/>
      <c r="B48" s="534" t="s">
        <v>14</v>
      </c>
      <c r="C48" s="534"/>
      <c r="D48" s="534"/>
      <c r="E48" s="534"/>
      <c r="F48" s="158" t="s">
        <v>8</v>
      </c>
      <c r="G48" s="171">
        <f>G43+G45</f>
        <v>41628.792000000001</v>
      </c>
      <c r="I48" s="66"/>
    </row>
    <row r="49" spans="1:9" s="65" customFormat="1" ht="24.95" customHeight="1" x14ac:dyDescent="0.2">
      <c r="A49" s="88"/>
      <c r="B49" s="534" t="s">
        <v>15</v>
      </c>
      <c r="C49" s="534"/>
      <c r="D49" s="534"/>
      <c r="E49" s="534"/>
      <c r="F49" s="172" t="s">
        <v>9</v>
      </c>
      <c r="G49" s="173">
        <f>G46</f>
        <v>181533.37931180489</v>
      </c>
      <c r="I49" s="66"/>
    </row>
    <row r="50" spans="1:9" s="65" customFormat="1" ht="24.95" customHeight="1" x14ac:dyDescent="0.2">
      <c r="A50" s="138"/>
      <c r="B50" s="519" t="s">
        <v>192</v>
      </c>
      <c r="C50" s="519"/>
      <c r="D50" s="519"/>
      <c r="E50" s="519"/>
      <c r="F50" s="73" t="s">
        <v>8</v>
      </c>
      <c r="G50" s="74">
        <f>G48*0.97</f>
        <v>40379.928240000001</v>
      </c>
      <c r="I50" s="66"/>
    </row>
    <row r="51" spans="1:9" s="65" customFormat="1" ht="24.95" customHeight="1" x14ac:dyDescent="0.2">
      <c r="A51" s="88"/>
      <c r="B51" s="519" t="s">
        <v>193</v>
      </c>
      <c r="C51" s="519"/>
      <c r="D51" s="519"/>
      <c r="E51" s="519"/>
      <c r="F51" s="75" t="s">
        <v>9</v>
      </c>
      <c r="G51" s="76">
        <f>G49*0.97</f>
        <v>176087.37793245073</v>
      </c>
      <c r="I51" s="66"/>
    </row>
    <row r="52" spans="1:9" s="65" customFormat="1" x14ac:dyDescent="0.2">
      <c r="A52" s="88"/>
      <c r="B52" s="29"/>
      <c r="C52" s="30"/>
      <c r="D52" s="30"/>
      <c r="E52" s="30"/>
      <c r="F52" s="31"/>
      <c r="G52" s="34"/>
      <c r="I52" s="66"/>
    </row>
    <row r="53" spans="1:9" s="65" customForma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7"/>
      <c r="D57" s="15"/>
      <c r="E57" s="15"/>
      <c r="F57" s="15"/>
      <c r="G57" s="16"/>
      <c r="I57" s="66"/>
    </row>
    <row r="58" spans="1:9" s="65" customFormat="1" ht="21.95" customHeight="1" x14ac:dyDescent="0.2">
      <c r="A58" s="88"/>
      <c r="B58" s="14"/>
      <c r="C58" s="7"/>
      <c r="D58" s="15"/>
      <c r="E58" s="7"/>
      <c r="F58" s="15"/>
      <c r="G58" s="16"/>
      <c r="I58" s="66"/>
    </row>
    <row r="59" spans="1:9" s="65" customFormat="1" ht="23.25" customHeight="1" x14ac:dyDescent="0.2">
      <c r="A59" s="88"/>
      <c r="B59" s="14"/>
      <c r="C59" s="51" t="s">
        <v>16</v>
      </c>
      <c r="D59" s="6"/>
      <c r="E59" s="516" t="s">
        <v>17</v>
      </c>
      <c r="F59" s="517"/>
      <c r="G59" s="518"/>
      <c r="I59" s="66"/>
    </row>
    <row r="60" spans="1:9" s="65" customFormat="1" ht="15.75" x14ac:dyDescent="0.25">
      <c r="A60" s="88"/>
      <c r="B60" s="36"/>
      <c r="C60" s="46" t="s">
        <v>110</v>
      </c>
      <c r="D60" s="37"/>
      <c r="E60" s="38" t="s">
        <v>13</v>
      </c>
      <c r="F60" s="38"/>
      <c r="G60" s="39"/>
      <c r="I60" s="66"/>
    </row>
    <row r="61" spans="1:9" s="65" customFormat="1" ht="21.95" customHeight="1" x14ac:dyDescent="0.2">
      <c r="A61" s="88"/>
      <c r="B61" s="40"/>
      <c r="C61" s="41"/>
      <c r="D61" s="41"/>
      <c r="E61" s="42"/>
      <c r="F61" s="42"/>
      <c r="G61" s="43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I65" s="66"/>
    </row>
    <row r="66" spans="1:9" ht="7.5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H70" s="5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I85" s="7"/>
    </row>
    <row r="86" spans="1:9" ht="15" thickBot="1" x14ac:dyDescent="0.25">
      <c r="A86" s="81" t="s">
        <v>32</v>
      </c>
      <c r="B86" s="80">
        <v>2.38</v>
      </c>
      <c r="I86" s="7"/>
    </row>
    <row r="87" spans="1:9" ht="15" thickBot="1" x14ac:dyDescent="0.25">
      <c r="A87" s="81" t="s">
        <v>31</v>
      </c>
      <c r="B87" s="80">
        <v>3.18</v>
      </c>
      <c r="F87" s="55"/>
      <c r="I87" s="7"/>
    </row>
    <row r="88" spans="1:9" ht="15" thickBot="1" x14ac:dyDescent="0.25">
      <c r="A88" s="81" t="s">
        <v>37</v>
      </c>
      <c r="B88" s="80">
        <v>2.41</v>
      </c>
      <c r="F88" s="55"/>
      <c r="I88" s="7"/>
    </row>
    <row r="89" spans="1:9" ht="15" thickBot="1" x14ac:dyDescent="0.25">
      <c r="A89" s="81" t="s">
        <v>36</v>
      </c>
      <c r="B89" s="80">
        <v>2.15</v>
      </c>
      <c r="F89" s="55"/>
      <c r="I89" s="7"/>
    </row>
    <row r="90" spans="1:9" ht="15" thickBot="1" x14ac:dyDescent="0.25">
      <c r="A90" s="81" t="s">
        <v>38</v>
      </c>
      <c r="B90" s="80">
        <v>2.83</v>
      </c>
      <c r="F90" s="55"/>
      <c r="I90" s="7"/>
    </row>
    <row r="91" spans="1:9" ht="15" thickBot="1" x14ac:dyDescent="0.25">
      <c r="A91" s="81" t="s">
        <v>40</v>
      </c>
      <c r="B91" s="80">
        <v>2.15</v>
      </c>
      <c r="F91" s="55"/>
      <c r="I91" s="7"/>
    </row>
    <row r="92" spans="1:9" ht="15" thickBot="1" x14ac:dyDescent="0.25">
      <c r="A92" s="81" t="s">
        <v>39</v>
      </c>
      <c r="B92" s="80">
        <v>3.46</v>
      </c>
      <c r="F92" s="55"/>
      <c r="I92" s="7"/>
    </row>
    <row r="93" spans="1:9" ht="15" thickBot="1" x14ac:dyDescent="0.25">
      <c r="A93" s="81" t="s">
        <v>28</v>
      </c>
      <c r="B93" s="80">
        <v>2.76</v>
      </c>
      <c r="F93" s="55"/>
      <c r="I93" s="7"/>
    </row>
    <row r="94" spans="1:9" ht="15" thickBot="1" x14ac:dyDescent="0.25">
      <c r="A94" s="81" t="s">
        <v>41</v>
      </c>
      <c r="B94" s="80">
        <v>4.3899999999999997</v>
      </c>
      <c r="F94" s="55"/>
      <c r="I94" s="7"/>
    </row>
    <row r="95" spans="1:9" ht="15" thickBot="1" x14ac:dyDescent="0.25">
      <c r="A95" s="81" t="s">
        <v>43</v>
      </c>
      <c r="B95" s="80">
        <v>1.18</v>
      </c>
      <c r="F95" s="55"/>
      <c r="I95" s="7"/>
    </row>
    <row r="96" spans="1:9" ht="15" thickBot="1" x14ac:dyDescent="0.25">
      <c r="A96" s="81" t="s">
        <v>30</v>
      </c>
      <c r="B96" s="80">
        <v>1.84</v>
      </c>
      <c r="F96" s="55"/>
      <c r="I96" s="7"/>
    </row>
    <row r="97" spans="1:9" ht="15" thickBot="1" x14ac:dyDescent="0.25">
      <c r="A97" s="81" t="s">
        <v>34</v>
      </c>
      <c r="B97" s="80">
        <v>5.98</v>
      </c>
      <c r="F97" s="55"/>
      <c r="I97" s="7"/>
    </row>
    <row r="98" spans="1:9" ht="15" thickBot="1" x14ac:dyDescent="0.25">
      <c r="A98" s="81" t="s">
        <v>33</v>
      </c>
      <c r="B98" s="80">
        <v>5.45</v>
      </c>
      <c r="F98" s="55"/>
      <c r="I98" s="7"/>
    </row>
    <row r="99" spans="1:9" ht="15" thickBot="1" x14ac:dyDescent="0.25">
      <c r="A99" s="81" t="s">
        <v>42</v>
      </c>
      <c r="B99" s="80">
        <v>3.9</v>
      </c>
      <c r="F99" s="55"/>
      <c r="I99" s="7"/>
    </row>
    <row r="100" spans="1:9" ht="15" thickBot="1" x14ac:dyDescent="0.25">
      <c r="A100" s="81" t="s">
        <v>29</v>
      </c>
      <c r="B100" s="80">
        <v>2</v>
      </c>
      <c r="F100" s="55"/>
      <c r="I100" s="7"/>
    </row>
    <row r="101" spans="1:9" ht="15" thickBot="1" x14ac:dyDescent="0.25">
      <c r="A101" s="81" t="s">
        <v>62</v>
      </c>
      <c r="B101" s="80">
        <v>1.9</v>
      </c>
      <c r="F101" s="55"/>
      <c r="I101" s="7"/>
    </row>
    <row r="102" spans="1:9" ht="15.75" customHeight="1" thickBot="1" x14ac:dyDescent="0.25">
      <c r="A102" s="81" t="s">
        <v>63</v>
      </c>
      <c r="B102" s="80">
        <v>3.4</v>
      </c>
      <c r="F102" s="55"/>
    </row>
    <row r="103" spans="1:9" ht="15" thickBot="1" x14ac:dyDescent="0.25">
      <c r="A103" s="81" t="s">
        <v>64</v>
      </c>
      <c r="B103" s="80">
        <v>6.1</v>
      </c>
      <c r="F103" s="55"/>
    </row>
    <row r="104" spans="1:9" ht="15" thickBot="1" x14ac:dyDescent="0.25">
      <c r="A104" s="81" t="s">
        <v>65</v>
      </c>
      <c r="B104" s="80">
        <v>6.5</v>
      </c>
      <c r="F104" s="55"/>
    </row>
    <row r="105" spans="1:9" ht="15" thickBot="1" x14ac:dyDescent="0.25">
      <c r="A105" s="81" t="s">
        <v>66</v>
      </c>
      <c r="B105" s="80">
        <v>4.4000000000000004</v>
      </c>
      <c r="F105" s="55"/>
    </row>
    <row r="106" spans="1:9" ht="15" thickBot="1" x14ac:dyDescent="0.25">
      <c r="A106" s="81" t="s">
        <v>67</v>
      </c>
      <c r="B106" s="80">
        <v>2850</v>
      </c>
      <c r="F106" s="55"/>
    </row>
    <row r="107" spans="1:9" ht="15" thickBot="1" x14ac:dyDescent="0.25">
      <c r="A107" s="81" t="s">
        <v>68</v>
      </c>
      <c r="B107" s="80">
        <v>4.5999999999999996</v>
      </c>
      <c r="F107" s="55"/>
    </row>
    <row r="108" spans="1:9" ht="15" thickBot="1" x14ac:dyDescent="0.25">
      <c r="A108" s="81" t="s">
        <v>69</v>
      </c>
      <c r="B108" s="80">
        <v>2.2000000000000002</v>
      </c>
      <c r="F108" s="55"/>
    </row>
    <row r="109" spans="1:9" ht="15" thickBot="1" x14ac:dyDescent="0.25">
      <c r="A109" s="81" t="s">
        <v>70</v>
      </c>
      <c r="B109" s="80">
        <v>3.91</v>
      </c>
      <c r="F109" s="55"/>
    </row>
    <row r="110" spans="1:9" ht="15" thickBot="1" x14ac:dyDescent="0.25">
      <c r="A110" s="81" t="s">
        <v>71</v>
      </c>
      <c r="B110" s="80">
        <v>3.3</v>
      </c>
      <c r="F110" s="55"/>
    </row>
    <row r="111" spans="1:9" ht="15" thickBot="1" x14ac:dyDescent="0.25">
      <c r="A111" s="81" t="s">
        <v>72</v>
      </c>
      <c r="B111" s="80">
        <v>4.1500000000000004</v>
      </c>
      <c r="F111" s="55"/>
    </row>
    <row r="112" spans="1:9" ht="15" thickBot="1" x14ac:dyDescent="0.25">
      <c r="A112" s="81" t="s">
        <v>73</v>
      </c>
      <c r="B112" s="80">
        <v>4.3600000000000003</v>
      </c>
      <c r="F112" s="55"/>
    </row>
    <row r="113" spans="1:7" ht="15" thickBot="1" x14ac:dyDescent="0.25">
      <c r="A113" s="81" t="s">
        <v>74</v>
      </c>
      <c r="B113" s="80">
        <v>5.3</v>
      </c>
      <c r="F113" s="55"/>
    </row>
    <row r="114" spans="1:7" ht="15" thickBot="1" x14ac:dyDescent="0.25">
      <c r="A114" s="81" t="s">
        <v>75</v>
      </c>
      <c r="B114" s="80">
        <v>2.58</v>
      </c>
      <c r="F114" s="55"/>
    </row>
    <row r="115" spans="1:7" ht="15" thickBot="1" x14ac:dyDescent="0.25">
      <c r="A115" s="81" t="s">
        <v>76</v>
      </c>
      <c r="B115" s="80">
        <v>4.4000000000000004</v>
      </c>
      <c r="F115" s="55"/>
    </row>
    <row r="116" spans="1:7" ht="15" thickBot="1" x14ac:dyDescent="0.25">
      <c r="A116" s="81" t="s">
        <v>77</v>
      </c>
      <c r="B116" s="80">
        <v>4.3</v>
      </c>
      <c r="F116" s="55"/>
    </row>
    <row r="117" spans="1:7" ht="29.25" thickBot="1" x14ac:dyDescent="0.25">
      <c r="A117" s="81" t="s">
        <v>58</v>
      </c>
      <c r="B117" s="80">
        <v>4.3</v>
      </c>
      <c r="G117" s="55"/>
    </row>
    <row r="118" spans="1:7" ht="15" thickBot="1" x14ac:dyDescent="0.25">
      <c r="A118" s="81" t="s">
        <v>35</v>
      </c>
      <c r="B118" s="65">
        <v>2.2000000000000002</v>
      </c>
    </row>
    <row r="119" spans="1:7" ht="15" thickBot="1" x14ac:dyDescent="0.25">
      <c r="A119" s="81" t="s">
        <v>27</v>
      </c>
      <c r="B119" s="65">
        <v>3.23</v>
      </c>
    </row>
    <row r="120" spans="1:7" ht="15" thickBot="1" x14ac:dyDescent="0.25">
      <c r="A120" s="81" t="s">
        <v>59</v>
      </c>
      <c r="B120" s="65">
        <v>3.23</v>
      </c>
    </row>
    <row r="121" spans="1:7" x14ac:dyDescent="0.2">
      <c r="A121" s="83"/>
      <c r="B121" s="65"/>
    </row>
  </sheetData>
  <autoFilter ref="A7:R43" xr:uid="{00000000-0009-0000-0000-00002F000000}">
    <filterColumn colId="4">
      <customFilters>
        <customFilter operator="notEqual" val=" "/>
      </customFilters>
    </filterColumn>
  </autoFilter>
  <mergeCells count="9">
    <mergeCell ref="B50:E50"/>
    <mergeCell ref="B51:E51"/>
    <mergeCell ref="E59:G59"/>
    <mergeCell ref="B2:G2"/>
    <mergeCell ref="B3:G3"/>
    <mergeCell ref="B4:G4"/>
    <mergeCell ref="B5:G5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B1:J87"/>
  <sheetViews>
    <sheetView zoomScale="98" zoomScaleNormal="98" workbookViewId="0">
      <selection activeCell="E8" sqref="E8:E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590045374</v>
      </c>
      <c r="C4" s="114">
        <v>43972</v>
      </c>
      <c r="D4" s="113" t="s">
        <v>37</v>
      </c>
      <c r="E4" s="113">
        <v>100</v>
      </c>
      <c r="G4" s="60"/>
    </row>
    <row r="5" spans="2:10" x14ac:dyDescent="0.2">
      <c r="B5" s="113">
        <v>590045374</v>
      </c>
      <c r="C5" s="114">
        <v>43972</v>
      </c>
      <c r="D5" s="113" t="s">
        <v>30</v>
      </c>
      <c r="E5" s="113">
        <v>300</v>
      </c>
      <c r="G5" s="60"/>
    </row>
    <row r="6" spans="2:10" x14ac:dyDescent="0.2">
      <c r="B6" s="113">
        <v>590045353</v>
      </c>
      <c r="C6" s="114">
        <v>43966</v>
      </c>
      <c r="D6" s="113" t="s">
        <v>32</v>
      </c>
      <c r="E6" s="113">
        <v>100</v>
      </c>
      <c r="G6" s="60"/>
      <c r="H6" s="53" t="s">
        <v>23</v>
      </c>
      <c r="I6" t="s">
        <v>25</v>
      </c>
    </row>
    <row r="7" spans="2:10" x14ac:dyDescent="0.2">
      <c r="B7" s="113">
        <v>590045353</v>
      </c>
      <c r="C7" s="114">
        <v>43966</v>
      </c>
      <c r="D7" s="113" t="s">
        <v>69</v>
      </c>
      <c r="E7" s="113">
        <v>100</v>
      </c>
      <c r="G7" s="60"/>
      <c r="H7" s="54" t="s">
        <v>30</v>
      </c>
      <c r="I7" s="496">
        <v>600</v>
      </c>
    </row>
    <row r="8" spans="2:10" x14ac:dyDescent="0.2">
      <c r="B8" s="113">
        <v>590045353</v>
      </c>
      <c r="C8" s="114">
        <v>43966</v>
      </c>
      <c r="D8" s="113" t="s">
        <v>43</v>
      </c>
      <c r="E8" s="113">
        <v>100</v>
      </c>
      <c r="H8" s="54" t="s">
        <v>32</v>
      </c>
      <c r="I8" s="496">
        <v>930</v>
      </c>
    </row>
    <row r="9" spans="2:10" x14ac:dyDescent="0.2">
      <c r="B9" s="113">
        <v>590045353</v>
      </c>
      <c r="C9" s="114">
        <v>43966</v>
      </c>
      <c r="D9" s="113" t="s">
        <v>38</v>
      </c>
      <c r="E9" s="113">
        <v>300</v>
      </c>
      <c r="H9" s="54" t="s">
        <v>65</v>
      </c>
      <c r="I9" s="496">
        <v>2000</v>
      </c>
    </row>
    <row r="10" spans="2:10" x14ac:dyDescent="0.2">
      <c r="B10" s="113">
        <v>590045353</v>
      </c>
      <c r="C10" s="114">
        <v>43966</v>
      </c>
      <c r="D10" s="113" t="s">
        <v>75</v>
      </c>
      <c r="E10" s="113">
        <v>100</v>
      </c>
      <c r="H10" s="54" t="s">
        <v>77</v>
      </c>
      <c r="I10" s="496">
        <v>150</v>
      </c>
    </row>
    <row r="11" spans="2:10" x14ac:dyDescent="0.2">
      <c r="B11" s="113">
        <v>590045345</v>
      </c>
      <c r="C11" s="114">
        <v>43966</v>
      </c>
      <c r="D11" s="113" t="s">
        <v>66</v>
      </c>
      <c r="E11" s="113">
        <v>700</v>
      </c>
      <c r="H11" s="54" t="s">
        <v>66</v>
      </c>
      <c r="I11" s="496">
        <v>1800</v>
      </c>
    </row>
    <row r="12" spans="2:10" x14ac:dyDescent="0.2">
      <c r="B12" s="113">
        <v>590045345</v>
      </c>
      <c r="C12" s="114">
        <v>43966</v>
      </c>
      <c r="D12" s="113" t="s">
        <v>39</v>
      </c>
      <c r="E12" s="113">
        <v>260</v>
      </c>
      <c r="H12" s="54" t="s">
        <v>69</v>
      </c>
      <c r="I12" s="496">
        <v>280</v>
      </c>
    </row>
    <row r="13" spans="2:10" x14ac:dyDescent="0.2">
      <c r="B13" s="113">
        <v>590045345</v>
      </c>
      <c r="C13" s="114">
        <v>43966</v>
      </c>
      <c r="D13" s="113" t="s">
        <v>74</v>
      </c>
      <c r="E13" s="113">
        <v>330</v>
      </c>
      <c r="H13" s="54" t="s">
        <v>37</v>
      </c>
      <c r="I13" s="496">
        <v>200</v>
      </c>
    </row>
    <row r="14" spans="2:10" x14ac:dyDescent="0.2">
      <c r="B14" s="113">
        <v>590045345</v>
      </c>
      <c r="C14" s="114">
        <v>43966</v>
      </c>
      <c r="D14" s="113" t="s">
        <v>65</v>
      </c>
      <c r="E14" s="113">
        <v>1000</v>
      </c>
      <c r="H14" s="54" t="s">
        <v>38</v>
      </c>
      <c r="I14" s="496">
        <v>680</v>
      </c>
    </row>
    <row r="15" spans="2:10" x14ac:dyDescent="0.2">
      <c r="B15" s="113">
        <v>590045321</v>
      </c>
      <c r="C15" s="114">
        <v>43958</v>
      </c>
      <c r="D15" s="113" t="s">
        <v>37</v>
      </c>
      <c r="E15" s="113">
        <v>100</v>
      </c>
      <c r="H15" s="54" t="s">
        <v>74</v>
      </c>
      <c r="I15" s="496">
        <v>1130</v>
      </c>
      <c r="J15" s="136"/>
    </row>
    <row r="16" spans="2:10" x14ac:dyDescent="0.2">
      <c r="B16" s="113">
        <v>590045321</v>
      </c>
      <c r="C16" s="114">
        <v>43958</v>
      </c>
      <c r="D16" s="113" t="s">
        <v>30</v>
      </c>
      <c r="E16" s="113">
        <v>300</v>
      </c>
      <c r="H16" s="54" t="s">
        <v>39</v>
      </c>
      <c r="I16" s="496">
        <v>650</v>
      </c>
    </row>
    <row r="17" spans="2:9" x14ac:dyDescent="0.2">
      <c r="B17" s="113">
        <v>590045321</v>
      </c>
      <c r="C17" s="114">
        <v>43958</v>
      </c>
      <c r="D17" s="113" t="s">
        <v>32</v>
      </c>
      <c r="E17" s="113">
        <v>650</v>
      </c>
      <c r="H17" s="54" t="s">
        <v>76</v>
      </c>
      <c r="I17" s="496">
        <v>800</v>
      </c>
    </row>
    <row r="18" spans="2:9" x14ac:dyDescent="0.2">
      <c r="B18" s="113">
        <v>590045319</v>
      </c>
      <c r="C18" s="114">
        <v>43957</v>
      </c>
      <c r="D18" s="113" t="s">
        <v>66</v>
      </c>
      <c r="E18" s="113">
        <v>400</v>
      </c>
      <c r="H18" s="54" t="s">
        <v>43</v>
      </c>
      <c r="I18" s="496">
        <v>300</v>
      </c>
    </row>
    <row r="19" spans="2:9" x14ac:dyDescent="0.2">
      <c r="B19" s="113">
        <v>590045303</v>
      </c>
      <c r="C19" s="114">
        <v>43956</v>
      </c>
      <c r="D19" s="113" t="s">
        <v>65</v>
      </c>
      <c r="E19" s="113">
        <v>1000</v>
      </c>
      <c r="H19" s="54" t="s">
        <v>75</v>
      </c>
      <c r="I19" s="496">
        <v>300</v>
      </c>
    </row>
    <row r="20" spans="2:9" x14ac:dyDescent="0.2">
      <c r="B20" s="113">
        <v>590045303</v>
      </c>
      <c r="C20" s="114">
        <v>43956</v>
      </c>
      <c r="D20" s="113" t="s">
        <v>77</v>
      </c>
      <c r="E20" s="113">
        <v>150</v>
      </c>
      <c r="H20" s="54" t="s">
        <v>24</v>
      </c>
      <c r="I20" s="496">
        <v>9820</v>
      </c>
    </row>
    <row r="21" spans="2:9" x14ac:dyDescent="0.2">
      <c r="B21" s="113">
        <v>590045303</v>
      </c>
      <c r="C21" s="114">
        <v>43956</v>
      </c>
      <c r="D21" s="113" t="s">
        <v>66</v>
      </c>
      <c r="E21" s="113">
        <v>700</v>
      </c>
    </row>
    <row r="22" spans="2:9" x14ac:dyDescent="0.2">
      <c r="B22" s="113">
        <v>590045303</v>
      </c>
      <c r="C22" s="114">
        <v>43956</v>
      </c>
      <c r="D22" s="113" t="s">
        <v>74</v>
      </c>
      <c r="E22" s="113">
        <v>800</v>
      </c>
    </row>
    <row r="23" spans="2:9" x14ac:dyDescent="0.2">
      <c r="B23" s="113">
        <v>590045303</v>
      </c>
      <c r="C23" s="114">
        <v>43956</v>
      </c>
      <c r="D23" s="113" t="s">
        <v>39</v>
      </c>
      <c r="E23" s="113">
        <v>390</v>
      </c>
    </row>
    <row r="24" spans="2:9" x14ac:dyDescent="0.2">
      <c r="B24" s="113">
        <v>590045295</v>
      </c>
      <c r="C24" s="114">
        <v>43951</v>
      </c>
      <c r="D24" s="113" t="s">
        <v>38</v>
      </c>
      <c r="E24" s="113">
        <v>380</v>
      </c>
    </row>
    <row r="25" spans="2:9" x14ac:dyDescent="0.2">
      <c r="B25" s="113">
        <v>590045295</v>
      </c>
      <c r="C25" s="114">
        <v>43951</v>
      </c>
      <c r="D25" s="113" t="s">
        <v>69</v>
      </c>
      <c r="E25" s="113">
        <v>180</v>
      </c>
    </row>
    <row r="26" spans="2:9" x14ac:dyDescent="0.2">
      <c r="B26" s="113">
        <v>590045295</v>
      </c>
      <c r="C26" s="114">
        <v>43951</v>
      </c>
      <c r="D26" s="158" t="s">
        <v>43</v>
      </c>
      <c r="E26" s="113">
        <v>200</v>
      </c>
    </row>
    <row r="27" spans="2:9" x14ac:dyDescent="0.2">
      <c r="B27" s="113">
        <v>590045295</v>
      </c>
      <c r="C27" s="114">
        <v>43951</v>
      </c>
      <c r="D27" s="158" t="s">
        <v>32</v>
      </c>
      <c r="E27" s="162">
        <v>180</v>
      </c>
    </row>
    <row r="28" spans="2:9" x14ac:dyDescent="0.2">
      <c r="B28" s="113">
        <v>590045295</v>
      </c>
      <c r="C28" s="114">
        <v>43951</v>
      </c>
      <c r="D28" s="158" t="s">
        <v>75</v>
      </c>
      <c r="E28" s="113">
        <v>200</v>
      </c>
    </row>
    <row r="29" spans="2:9" x14ac:dyDescent="0.2">
      <c r="B29" s="113">
        <v>590045245</v>
      </c>
      <c r="C29" s="114">
        <v>43948</v>
      </c>
      <c r="D29" s="158" t="s">
        <v>76</v>
      </c>
      <c r="E29" s="113">
        <v>800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30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4" xr:uid="{00000000-0002-0000-3000-000000000000}">
      <formula1>$B$54:$B$90</formula1>
    </dataValidation>
    <dataValidation type="list" allowBlank="1" showInputMessage="1" showErrorMessage="1" sqref="D15:D39" xr:uid="{00000000-0002-0000-3000-000001000000}">
      <formula1>$B$54:$B$91</formula1>
    </dataValidation>
    <dataValidation type="list" allowBlank="1" showInputMessage="1" showErrorMessage="1" sqref="D40:D47" xr:uid="{00000000-0002-0000-3000-000002000000}">
      <formula1>$B$54:$B$72</formula1>
    </dataValidation>
    <dataValidation type="list" allowBlank="1" showInputMessage="1" showErrorMessage="1" sqref="D49:D54" xr:uid="{00000000-0002-0000-3000-000003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filterMode="1">
    <tabColor rgb="FFFFC000"/>
    <pageSetUpPr fitToPage="1"/>
  </sheetPr>
  <dimension ref="A2:Q130"/>
  <sheetViews>
    <sheetView showGridLines="0" topLeftCell="A105" zoomScale="85" zoomScaleNormal="85" workbookViewId="0">
      <selection activeCell="A130" sqref="A13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196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>VLOOKUP(A8,$A$91:$B$135,2,FALSE)</f>
        <v>2.38</v>
      </c>
      <c r="E8" s="17">
        <f>IFERROR(VLOOKUP(A8,'Control-EM Junio 2020  '!$H$6:$I$27,2,FALSE),"")</f>
        <v>1944</v>
      </c>
      <c r="F8" s="17" t="s">
        <v>12</v>
      </c>
      <c r="G8" s="27">
        <f>IFERROR(+D8*E8,"")</f>
        <v>4626.7199999999993</v>
      </c>
      <c r="J8" s="65" t="s">
        <v>169</v>
      </c>
      <c r="K8" s="65">
        <v>50003076</v>
      </c>
      <c r="L8" s="8">
        <f>E8</f>
        <v>1944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>VLOOKUP(A9,$A$91:$B$135,2,FALSE)</f>
        <v>3.18</v>
      </c>
      <c r="E9" s="18">
        <f>IFERROR(VLOOKUP(A9,'Control-EM Junio 2020  '!$H$6:$I$27,2,FALSE),"")</f>
        <v>620</v>
      </c>
      <c r="F9" s="18" t="s">
        <v>12</v>
      </c>
      <c r="G9" s="33">
        <f>IFERROR(+D9*E9,"")</f>
        <v>1971.6000000000001</v>
      </c>
      <c r="I9" s="54"/>
      <c r="J9" s="65" t="s">
        <v>152</v>
      </c>
      <c r="K9" s="65">
        <v>50003065</v>
      </c>
      <c r="L9" s="8">
        <f>E9</f>
        <v>620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ref="D10:D43" si="0">VLOOKUP(A10,$A$91:$B$135,2,FALSE)</f>
        <v>2.41</v>
      </c>
      <c r="E10" s="18">
        <f>IFERROR(VLOOKUP(A10,'Control-EM Junio 2020  '!$H$6:$I$27,2,FALSE),"")</f>
        <v>1515</v>
      </c>
      <c r="F10" s="18" t="s">
        <v>12</v>
      </c>
      <c r="G10" s="33">
        <f t="shared" ref="G10:G47" si="1">IFERROR(+D10*E10,"")</f>
        <v>3651.15</v>
      </c>
      <c r="I10" s="54"/>
      <c r="J10" t="s">
        <v>154</v>
      </c>
      <c r="K10">
        <v>50004171</v>
      </c>
      <c r="L10" s="8">
        <f>E10</f>
        <v>1515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Junio 2020  '!$H$6:$I$27,2,FALSE),"")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Junio 2020  '!$H$6:$I$27,2,FALSE),"")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Junio 2020  '!$H$6:$I$27,2,FALSE),"")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Junio 2020  '!$H$6:$I$27,2,FALSE),"")</f>
        <v>700</v>
      </c>
      <c r="F14" s="18" t="s">
        <v>12</v>
      </c>
      <c r="G14" s="33">
        <f t="shared" si="1"/>
        <v>2422</v>
      </c>
      <c r="I14" s="54"/>
      <c r="J14" t="s">
        <v>156</v>
      </c>
      <c r="K14">
        <v>50004370</v>
      </c>
      <c r="L14" s="8">
        <f>E14</f>
        <v>700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Junio 2020  '!$H$6:$I$27,2,FALSE),"")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Junio 2020  '!$H$6:$I$27,2,FALSE),"")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>
        <f>IFERROR(VLOOKUP(A17,'Control-EM Junio 2020  '!$H$6:$I$27,2,FALSE),"")</f>
        <v>200</v>
      </c>
      <c r="F17" s="19" t="s">
        <v>12</v>
      </c>
      <c r="G17" s="33">
        <f t="shared" si="1"/>
        <v>236</v>
      </c>
      <c r="I17" s="54"/>
      <c r="J17" t="str">
        <f>A17</f>
        <v>SB14</v>
      </c>
      <c r="K17">
        <v>50006661</v>
      </c>
      <c r="L17" s="8">
        <f>E17</f>
        <v>200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Junio 2020  '!$H$6:$I$27,2,FALSE),"")</f>
        <v>580</v>
      </c>
      <c r="F18" s="89" t="s">
        <v>12</v>
      </c>
      <c r="G18" s="33">
        <f t="shared" si="1"/>
        <v>1067.2</v>
      </c>
      <c r="J18" t="s">
        <v>151</v>
      </c>
      <c r="K18">
        <v>50001439</v>
      </c>
      <c r="L18" s="8">
        <f>E18</f>
        <v>580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Junio 2020  '!$H$6:$I$27,2,FALSE),"")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Junio 2020  '!$H$6:$I$27,2,FALSE),"")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Junio 2020  '!$H$6:$I$27,2,FALSE),"")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Junio 2020  '!$H$6:$I$27,2,FALSE),"")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Junio 2020  '!$H$6:$I$27,2,FALSE),"")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Junio 2020  '!$H$6:$I$27,2,FALSE),"")</f>
        <v>700</v>
      </c>
      <c r="F24" s="19" t="s">
        <v>12</v>
      </c>
      <c r="G24" s="33">
        <f t="shared" si="1"/>
        <v>2380</v>
      </c>
      <c r="J24" t="s">
        <v>168</v>
      </c>
      <c r="K24">
        <v>50001416</v>
      </c>
      <c r="L24" s="8">
        <f>E24</f>
        <v>700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Junio 2020  '!$H$6:$I$27,2,FALSE),"")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Junio 2020  '!$H$6:$I$27,2,FALSE),"")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Junio 2020  '!$H$6:$I$27,2,FALSE),"")</f>
        <v>2000</v>
      </c>
      <c r="F27" s="19" t="s">
        <v>12</v>
      </c>
      <c r="G27" s="33">
        <f t="shared" si="1"/>
        <v>11640</v>
      </c>
      <c r="J27" t="s">
        <v>176</v>
      </c>
      <c r="K27">
        <v>50007322</v>
      </c>
      <c r="L27" s="8">
        <f>E27</f>
        <v>2000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21</v>
      </c>
      <c r="C28" s="45" t="s">
        <v>88</v>
      </c>
      <c r="D28" s="179">
        <f t="shared" si="0"/>
        <v>4.4000000000000004</v>
      </c>
      <c r="E28" s="19">
        <f>IFERROR(VLOOKUP(A28,'Control-EM Junio 2020  '!$H$6:$I$27,2,FALSE),"")</f>
        <v>1410</v>
      </c>
      <c r="F28" s="19" t="s">
        <v>12</v>
      </c>
      <c r="G28" s="33">
        <f t="shared" si="1"/>
        <v>6204.0000000000009</v>
      </c>
      <c r="J28" s="65" t="s">
        <v>153</v>
      </c>
      <c r="K28" s="65">
        <v>50003683</v>
      </c>
      <c r="L28" s="8">
        <f>E28</f>
        <v>1410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67</v>
      </c>
      <c r="B29" s="48">
        <v>22</v>
      </c>
      <c r="C29" s="45" t="s">
        <v>97</v>
      </c>
      <c r="D29" s="82">
        <f t="shared" si="0"/>
        <v>2850</v>
      </c>
      <c r="E29" s="89" t="str">
        <f>IFERROR(VLOOKUP(A29,'Control-EM Junio 2020  '!$H$6:$I$27,2,FALSE),"")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4.95" hidden="1" customHeight="1" x14ac:dyDescent="0.2">
      <c r="A30" s="87" t="s">
        <v>68</v>
      </c>
      <c r="B30" s="48">
        <v>23</v>
      </c>
      <c r="C30" s="45" t="s">
        <v>50</v>
      </c>
      <c r="D30" s="82">
        <f t="shared" si="0"/>
        <v>4.5999999999999996</v>
      </c>
      <c r="E30" s="18" t="str">
        <f>IFERROR(VLOOKUP(A30,'Control-EM Junio 2020  '!$H$6:$I$27,2,FALSE),"")</f>
        <v/>
      </c>
      <c r="F30" s="18" t="s">
        <v>12</v>
      </c>
      <c r="G30" s="33" t="str">
        <f t="shared" si="1"/>
        <v/>
      </c>
    </row>
    <row r="31" spans="1:17" ht="24.95" hidden="1" customHeight="1" x14ac:dyDescent="0.2">
      <c r="A31" s="87" t="s">
        <v>69</v>
      </c>
      <c r="B31" s="48">
        <v>24</v>
      </c>
      <c r="C31" s="45" t="s">
        <v>89</v>
      </c>
      <c r="D31" s="82">
        <f t="shared" si="0"/>
        <v>2.2000000000000002</v>
      </c>
      <c r="E31" s="18" t="str">
        <f>IFERROR(VLOOKUP(A31,'Control-EM Junio 2020  '!$H$6:$I$27,2,FALSE),"")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25</v>
      </c>
      <c r="C32" s="45" t="s">
        <v>108</v>
      </c>
      <c r="D32" s="179">
        <f t="shared" si="0"/>
        <v>3.91</v>
      </c>
      <c r="E32" s="18">
        <f>IFERROR(VLOOKUP(A32,'Control-EM Junio 2020  '!$H$6:$I$27,2,FALSE),"")</f>
        <v>45</v>
      </c>
      <c r="F32" s="18" t="s">
        <v>12</v>
      </c>
      <c r="G32" s="33">
        <f t="shared" si="1"/>
        <v>175.95000000000002</v>
      </c>
      <c r="J32" s="65" t="s">
        <v>170</v>
      </c>
      <c r="K32" s="65">
        <v>50004184</v>
      </c>
      <c r="L32" s="7">
        <f>E32</f>
        <v>45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26</v>
      </c>
      <c r="C33" s="45" t="s">
        <v>82</v>
      </c>
      <c r="D33" s="179">
        <f t="shared" si="0"/>
        <v>3.3</v>
      </c>
      <c r="E33" s="18">
        <f>IFERROR(VLOOKUP(A33,'Control-EM Junio 2020  '!$H$6:$I$27,2,FALSE),"")</f>
        <v>200</v>
      </c>
      <c r="F33" s="18" t="s">
        <v>12</v>
      </c>
      <c r="G33" s="33">
        <f t="shared" si="1"/>
        <v>660</v>
      </c>
      <c r="J33" s="65" t="s">
        <v>171</v>
      </c>
      <c r="K33" s="65">
        <v>50004264</v>
      </c>
      <c r="L33" s="7">
        <f>E33</f>
        <v>200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24.95" hidden="1" customHeight="1" x14ac:dyDescent="0.2">
      <c r="A34" s="87" t="s">
        <v>72</v>
      </c>
      <c r="B34" s="48">
        <v>27</v>
      </c>
      <c r="C34" s="45" t="s">
        <v>91</v>
      </c>
      <c r="D34" s="82">
        <f t="shared" si="0"/>
        <v>4.1500000000000004</v>
      </c>
      <c r="E34" s="19" t="str">
        <f>IFERROR(VLOOKUP(A34,'Control-EM Junio 2020  '!$H$6:$I$27,2,FALSE),"")</f>
        <v/>
      </c>
      <c r="F34" s="19" t="s">
        <v>12</v>
      </c>
      <c r="G34" s="33" t="str">
        <f t="shared" si="1"/>
        <v/>
      </c>
      <c r="I34" s="67"/>
    </row>
    <row r="35" spans="1:17" ht="24.95" hidden="1" customHeight="1" x14ac:dyDescent="0.2">
      <c r="A35" s="87" t="s">
        <v>73</v>
      </c>
      <c r="B35" s="48">
        <v>28</v>
      </c>
      <c r="C35" s="45" t="s">
        <v>92</v>
      </c>
      <c r="D35" s="82">
        <f t="shared" si="0"/>
        <v>4.3600000000000003</v>
      </c>
      <c r="E35" s="19" t="str">
        <f>IFERROR(VLOOKUP(A35,'Control-EM Junio 2020  '!$H$6:$I$27,2,FALSE),"")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29</v>
      </c>
      <c r="C36" s="45" t="s">
        <v>93</v>
      </c>
      <c r="D36" s="179">
        <f t="shared" si="0"/>
        <v>5.3</v>
      </c>
      <c r="E36" s="19">
        <f>IFERROR(VLOOKUP(A36,'Control-EM Junio 2020  '!$H$6:$I$27,2,FALSE),"")</f>
        <v>310</v>
      </c>
      <c r="F36" s="19" t="s">
        <v>12</v>
      </c>
      <c r="G36" s="33">
        <f t="shared" si="1"/>
        <v>1643</v>
      </c>
      <c r="J36" s="65" t="s">
        <v>155</v>
      </c>
      <c r="K36" s="65">
        <v>50004355</v>
      </c>
      <c r="L36" s="7">
        <f>E36</f>
        <v>310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4.95" customHeight="1" x14ac:dyDescent="0.2">
      <c r="A37" s="87" t="s">
        <v>143</v>
      </c>
      <c r="B37" s="48">
        <v>30</v>
      </c>
      <c r="C37" s="45" t="s">
        <v>147</v>
      </c>
      <c r="D37" s="179">
        <f t="shared" si="0"/>
        <v>3.4</v>
      </c>
      <c r="E37" s="19">
        <f>IFERROR(VLOOKUP(A37,'Control-EM Junio 2020  '!$H$6:$I$27,2,FALSE),"")</f>
        <v>500</v>
      </c>
      <c r="F37" s="19" t="s">
        <v>12</v>
      </c>
      <c r="G37" s="33">
        <f t="shared" si="1"/>
        <v>1700</v>
      </c>
      <c r="J37" s="65" t="s">
        <v>173</v>
      </c>
      <c r="K37" s="65">
        <v>50004365</v>
      </c>
      <c r="L37" s="7">
        <f>E37</f>
        <v>500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24.95" hidden="1" customHeight="1" x14ac:dyDescent="0.2">
      <c r="A38" s="87" t="s">
        <v>75</v>
      </c>
      <c r="B38" s="48">
        <v>31</v>
      </c>
      <c r="C38" s="45" t="s">
        <v>95</v>
      </c>
      <c r="D38" s="82">
        <f t="shared" si="0"/>
        <v>2.58</v>
      </c>
      <c r="E38" s="19" t="str">
        <f>IFERROR(VLOOKUP(A38,'Control-EM Junio 2020  '!$H$6:$I$27,2,FALSE),"")</f>
        <v/>
      </c>
      <c r="F38" s="19" t="s">
        <v>12</v>
      </c>
      <c r="G38" s="33" t="str">
        <f t="shared" si="1"/>
        <v/>
      </c>
    </row>
    <row r="39" spans="1:17" ht="24.95" customHeight="1" x14ac:dyDescent="0.2">
      <c r="A39" s="87" t="s">
        <v>76</v>
      </c>
      <c r="B39" s="48">
        <v>32</v>
      </c>
      <c r="C39" s="45" t="s">
        <v>124</v>
      </c>
      <c r="D39" s="179">
        <f t="shared" si="0"/>
        <v>4.4000000000000004</v>
      </c>
      <c r="E39" s="19">
        <f>IFERROR(VLOOKUP(A39,'Control-EM Junio 2020  '!$H$6:$I$27,2,FALSE),"")</f>
        <v>200</v>
      </c>
      <c r="F39" s="19" t="s">
        <v>12</v>
      </c>
      <c r="G39" s="33">
        <f t="shared" si="1"/>
        <v>880.00000000000011</v>
      </c>
      <c r="J39" s="7" t="str">
        <f>A39</f>
        <v>IPB78</v>
      </c>
      <c r="K39" s="65">
        <v>50004376</v>
      </c>
      <c r="L39" s="15">
        <f>E39</f>
        <v>200</v>
      </c>
      <c r="N39" s="146" t="s">
        <v>164</v>
      </c>
      <c r="O39" s="146">
        <v>2005</v>
      </c>
      <c r="P39" s="146" t="s">
        <v>165</v>
      </c>
      <c r="Q39" s="146" t="s">
        <v>178</v>
      </c>
    </row>
    <row r="40" spans="1:17" ht="24.95" customHeight="1" x14ac:dyDescent="0.2">
      <c r="A40" s="87" t="s">
        <v>77</v>
      </c>
      <c r="B40" s="48">
        <v>33</v>
      </c>
      <c r="C40" s="45" t="s">
        <v>96</v>
      </c>
      <c r="D40" s="179">
        <f t="shared" si="0"/>
        <v>4.3</v>
      </c>
      <c r="E40" s="18">
        <f>IFERROR(VLOOKUP(A40,'Control-EM Junio 2020  '!$H$6:$I$27,2,FALSE),"")</f>
        <v>1000</v>
      </c>
      <c r="F40" s="18" t="s">
        <v>12</v>
      </c>
      <c r="G40" s="33">
        <f t="shared" si="1"/>
        <v>4300</v>
      </c>
      <c r="J40" s="65" t="s">
        <v>189</v>
      </c>
      <c r="K40" s="65">
        <v>50003552</v>
      </c>
      <c r="L40" s="7">
        <f>E40</f>
        <v>1000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24.95" hidden="1" customHeight="1" x14ac:dyDescent="0.2">
      <c r="A41" s="87" t="s">
        <v>58</v>
      </c>
      <c r="B41" s="48">
        <v>34</v>
      </c>
      <c r="C41" s="45" t="s">
        <v>61</v>
      </c>
      <c r="D41" s="82">
        <f t="shared" si="0"/>
        <v>4.3</v>
      </c>
      <c r="E41" s="18" t="str">
        <f>IFERROR(VLOOKUP(A41,'Control-EM Junio 2020  '!$H$6:$I$27,2,FALSE),"")</f>
        <v/>
      </c>
      <c r="F41" s="18" t="s">
        <v>12</v>
      </c>
      <c r="G41" s="33" t="str">
        <f t="shared" si="1"/>
        <v/>
      </c>
    </row>
    <row r="42" spans="1:17" ht="24.95" hidden="1" customHeight="1" x14ac:dyDescent="0.2">
      <c r="A42" s="87" t="s">
        <v>35</v>
      </c>
      <c r="B42" s="48">
        <v>35</v>
      </c>
      <c r="C42" s="45" t="s">
        <v>50</v>
      </c>
      <c r="D42" s="82">
        <f t="shared" si="0"/>
        <v>2.2000000000000002</v>
      </c>
      <c r="E42" s="18" t="str">
        <f>IFERROR(VLOOKUP(A42,'Control-EM Junio 2020  '!$H$6:$I$27,2,FALSE),"")</f>
        <v/>
      </c>
      <c r="F42" s="18" t="s">
        <v>12</v>
      </c>
      <c r="G42" s="33" t="str">
        <f t="shared" si="1"/>
        <v/>
      </c>
    </row>
    <row r="43" spans="1:17" ht="24.95" hidden="1" customHeight="1" x14ac:dyDescent="0.2">
      <c r="A43" s="87" t="s">
        <v>27</v>
      </c>
      <c r="B43" s="48">
        <v>36</v>
      </c>
      <c r="C43" s="45" t="s">
        <v>47</v>
      </c>
      <c r="D43" s="82">
        <f t="shared" si="0"/>
        <v>3.23</v>
      </c>
      <c r="E43" s="148" t="str">
        <f>IFERROR(VLOOKUP(A43,'Control-EM Junio 2020  '!$H$6:$I$27,2,FALSE),"")</f>
        <v/>
      </c>
      <c r="F43" s="148" t="s">
        <v>12</v>
      </c>
      <c r="G43" s="33" t="str">
        <f t="shared" si="1"/>
        <v/>
      </c>
      <c r="I43" s="90"/>
      <c r="J43" s="7" t="s">
        <v>27</v>
      </c>
      <c r="K43" s="7">
        <v>50001313</v>
      </c>
      <c r="L43" s="7" t="e">
        <f>E43/200</f>
        <v>#VALUE!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>VLOOKUP(A44,$A$91:$B$135,2,FALSE)</f>
        <v>3.23</v>
      </c>
      <c r="E44" s="94" t="str">
        <f>IFERROR(VLOOKUP(A44,'Control-EM Junio 2020  '!$H$6:$I$27,2,FALSE),"")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38</v>
      </c>
      <c r="C45" s="164" t="s">
        <v>125</v>
      </c>
      <c r="D45" s="180">
        <f>VLOOKUP(A45,$A$91:$B$135,2,FALSE)</f>
        <v>4.76</v>
      </c>
      <c r="E45" s="94">
        <f>IFERROR(VLOOKUP(A45,'Control-EM Junio 2020  '!$H$6:$I$27,2,FALSE),"")</f>
        <v>1300</v>
      </c>
      <c r="F45" s="94" t="s">
        <v>12</v>
      </c>
      <c r="G45" s="33">
        <f t="shared" si="1"/>
        <v>6188</v>
      </c>
      <c r="H45" s="35"/>
      <c r="J45" s="65" t="s">
        <v>172</v>
      </c>
      <c r="K45" s="65">
        <v>50004359</v>
      </c>
      <c r="L45" s="7">
        <f>E45</f>
        <v>1300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hidden="1" customHeight="1" x14ac:dyDescent="0.2">
      <c r="A46" s="87" t="s">
        <v>200</v>
      </c>
      <c r="B46" s="48">
        <v>39</v>
      </c>
      <c r="C46" s="164" t="s">
        <v>201</v>
      </c>
      <c r="D46" s="180">
        <f>VLOOKUP(A46,$A$91:$B$135,2,FALSE)</f>
        <v>5.19</v>
      </c>
      <c r="E46" s="94" t="str">
        <f>IFERROR(VLOOKUP(A46,'Control-EM Junio 2020  '!$H$6:$I$27,2,FALSE),"")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RT760</v>
      </c>
      <c r="K46" s="65">
        <v>50006420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customFormat="1" ht="24.95" hidden="1" customHeight="1" x14ac:dyDescent="0.2">
      <c r="A47" s="87" t="s">
        <v>186</v>
      </c>
      <c r="B47" s="48">
        <v>40</v>
      </c>
      <c r="C47" s="99" t="s">
        <v>187</v>
      </c>
      <c r="D47" s="92">
        <f>VLOOKUP(A47,$A$91:$B$135,2,FALSE)</f>
        <v>5.24</v>
      </c>
      <c r="E47" s="94" t="str">
        <f>IFERROR(VLOOKUP(A47,'Control-EM Junio 2020  '!$H$6:$I$27,2,FALSE),"")</f>
        <v/>
      </c>
      <c r="F47" s="94" t="s">
        <v>12</v>
      </c>
      <c r="G47" s="33" t="str">
        <f t="shared" si="1"/>
        <v/>
      </c>
      <c r="H47" s="35"/>
      <c r="J47" s="65" t="str">
        <f>A47</f>
        <v>RT155</v>
      </c>
      <c r="K47" s="65">
        <v>50006340</v>
      </c>
      <c r="L47" s="7" t="str">
        <f>E47</f>
        <v/>
      </c>
      <c r="N47" s="146" t="s">
        <v>164</v>
      </c>
      <c r="O47" s="146">
        <v>2005</v>
      </c>
      <c r="P47" s="146" t="s">
        <v>165</v>
      </c>
      <c r="Q47" s="146" t="s">
        <v>178</v>
      </c>
    </row>
    <row r="48" spans="1:17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49745.619999999995</v>
      </c>
      <c r="H48" s="15"/>
      <c r="I48" s="90">
        <f>G48*0.97</f>
        <v>48253.251399999994</v>
      </c>
      <c r="J48" s="65"/>
      <c r="K48" s="65"/>
      <c r="N48" s="146"/>
      <c r="O48" s="146"/>
      <c r="P48" s="146"/>
      <c r="Q48" s="146"/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Junio 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>
        <f>G50*0.97</f>
        <v>1219.27836</v>
      </c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34" t="s">
        <v>14</v>
      </c>
      <c r="C53" s="534"/>
      <c r="D53" s="534"/>
      <c r="E53" s="534"/>
      <c r="F53" s="158" t="s">
        <v>8</v>
      </c>
      <c r="G53" s="171">
        <f>G48+G50</f>
        <v>51002.607999999993</v>
      </c>
      <c r="I53" s="174"/>
      <c r="K53" s="170"/>
    </row>
    <row r="54" spans="1:17" s="65" customFormat="1" ht="24.95" customHeight="1" x14ac:dyDescent="0.2">
      <c r="A54" s="7"/>
      <c r="B54" s="534" t="s">
        <v>15</v>
      </c>
      <c r="C54" s="534"/>
      <c r="D54" s="534"/>
      <c r="E54" s="534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19" t="s">
        <v>192</v>
      </c>
      <c r="C55" s="519"/>
      <c r="D55" s="519"/>
      <c r="E55" s="519"/>
      <c r="F55" s="73" t="s">
        <v>8</v>
      </c>
      <c r="G55" s="74">
        <f>G53*0.97</f>
        <v>49472.52975999999</v>
      </c>
      <c r="I55" s="175"/>
      <c r="K55" s="170"/>
    </row>
    <row r="56" spans="1:17" s="65" customFormat="1" ht="24.95" customHeight="1" x14ac:dyDescent="0.2">
      <c r="A56" s="7"/>
      <c r="B56" s="519" t="s">
        <v>193</v>
      </c>
      <c r="C56" s="519"/>
      <c r="D56" s="519"/>
      <c r="E56" s="519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16" t="s">
        <v>17</v>
      </c>
      <c r="F64" s="517"/>
      <c r="G64" s="518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31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I90"/>
  <sheetViews>
    <sheetView zoomScale="98" zoomScaleNormal="98" workbookViewId="0">
      <selection activeCell="K16" sqref="K1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80013815</v>
      </c>
      <c r="C4" s="114">
        <v>43971</v>
      </c>
      <c r="D4" s="113" t="s">
        <v>143</v>
      </c>
      <c r="E4" s="113">
        <v>500</v>
      </c>
      <c r="G4" s="60"/>
    </row>
    <row r="5" spans="2:9" x14ac:dyDescent="0.2">
      <c r="B5" s="113">
        <v>80013815</v>
      </c>
      <c r="C5" s="114">
        <v>43971</v>
      </c>
      <c r="D5" s="113" t="s">
        <v>63</v>
      </c>
      <c r="E5" s="113">
        <v>350</v>
      </c>
      <c r="G5" s="60"/>
    </row>
    <row r="6" spans="2:9" x14ac:dyDescent="0.2">
      <c r="B6" s="113">
        <v>80013815</v>
      </c>
      <c r="C6" s="114">
        <v>43971</v>
      </c>
      <c r="D6" s="113" t="s">
        <v>32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80013789</v>
      </c>
      <c r="C7" s="114">
        <v>43971</v>
      </c>
      <c r="D7" s="113" t="s">
        <v>37</v>
      </c>
      <c r="E7" s="113">
        <v>550</v>
      </c>
      <c r="G7" s="60"/>
      <c r="H7" s="54" t="s">
        <v>63</v>
      </c>
      <c r="I7" s="496">
        <v>700</v>
      </c>
    </row>
    <row r="8" spans="2:9" x14ac:dyDescent="0.2">
      <c r="B8" s="113">
        <v>80013789</v>
      </c>
      <c r="C8" s="114">
        <v>43971</v>
      </c>
      <c r="D8" s="113" t="s">
        <v>70</v>
      </c>
      <c r="E8" s="78">
        <v>25</v>
      </c>
      <c r="H8" s="54" t="s">
        <v>30</v>
      </c>
      <c r="I8" s="496">
        <v>580</v>
      </c>
    </row>
    <row r="9" spans="2:9" x14ac:dyDescent="0.2">
      <c r="B9" s="113">
        <v>80013865</v>
      </c>
      <c r="C9" s="114">
        <v>43973</v>
      </c>
      <c r="D9" s="113" t="s">
        <v>142</v>
      </c>
      <c r="E9" s="113">
        <v>1000</v>
      </c>
      <c r="H9" s="54" t="s">
        <v>31</v>
      </c>
      <c r="I9" s="496">
        <v>620</v>
      </c>
    </row>
    <row r="10" spans="2:9" x14ac:dyDescent="0.2">
      <c r="B10" s="113">
        <v>80013865</v>
      </c>
      <c r="C10" s="114">
        <v>43973</v>
      </c>
      <c r="D10" s="113" t="s">
        <v>77</v>
      </c>
      <c r="E10" s="113">
        <v>1000</v>
      </c>
      <c r="H10" s="54" t="s">
        <v>32</v>
      </c>
      <c r="I10" s="496">
        <v>1944</v>
      </c>
    </row>
    <row r="11" spans="2:9" x14ac:dyDescent="0.2">
      <c r="B11" s="113">
        <v>80013867</v>
      </c>
      <c r="C11" s="114">
        <v>43973</v>
      </c>
      <c r="D11" s="113" t="s">
        <v>43</v>
      </c>
      <c r="E11" s="113">
        <v>200</v>
      </c>
      <c r="H11" s="54" t="s">
        <v>142</v>
      </c>
      <c r="I11" s="496">
        <v>2000</v>
      </c>
    </row>
    <row r="12" spans="2:9" x14ac:dyDescent="0.2">
      <c r="B12" s="113">
        <v>80014201</v>
      </c>
      <c r="C12" s="114">
        <v>43980</v>
      </c>
      <c r="D12" s="113" t="s">
        <v>32</v>
      </c>
      <c r="E12" s="113">
        <v>130</v>
      </c>
      <c r="H12" s="54" t="s">
        <v>77</v>
      </c>
      <c r="I12" s="496">
        <v>1000</v>
      </c>
    </row>
    <row r="13" spans="2:9" x14ac:dyDescent="0.2">
      <c r="B13" s="113">
        <v>80014201</v>
      </c>
      <c r="C13" s="114">
        <v>43980</v>
      </c>
      <c r="D13" s="113" t="s">
        <v>31</v>
      </c>
      <c r="E13" s="113">
        <v>320</v>
      </c>
      <c r="H13" s="54" t="s">
        <v>66</v>
      </c>
      <c r="I13" s="496">
        <v>1410</v>
      </c>
    </row>
    <row r="14" spans="2:9" x14ac:dyDescent="0.2">
      <c r="B14" s="113">
        <v>80014201</v>
      </c>
      <c r="C14" s="114">
        <v>43980</v>
      </c>
      <c r="D14" s="113" t="s">
        <v>30</v>
      </c>
      <c r="E14" s="113">
        <v>290</v>
      </c>
      <c r="H14" s="54" t="s">
        <v>37</v>
      </c>
      <c r="I14" s="496">
        <v>1515</v>
      </c>
    </row>
    <row r="15" spans="2:9" x14ac:dyDescent="0.2">
      <c r="B15" s="113">
        <v>80014201</v>
      </c>
      <c r="C15" s="114">
        <v>43980</v>
      </c>
      <c r="D15" s="113" t="s">
        <v>37</v>
      </c>
      <c r="E15" s="113">
        <v>65</v>
      </c>
      <c r="H15" s="54" t="s">
        <v>70</v>
      </c>
      <c r="I15" s="496">
        <v>45</v>
      </c>
    </row>
    <row r="16" spans="2:9" x14ac:dyDescent="0.2">
      <c r="B16" s="113">
        <v>80014400</v>
      </c>
      <c r="C16" s="114">
        <v>43986</v>
      </c>
      <c r="D16" s="113" t="s">
        <v>32</v>
      </c>
      <c r="E16" s="113">
        <v>700</v>
      </c>
      <c r="H16" s="54" t="s">
        <v>71</v>
      </c>
      <c r="I16" s="496">
        <v>200</v>
      </c>
    </row>
    <row r="17" spans="2:9" x14ac:dyDescent="0.2">
      <c r="B17" s="113">
        <v>80014400</v>
      </c>
      <c r="C17" s="114">
        <v>43986</v>
      </c>
      <c r="D17" s="113" t="s">
        <v>63</v>
      </c>
      <c r="E17" s="113">
        <v>350</v>
      </c>
      <c r="H17" s="54" t="s">
        <v>74</v>
      </c>
      <c r="I17" s="496">
        <v>310</v>
      </c>
    </row>
    <row r="18" spans="2:9" x14ac:dyDescent="0.2">
      <c r="B18" s="113">
        <v>80014398</v>
      </c>
      <c r="C18" s="114">
        <v>43986</v>
      </c>
      <c r="D18" s="113" t="s">
        <v>122</v>
      </c>
      <c r="E18" s="113">
        <v>650</v>
      </c>
      <c r="H18" s="54" t="s">
        <v>122</v>
      </c>
      <c r="I18" s="496">
        <v>1300</v>
      </c>
    </row>
    <row r="19" spans="2:9" x14ac:dyDescent="0.2">
      <c r="B19" s="113">
        <v>80014398</v>
      </c>
      <c r="C19" s="114">
        <v>43986</v>
      </c>
      <c r="D19" s="113" t="s">
        <v>66</v>
      </c>
      <c r="E19" s="113">
        <v>1000</v>
      </c>
      <c r="H19" s="54" t="s">
        <v>143</v>
      </c>
      <c r="I19" s="496">
        <v>500</v>
      </c>
    </row>
    <row r="20" spans="2:9" x14ac:dyDescent="0.2">
      <c r="B20" s="113">
        <v>80014398</v>
      </c>
      <c r="C20" s="114">
        <v>43986</v>
      </c>
      <c r="D20" s="158" t="s">
        <v>71</v>
      </c>
      <c r="E20" s="158">
        <v>200</v>
      </c>
      <c r="H20" s="54" t="s">
        <v>39</v>
      </c>
      <c r="I20" s="496">
        <v>700</v>
      </c>
    </row>
    <row r="21" spans="2:9" x14ac:dyDescent="0.2">
      <c r="B21" s="113">
        <v>80014398</v>
      </c>
      <c r="C21" s="114">
        <v>43986</v>
      </c>
      <c r="D21" s="158" t="s">
        <v>39</v>
      </c>
      <c r="E21" s="158">
        <v>400</v>
      </c>
      <c r="H21" s="54" t="s">
        <v>76</v>
      </c>
      <c r="I21" s="496">
        <v>200</v>
      </c>
    </row>
    <row r="22" spans="2:9" x14ac:dyDescent="0.2">
      <c r="B22" s="129">
        <v>80015338</v>
      </c>
      <c r="C22" s="130">
        <v>44015</v>
      </c>
      <c r="D22" s="129" t="s">
        <v>122</v>
      </c>
      <c r="E22" s="129">
        <v>650</v>
      </c>
      <c r="H22" s="54" t="s">
        <v>43</v>
      </c>
      <c r="I22" s="496">
        <v>200</v>
      </c>
    </row>
    <row r="23" spans="2:9" x14ac:dyDescent="0.2">
      <c r="B23" s="129">
        <v>80015338</v>
      </c>
      <c r="C23" s="130">
        <v>44015</v>
      </c>
      <c r="D23" s="129" t="s">
        <v>39</v>
      </c>
      <c r="E23" s="129">
        <v>300</v>
      </c>
      <c r="H23" s="54" t="s">
        <v>24</v>
      </c>
      <c r="I23" s="496">
        <v>13224</v>
      </c>
    </row>
    <row r="24" spans="2:9" x14ac:dyDescent="0.2">
      <c r="B24" s="129">
        <v>80015338</v>
      </c>
      <c r="C24" s="130">
        <v>44015</v>
      </c>
      <c r="D24" s="129" t="s">
        <v>66</v>
      </c>
      <c r="E24" s="129">
        <v>410</v>
      </c>
    </row>
    <row r="25" spans="2:9" x14ac:dyDescent="0.2">
      <c r="B25" s="129">
        <v>80015338</v>
      </c>
      <c r="C25" s="130">
        <v>44015</v>
      </c>
      <c r="D25" s="129" t="s">
        <v>74</v>
      </c>
      <c r="E25" s="129">
        <v>310</v>
      </c>
      <c r="F25" s="59"/>
      <c r="H25" s="54"/>
    </row>
    <row r="26" spans="2:9" x14ac:dyDescent="0.2">
      <c r="B26" s="113">
        <v>80014516</v>
      </c>
      <c r="C26" s="114">
        <v>43992</v>
      </c>
      <c r="D26" s="113" t="s">
        <v>37</v>
      </c>
      <c r="E26" s="113">
        <v>800</v>
      </c>
      <c r="F26" s="59"/>
    </row>
    <row r="27" spans="2:9" x14ac:dyDescent="0.2">
      <c r="B27" s="113">
        <v>80014516</v>
      </c>
      <c r="C27" s="114">
        <v>43992</v>
      </c>
      <c r="D27" s="113" t="s">
        <v>70</v>
      </c>
      <c r="E27" s="113">
        <v>20</v>
      </c>
      <c r="F27" s="59"/>
    </row>
    <row r="28" spans="2:9" x14ac:dyDescent="0.2">
      <c r="B28" s="113">
        <v>80014557</v>
      </c>
      <c r="C28" s="114">
        <v>43993</v>
      </c>
      <c r="D28" s="113" t="s">
        <v>31</v>
      </c>
      <c r="E28" s="113">
        <v>300</v>
      </c>
    </row>
    <row r="29" spans="2:9" x14ac:dyDescent="0.2">
      <c r="B29" s="113">
        <v>80014557</v>
      </c>
      <c r="C29" s="114">
        <v>43993</v>
      </c>
      <c r="D29" s="113" t="s">
        <v>32</v>
      </c>
      <c r="E29" s="113">
        <v>114</v>
      </c>
    </row>
    <row r="30" spans="2:9" x14ac:dyDescent="0.2">
      <c r="B30" s="113">
        <v>80014557</v>
      </c>
      <c r="C30" s="114">
        <v>43993</v>
      </c>
      <c r="D30" s="113" t="s">
        <v>30</v>
      </c>
      <c r="E30" s="113">
        <v>290</v>
      </c>
    </row>
    <row r="31" spans="2:9" x14ac:dyDescent="0.2">
      <c r="B31" s="113">
        <v>80014557</v>
      </c>
      <c r="C31" s="114">
        <v>43993</v>
      </c>
      <c r="D31" s="113" t="s">
        <v>37</v>
      </c>
      <c r="E31" s="113">
        <v>100</v>
      </c>
    </row>
    <row r="32" spans="2:9" x14ac:dyDescent="0.2">
      <c r="B32" s="113">
        <v>80014637</v>
      </c>
      <c r="C32" s="114">
        <v>43998</v>
      </c>
      <c r="D32" s="113" t="s">
        <v>142</v>
      </c>
      <c r="E32" s="113">
        <v>1000</v>
      </c>
    </row>
    <row r="33" spans="2:6" x14ac:dyDescent="0.2">
      <c r="B33" s="113">
        <v>80014637</v>
      </c>
      <c r="C33" s="114">
        <v>43998</v>
      </c>
      <c r="D33" s="113" t="s">
        <v>76</v>
      </c>
      <c r="E33" s="113">
        <v>200</v>
      </c>
      <c r="F33" s="65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8" spans="2:6" x14ac:dyDescent="0.2">
      <c r="C48" s="77"/>
    </row>
    <row r="49" spans="1:9" x14ac:dyDescent="0.2">
      <c r="C49" s="77"/>
    </row>
    <row r="51" spans="1:9" x14ac:dyDescent="0.2">
      <c r="B51" s="60"/>
    </row>
    <row r="52" spans="1:9" x14ac:dyDescent="0.2">
      <c r="B52" s="60"/>
    </row>
    <row r="53" spans="1:9" ht="14.25" x14ac:dyDescent="0.2">
      <c r="B53" s="84" t="s">
        <v>28</v>
      </c>
    </row>
    <row r="54" spans="1:9" ht="14.25" x14ac:dyDescent="0.2">
      <c r="B54" s="84" t="s">
        <v>62</v>
      </c>
    </row>
    <row r="55" spans="1:9" ht="14.25" x14ac:dyDescent="0.2">
      <c r="B55" s="84" t="s">
        <v>29</v>
      </c>
    </row>
    <row r="56" spans="1:9" ht="14.25" x14ac:dyDescent="0.2">
      <c r="B56" s="84" t="s">
        <v>27</v>
      </c>
    </row>
    <row r="57" spans="1:9" ht="14.25" x14ac:dyDescent="0.2">
      <c r="B57" s="84" t="s">
        <v>63</v>
      </c>
    </row>
    <row r="58" spans="1:9" ht="14.25" x14ac:dyDescent="0.2">
      <c r="B58" s="84" t="s">
        <v>30</v>
      </c>
    </row>
    <row r="59" spans="1:9" ht="14.25" x14ac:dyDescent="0.2">
      <c r="B59" s="84" t="s">
        <v>31</v>
      </c>
    </row>
    <row r="60" spans="1:9" ht="14.25" x14ac:dyDescent="0.2">
      <c r="B60" s="84" t="s">
        <v>32</v>
      </c>
    </row>
    <row r="61" spans="1:9" ht="14.25" x14ac:dyDescent="0.2">
      <c r="B61" s="84" t="s">
        <v>33</v>
      </c>
    </row>
    <row r="62" spans="1:9" ht="14.25" x14ac:dyDescent="0.2">
      <c r="B62" s="84" t="s">
        <v>64</v>
      </c>
    </row>
    <row r="63" spans="1:9" ht="14.25" x14ac:dyDescent="0.2">
      <c r="B63" s="84" t="s">
        <v>34</v>
      </c>
    </row>
    <row r="64" spans="1:9" s="59" customFormat="1" ht="14.25" x14ac:dyDescent="0.2">
      <c r="A64"/>
      <c r="B64" s="84" t="s">
        <v>142</v>
      </c>
      <c r="F64"/>
      <c r="G64"/>
      <c r="H64"/>
      <c r="I64"/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28.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28.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41</v>
      </c>
      <c r="F85"/>
      <c r="G85"/>
      <c r="H85"/>
      <c r="I85"/>
    </row>
    <row r="86" spans="1:9" s="59" customFormat="1" ht="14.25" x14ac:dyDescent="0.2">
      <c r="A86"/>
      <c r="B86" s="84" t="s">
        <v>186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  <row r="90" spans="1:9" x14ac:dyDescent="0.2">
      <c r="B90" s="59" t="s">
        <v>200</v>
      </c>
    </row>
  </sheetData>
  <autoFilter ref="B3:E33" xr:uid="{00000000-0009-0000-0000-000032000000}"/>
  <sortState xmlns:xlrd2="http://schemas.microsoft.com/office/spreadsheetml/2017/richdata2" ref="B4:E33">
    <sortCondition ref="C4:C33"/>
  </sortState>
  <dataValidations count="3">
    <dataValidation type="list" allowBlank="1" showInputMessage="1" showErrorMessage="1" sqref="D39:D46" xr:uid="{00000000-0002-0000-3200-000000000000}">
      <formula1>$B$53:$B$72</formula1>
    </dataValidation>
    <dataValidation type="list" allowBlank="1" showInputMessage="1" showErrorMessage="1" sqref="D48:D53" xr:uid="{00000000-0002-0000-3200-000001000000}">
      <formula1>$B$53:$B$71</formula1>
    </dataValidation>
    <dataValidation type="list" allowBlank="1" showInputMessage="1" showErrorMessage="1" sqref="D4:D38" xr:uid="{00000000-0002-0000-3200-000002000000}">
      <formula1>$B$53:$B$90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C000"/>
    <pageSetUpPr fitToPage="1"/>
  </sheetPr>
  <dimension ref="A2:R122"/>
  <sheetViews>
    <sheetView showGridLines="0" topLeftCell="A13" zoomScale="85" zoomScaleNormal="85" workbookViewId="0">
      <selection activeCell="C45" sqref="C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197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VLOOKUP(A8,$A$87:$B$129,2,FALSE)</f>
        <v>2.38</v>
      </c>
      <c r="E8" s="17">
        <f>IFERROR(VLOOKUP(A8,'Control -LR-ES Junio 2020 '!$H$7:$I$21,2,FALSE),"")</f>
        <v>930</v>
      </c>
      <c r="F8" s="17" t="s">
        <v>12</v>
      </c>
      <c r="G8" s="27">
        <f>IFERROR(+D8*E8,"")</f>
        <v>2213.4</v>
      </c>
      <c r="I8" s="56"/>
      <c r="K8" s="144" t="s">
        <v>32</v>
      </c>
      <c r="L8" s="59">
        <v>50003076</v>
      </c>
      <c r="M8" s="8">
        <f>E8</f>
        <v>930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VLOOKUP(A9,$A$87:$B$129,2,FALSE)</f>
        <v>3.18</v>
      </c>
      <c r="E9" s="18" t="str">
        <f>IFERROR(VLOOKUP(A9,'Control -LR-ES Junio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2" si="1">VLOOKUP(A10,$A$87:$B$129,2,FALSE)</f>
        <v>2.41</v>
      </c>
      <c r="E10" s="18">
        <f>IFERROR(VLOOKUP(A10,'Control -LR-ES Junio 2020 '!$H$7:$I$21,2,FALSE),"")</f>
        <v>400</v>
      </c>
      <c r="F10" s="18" t="s">
        <v>12</v>
      </c>
      <c r="G10" s="33">
        <f t="shared" ref="G10:G43" si="2">IFERROR(+D10*E10,"")</f>
        <v>964</v>
      </c>
      <c r="I10" s="56"/>
      <c r="J10"/>
      <c r="K10" t="s">
        <v>37</v>
      </c>
      <c r="L10" s="65">
        <v>50004171</v>
      </c>
      <c r="M10" s="8">
        <f t="shared" si="0"/>
        <v>400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Junio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Junio 2020 '!$H$7:$I$21,2,FALSE),"")</f>
        <v>730</v>
      </c>
      <c r="F12" s="18" t="s">
        <v>12</v>
      </c>
      <c r="G12" s="33">
        <f t="shared" si="2"/>
        <v>2065.9</v>
      </c>
      <c r="I12" s="56"/>
      <c r="J12"/>
      <c r="K12" t="s">
        <v>38</v>
      </c>
      <c r="L12" s="65">
        <v>50004198</v>
      </c>
      <c r="M12" s="8">
        <f t="shared" si="0"/>
        <v>730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Junio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Junio 2020 '!$H$7:$I$21,2,FALSE),"")</f>
        <v>750</v>
      </c>
      <c r="F14" s="20" t="s">
        <v>12</v>
      </c>
      <c r="G14" s="33">
        <f t="shared" si="2"/>
        <v>2595</v>
      </c>
      <c r="J14"/>
      <c r="K14" t="s">
        <v>39</v>
      </c>
      <c r="L14" s="65">
        <v>50004370</v>
      </c>
      <c r="M14" s="8">
        <f t="shared" si="0"/>
        <v>750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Junio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Junio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Junio 2020 '!$H$7:$I$21,2,FALSE),"")</f>
        <v>320</v>
      </c>
      <c r="F17" s="19" t="s">
        <v>12</v>
      </c>
      <c r="G17" s="33">
        <f t="shared" si="2"/>
        <v>377.59999999999997</v>
      </c>
      <c r="I17" s="56"/>
      <c r="J17"/>
      <c r="K17" t="str">
        <f>A17</f>
        <v>SB14</v>
      </c>
      <c r="L17" s="8">
        <v>50006661</v>
      </c>
      <c r="M17" s="8">
        <f t="shared" si="0"/>
        <v>320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 t="str">
        <f>IFERROR(VLOOKUP(A18,'Control -LR-ES Junio 2020 '!$H$7:$I$21,2,FALSE),"")</f>
        <v/>
      </c>
      <c r="F18" s="19" t="s">
        <v>12</v>
      </c>
      <c r="G18" s="33" t="str">
        <f t="shared" si="2"/>
        <v/>
      </c>
      <c r="I18" s="56"/>
      <c r="J18"/>
      <c r="K18" s="65" t="s">
        <v>30</v>
      </c>
      <c r="L18" s="65">
        <v>50001439</v>
      </c>
      <c r="M18" s="8" t="str">
        <f t="shared" si="0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Junio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Junio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Junio 2020 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Junio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Junio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Junio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Junio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Junio 2020 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Junio 2020 '!$H$7:$I$21,2,FALSE),"")</f>
        <v>2100</v>
      </c>
      <c r="F27" s="19" t="s">
        <v>12</v>
      </c>
      <c r="G27" s="33">
        <f t="shared" si="2"/>
        <v>9240</v>
      </c>
      <c r="J27"/>
      <c r="K27" t="s">
        <v>66</v>
      </c>
      <c r="L27" s="65">
        <v>50003683</v>
      </c>
      <c r="M27" s="8">
        <f t="shared" si="0"/>
        <v>2100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Junio 2020 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Junio 2020 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Junio 2020 '!$H$7:$I$21,2,FALSE),"")</f>
        <v>390</v>
      </c>
      <c r="F30" s="18" t="s">
        <v>12</v>
      </c>
      <c r="G30" s="33">
        <f t="shared" si="2"/>
        <v>858.00000000000011</v>
      </c>
      <c r="J30"/>
      <c r="K30" s="65" t="s">
        <v>69</v>
      </c>
      <c r="L30" s="65">
        <v>50003964</v>
      </c>
      <c r="M30" s="8">
        <f t="shared" si="0"/>
        <v>390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Junio 2020 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Junio 2020 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Junio 2020 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Junio 2020 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Junio 2020 '!$H$7:$I$21,2,FALSE),"")</f>
        <v>1320</v>
      </c>
      <c r="F35" s="19" t="s">
        <v>12</v>
      </c>
      <c r="G35" s="33">
        <f t="shared" si="2"/>
        <v>6996</v>
      </c>
      <c r="K35" s="65" t="s">
        <v>74</v>
      </c>
      <c r="L35" s="65">
        <v>50004355</v>
      </c>
      <c r="M35" s="8">
        <f t="shared" si="0"/>
        <v>1320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Junio 2020 '!$H$7:$I$21,2,FALSE),"")</f>
        <v>400</v>
      </c>
      <c r="F36" s="89" t="s">
        <v>12</v>
      </c>
      <c r="G36" s="33">
        <f t="shared" si="2"/>
        <v>1032</v>
      </c>
      <c r="K36" s="65" t="s">
        <v>75</v>
      </c>
      <c r="L36" s="65">
        <v>50006741</v>
      </c>
      <c r="M36" s="8">
        <f>E36/200</f>
        <v>2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 t="str">
        <f>IFERROR(VLOOKUP(A37,'Control -LR-ES Junio 2020 '!$H$7:$I$21,2,FALSE),"")</f>
        <v/>
      </c>
      <c r="F37" s="19" t="s">
        <v>12</v>
      </c>
      <c r="G37" s="33" t="str">
        <f t="shared" si="2"/>
        <v/>
      </c>
      <c r="K37" s="65" t="s">
        <v>188</v>
      </c>
      <c r="L37" s="65">
        <v>50004376</v>
      </c>
      <c r="M37" s="8" t="str">
        <f t="shared" si="0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Junio 2020 '!$H$7:$I$21,2,FALSE),"")</f>
        <v>300</v>
      </c>
      <c r="F38" s="19" t="s">
        <v>12</v>
      </c>
      <c r="G38" s="33">
        <f t="shared" si="2"/>
        <v>1290</v>
      </c>
      <c r="K38" s="65" t="s">
        <v>77</v>
      </c>
      <c r="L38" s="65">
        <v>50003552</v>
      </c>
      <c r="M38" s="8">
        <f t="shared" si="0"/>
        <v>300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Junio 2020 '!$H$7:$I$21,2,FALSE),"")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0"/>
        <v/>
      </c>
    </row>
    <row r="40" spans="1:18" ht="18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Junio 2020 '!$H$7:$I$21,2,FALSE),"")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0"/>
        <v/>
      </c>
    </row>
    <row r="41" spans="1:18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Junio 2020 '!$H$7:$I$21,2,FALSE),"")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0"/>
        <v/>
      </c>
    </row>
    <row r="42" spans="1:18" ht="18" customHeight="1" x14ac:dyDescent="0.2">
      <c r="A42" s="87" t="s">
        <v>203</v>
      </c>
      <c r="B42" s="48">
        <v>35</v>
      </c>
      <c r="C42" s="96" t="s">
        <v>202</v>
      </c>
      <c r="D42" s="82">
        <f t="shared" si="1"/>
        <v>4.45</v>
      </c>
      <c r="E42" s="20" t="str">
        <f>IFERROR(VLOOKUP(A42,'Control -LR-ES Junio 2020 '!$H$7:$I$21,2,FALSE),"")</f>
        <v/>
      </c>
      <c r="F42" s="20" t="s">
        <v>12</v>
      </c>
      <c r="G42" s="33" t="str">
        <f>IFERROR(+D42*E42,"")</f>
        <v/>
      </c>
      <c r="K42" t="str">
        <f>A42</f>
        <v>RT740</v>
      </c>
      <c r="L42" s="7">
        <v>50006415</v>
      </c>
      <c r="M42" s="8" t="str">
        <f t="shared" si="0"/>
        <v/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8" customFormat="1" ht="14.25" x14ac:dyDescent="0.2">
      <c r="A43" s="87" t="s">
        <v>59</v>
      </c>
      <c r="B43" s="48">
        <v>36</v>
      </c>
      <c r="C43" s="49" t="s">
        <v>60</v>
      </c>
      <c r="D43" s="92">
        <f>VLOOKUP(A43,$A$87:$B$129,2,FALSE)</f>
        <v>3.23</v>
      </c>
      <c r="E43" s="20" t="str">
        <f>IFERROR(VLOOKUP(A43,'Control -LR-ES Junio 2020 '!$H$7:$I$21,2,FALSE),"")</f>
        <v/>
      </c>
      <c r="F43" s="94" t="s">
        <v>12</v>
      </c>
      <c r="G43" s="50" t="str">
        <f t="shared" si="2"/>
        <v/>
      </c>
      <c r="H43" s="35"/>
      <c r="I43" s="55"/>
      <c r="K43" t="str">
        <f>A43</f>
        <v>SB45</v>
      </c>
      <c r="M43" s="8" t="str">
        <f t="shared" si="0"/>
        <v/>
      </c>
    </row>
    <row r="44" spans="1:18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40631.9</v>
      </c>
      <c r="H44" s="15"/>
      <c r="I44" s="181">
        <f>G44*0.97</f>
        <v>39412.942999999999</v>
      </c>
    </row>
    <row r="45" spans="1:18" ht="24.95" customHeight="1" x14ac:dyDescent="0.2">
      <c r="A45" s="88"/>
      <c r="B45" s="23"/>
      <c r="C45" s="21"/>
      <c r="D45" s="22"/>
      <c r="E45" s="24"/>
      <c r="F45" s="22"/>
      <c r="G45" s="25"/>
      <c r="K45" s="65" t="s">
        <v>199</v>
      </c>
      <c r="L45" s="7" t="str">
        <f>B5</f>
        <v>Período: Junio  2020</v>
      </c>
    </row>
    <row r="46" spans="1:18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1">
        <f>G46*0.97</f>
        <v>812.85224000000005</v>
      </c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1">
        <f>G47*0.97</f>
        <v>176087.3786</v>
      </c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8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34" t="s">
        <v>14</v>
      </c>
      <c r="C49" s="534"/>
      <c r="D49" s="534"/>
      <c r="E49" s="534"/>
      <c r="F49" s="158" t="s">
        <v>8</v>
      </c>
      <c r="G49" s="171">
        <f>G44+G46</f>
        <v>41469.892</v>
      </c>
      <c r="I49" s="66"/>
    </row>
    <row r="50" spans="1:9" s="65" customFormat="1" ht="24.95" customHeight="1" x14ac:dyDescent="0.2">
      <c r="A50" s="88"/>
      <c r="B50" s="534" t="s">
        <v>15</v>
      </c>
      <c r="C50" s="534"/>
      <c r="D50" s="534"/>
      <c r="E50" s="534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19" t="s">
        <v>192</v>
      </c>
      <c r="C51" s="519"/>
      <c r="D51" s="519"/>
      <c r="E51" s="519"/>
      <c r="F51" s="73" t="s">
        <v>8</v>
      </c>
      <c r="G51" s="74">
        <f>G49*0.97</f>
        <v>40225.795239999999</v>
      </c>
      <c r="I51" s="66"/>
    </row>
    <row r="52" spans="1:9" s="65" customFormat="1" ht="24.95" customHeight="1" x14ac:dyDescent="0.2">
      <c r="A52" s="88"/>
      <c r="B52" s="519" t="s">
        <v>193</v>
      </c>
      <c r="C52" s="519"/>
      <c r="D52" s="519"/>
      <c r="E52" s="519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16" t="s">
        <v>17</v>
      </c>
      <c r="F60" s="517"/>
      <c r="G60" s="518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9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B1:J88"/>
  <sheetViews>
    <sheetView topLeftCell="A3" zoomScale="98" zoomScaleNormal="98" workbookViewId="0">
      <selection activeCell="C45" sqref="C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80014198</v>
      </c>
      <c r="C4" s="114">
        <v>43980</v>
      </c>
      <c r="D4" s="113" t="s">
        <v>74</v>
      </c>
      <c r="E4" s="113">
        <v>350</v>
      </c>
      <c r="G4" s="60"/>
    </row>
    <row r="5" spans="2:10" x14ac:dyDescent="0.2">
      <c r="B5" s="113">
        <v>80014198</v>
      </c>
      <c r="C5" s="114">
        <v>43980</v>
      </c>
      <c r="D5" s="113" t="s">
        <v>77</v>
      </c>
      <c r="E5" s="113">
        <v>200</v>
      </c>
      <c r="G5" s="60"/>
    </row>
    <row r="6" spans="2:10" x14ac:dyDescent="0.2">
      <c r="B6" s="113">
        <v>80014198</v>
      </c>
      <c r="C6" s="114">
        <v>43980</v>
      </c>
      <c r="D6" s="113" t="s">
        <v>66</v>
      </c>
      <c r="E6" s="113">
        <v>1000</v>
      </c>
      <c r="G6" s="60"/>
      <c r="H6" s="53" t="s">
        <v>23</v>
      </c>
      <c r="I6" t="s">
        <v>25</v>
      </c>
    </row>
    <row r="7" spans="2:10" x14ac:dyDescent="0.2">
      <c r="B7" s="113">
        <v>80014198</v>
      </c>
      <c r="C7" s="114">
        <v>43980</v>
      </c>
      <c r="D7" s="113" t="s">
        <v>39</v>
      </c>
      <c r="E7" s="113">
        <v>350</v>
      </c>
      <c r="G7" s="60"/>
      <c r="H7" s="54" t="s">
        <v>32</v>
      </c>
      <c r="I7" s="496">
        <v>930</v>
      </c>
    </row>
    <row r="8" spans="2:10" x14ac:dyDescent="0.2">
      <c r="B8" s="113">
        <v>80014198</v>
      </c>
      <c r="C8" s="114">
        <v>43980</v>
      </c>
      <c r="D8" s="113" t="s">
        <v>65</v>
      </c>
      <c r="E8" s="113">
        <v>1000</v>
      </c>
      <c r="H8" s="54" t="s">
        <v>65</v>
      </c>
      <c r="I8" s="496">
        <v>2000</v>
      </c>
    </row>
    <row r="9" spans="2:10" x14ac:dyDescent="0.2">
      <c r="B9" s="113">
        <v>80014448</v>
      </c>
      <c r="C9" s="114">
        <v>43987</v>
      </c>
      <c r="D9" s="113" t="s">
        <v>38</v>
      </c>
      <c r="E9" s="113">
        <v>400</v>
      </c>
      <c r="H9" s="54" t="s">
        <v>77</v>
      </c>
      <c r="I9" s="496">
        <v>300</v>
      </c>
    </row>
    <row r="10" spans="2:10" x14ac:dyDescent="0.2">
      <c r="B10" s="113">
        <v>80014448</v>
      </c>
      <c r="C10" s="114">
        <v>43987</v>
      </c>
      <c r="D10" s="113" t="s">
        <v>43</v>
      </c>
      <c r="E10" s="113">
        <v>180</v>
      </c>
      <c r="H10" s="54" t="s">
        <v>66</v>
      </c>
      <c r="I10" s="496">
        <v>2100</v>
      </c>
    </row>
    <row r="11" spans="2:10" x14ac:dyDescent="0.2">
      <c r="B11" s="113">
        <v>80014448</v>
      </c>
      <c r="C11" s="114">
        <v>43987</v>
      </c>
      <c r="D11" s="113" t="s">
        <v>32</v>
      </c>
      <c r="E11" s="113">
        <v>200</v>
      </c>
      <c r="H11" s="54" t="s">
        <v>69</v>
      </c>
      <c r="I11" s="496">
        <v>390</v>
      </c>
    </row>
    <row r="12" spans="2:10" x14ac:dyDescent="0.2">
      <c r="B12" s="113">
        <v>80014448</v>
      </c>
      <c r="C12" s="114">
        <v>43987</v>
      </c>
      <c r="D12" s="113" t="s">
        <v>69</v>
      </c>
      <c r="E12" s="113">
        <v>190</v>
      </c>
      <c r="H12" s="54" t="s">
        <v>37</v>
      </c>
      <c r="I12" s="496">
        <v>400</v>
      </c>
    </row>
    <row r="13" spans="2:10" x14ac:dyDescent="0.2">
      <c r="B13" s="113">
        <v>80014448</v>
      </c>
      <c r="C13" s="114">
        <v>43987</v>
      </c>
      <c r="D13" s="113" t="s">
        <v>75</v>
      </c>
      <c r="E13" s="113">
        <v>200</v>
      </c>
      <c r="H13" s="54" t="s">
        <v>38</v>
      </c>
      <c r="I13" s="496">
        <v>730</v>
      </c>
    </row>
    <row r="14" spans="2:10" x14ac:dyDescent="0.2">
      <c r="B14" s="113">
        <v>80014633</v>
      </c>
      <c r="C14" s="114">
        <v>43998</v>
      </c>
      <c r="D14" s="113" t="s">
        <v>74</v>
      </c>
      <c r="E14" s="113">
        <v>970</v>
      </c>
      <c r="H14" s="54" t="s">
        <v>74</v>
      </c>
      <c r="I14" s="496">
        <v>1320</v>
      </c>
    </row>
    <row r="15" spans="2:10" x14ac:dyDescent="0.2">
      <c r="B15" s="113">
        <v>80014633</v>
      </c>
      <c r="C15" s="114">
        <v>43998</v>
      </c>
      <c r="D15" s="113" t="s">
        <v>77</v>
      </c>
      <c r="E15" s="113">
        <v>100</v>
      </c>
      <c r="H15" s="54" t="s">
        <v>39</v>
      </c>
      <c r="I15" s="496">
        <v>750</v>
      </c>
      <c r="J15" s="136"/>
    </row>
    <row r="16" spans="2:10" x14ac:dyDescent="0.2">
      <c r="B16" s="113">
        <v>80014633</v>
      </c>
      <c r="C16" s="114">
        <v>43998</v>
      </c>
      <c r="D16" s="113" t="s">
        <v>66</v>
      </c>
      <c r="E16" s="113">
        <v>1100</v>
      </c>
      <c r="H16" s="54" t="s">
        <v>43</v>
      </c>
      <c r="I16" s="496">
        <v>320</v>
      </c>
    </row>
    <row r="17" spans="2:9" x14ac:dyDescent="0.2">
      <c r="B17" s="113">
        <v>80014633</v>
      </c>
      <c r="C17" s="114">
        <v>43998</v>
      </c>
      <c r="D17" s="113" t="s">
        <v>39</v>
      </c>
      <c r="E17" s="113">
        <v>400</v>
      </c>
      <c r="H17" s="54" t="s">
        <v>75</v>
      </c>
      <c r="I17" s="496">
        <v>400</v>
      </c>
    </row>
    <row r="18" spans="2:9" x14ac:dyDescent="0.2">
      <c r="B18" s="113">
        <v>80014633</v>
      </c>
      <c r="C18" s="114">
        <v>43998</v>
      </c>
      <c r="D18" s="113" t="s">
        <v>65</v>
      </c>
      <c r="E18" s="113">
        <v>1000</v>
      </c>
      <c r="H18" s="54" t="s">
        <v>109</v>
      </c>
      <c r="I18" s="496"/>
    </row>
    <row r="19" spans="2:9" x14ac:dyDescent="0.2">
      <c r="B19" s="113">
        <v>80014722</v>
      </c>
      <c r="C19" s="114">
        <v>44000</v>
      </c>
      <c r="D19" s="113" t="s">
        <v>37</v>
      </c>
      <c r="E19" s="113">
        <v>400</v>
      </c>
      <c r="H19" s="54" t="s">
        <v>24</v>
      </c>
      <c r="I19" s="496">
        <v>9640</v>
      </c>
    </row>
    <row r="20" spans="2:9" x14ac:dyDescent="0.2">
      <c r="B20" s="113">
        <v>80014722</v>
      </c>
      <c r="C20" s="114">
        <v>44000</v>
      </c>
      <c r="D20" s="113" t="s">
        <v>32</v>
      </c>
      <c r="E20" s="113">
        <v>730</v>
      </c>
    </row>
    <row r="21" spans="2:9" x14ac:dyDescent="0.2">
      <c r="B21" s="113">
        <v>80014722</v>
      </c>
      <c r="C21" s="114">
        <v>44000</v>
      </c>
      <c r="D21" s="113" t="s">
        <v>43</v>
      </c>
      <c r="E21" s="113">
        <v>140</v>
      </c>
    </row>
    <row r="22" spans="2:9" x14ac:dyDescent="0.2">
      <c r="B22" s="113">
        <v>80014722</v>
      </c>
      <c r="C22" s="114">
        <v>44000</v>
      </c>
      <c r="D22" s="113" t="s">
        <v>38</v>
      </c>
      <c r="E22" s="113">
        <v>330</v>
      </c>
    </row>
    <row r="23" spans="2:9" x14ac:dyDescent="0.2">
      <c r="B23" s="113">
        <v>80014722</v>
      </c>
      <c r="C23" s="114">
        <v>44000</v>
      </c>
      <c r="D23" s="113" t="s">
        <v>69</v>
      </c>
      <c r="E23" s="113">
        <v>200</v>
      </c>
    </row>
    <row r="24" spans="2:9" x14ac:dyDescent="0.2">
      <c r="B24" s="113">
        <v>80014722</v>
      </c>
      <c r="C24" s="114">
        <v>44000</v>
      </c>
      <c r="D24" s="113" t="s">
        <v>75</v>
      </c>
      <c r="E24" s="113">
        <v>200</v>
      </c>
    </row>
    <row r="25" spans="2:9" x14ac:dyDescent="0.2">
      <c r="B25" s="113"/>
      <c r="C25" s="114"/>
      <c r="D25" s="113"/>
      <c r="E25" s="113"/>
    </row>
    <row r="26" spans="2:9" x14ac:dyDescent="0.2">
      <c r="B26" s="113"/>
      <c r="C26" s="114"/>
      <c r="D26" s="158"/>
      <c r="E26" s="113"/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  <row r="88" spans="2:2" x14ac:dyDescent="0.2">
      <c r="B88" s="59" t="s">
        <v>203</v>
      </c>
    </row>
  </sheetData>
  <autoFilter ref="B3:E48" xr:uid="{00000000-0009-0000-0000-000034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3400-000000000000}">
      <formula1>$B$54:$B$71</formula1>
    </dataValidation>
    <dataValidation type="list" allowBlank="1" showInputMessage="1" showErrorMessage="1" sqref="D40:D47" xr:uid="{00000000-0002-0000-3400-000001000000}">
      <formula1>$B$54:$B$72</formula1>
    </dataValidation>
    <dataValidation type="list" allowBlank="1" showInputMessage="1" showErrorMessage="1" sqref="D15:D39" xr:uid="{00000000-0002-0000-3400-000002000000}">
      <formula1>$B$54:$B$91</formula1>
    </dataValidation>
    <dataValidation type="list" allowBlank="1" showInputMessage="1" showErrorMessage="1" sqref="D4:D14" xr:uid="{00000000-0002-0000-34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filterMode="1">
    <tabColor rgb="FFFFC000"/>
    <pageSetUpPr fitToPage="1"/>
  </sheetPr>
  <dimension ref="A2:Q130"/>
  <sheetViews>
    <sheetView showGridLines="0" zoomScale="85" zoomScaleNormal="85" workbookViewId="0">
      <selection activeCell="E7" sqref="E7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204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>VLOOKUP(A8,$A$91:$B$135,2,FALSE)</f>
        <v>2.38</v>
      </c>
      <c r="E8" s="17">
        <f>IFERROR(VLOOKUP(A8,'Control-EM Julio 2020'!$H$6:$I$28,2,FALSE),"")</f>
        <v>2000</v>
      </c>
      <c r="F8" s="17" t="s">
        <v>12</v>
      </c>
      <c r="G8" s="27">
        <f>IFERROR(+D8*E8,"")</f>
        <v>4760</v>
      </c>
      <c r="J8" s="65" t="s">
        <v>169</v>
      </c>
      <c r="K8" s="65">
        <v>50003076</v>
      </c>
      <c r="L8" s="8">
        <f>E8</f>
        <v>2000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>VLOOKUP(A9,$A$91:$B$135,2,FALSE)</f>
        <v>3.18</v>
      </c>
      <c r="E9" s="18">
        <f>IFERROR(VLOOKUP(A9,'Control-EM Julio 2020'!$H$6:$I$28,2,FALSE),"")</f>
        <v>550</v>
      </c>
      <c r="F9" s="18" t="s">
        <v>12</v>
      </c>
      <c r="G9" s="33">
        <f>IFERROR(+D9*E9,"")</f>
        <v>1749</v>
      </c>
      <c r="I9" s="54"/>
      <c r="J9" s="65" t="s">
        <v>152</v>
      </c>
      <c r="K9" s="65">
        <v>50003065</v>
      </c>
      <c r="L9" s="8">
        <f>E9</f>
        <v>550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ref="D10:D43" si="0">VLOOKUP(A10,$A$91:$B$135,2,FALSE)</f>
        <v>2.41</v>
      </c>
      <c r="E10" s="18">
        <f>IFERROR(VLOOKUP(A10,'Control-EM Julio 2020'!$H$6:$I$28,2,FALSE),"")</f>
        <v>1685</v>
      </c>
      <c r="F10" s="18" t="s">
        <v>12</v>
      </c>
      <c r="G10" s="33">
        <f t="shared" ref="G10:G47" si="1">IFERROR(+D10*E10,"")</f>
        <v>4060.8500000000004</v>
      </c>
      <c r="I10" s="54"/>
      <c r="J10" t="s">
        <v>154</v>
      </c>
      <c r="K10">
        <v>50004171</v>
      </c>
      <c r="L10" s="8">
        <f>E10</f>
        <v>1685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Julio 2020'!$H$6:$I$28,2,FALSE),"")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Julio 2020'!$H$6:$I$28,2,FALSE),"")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Julio 2020'!$H$6:$I$28,2,FALSE),"")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Julio 2020'!$H$6:$I$28,2,FALSE),"")</f>
        <v>1000</v>
      </c>
      <c r="F14" s="18" t="s">
        <v>12</v>
      </c>
      <c r="G14" s="33">
        <f t="shared" si="1"/>
        <v>3460</v>
      </c>
      <c r="I14" s="54"/>
      <c r="J14" t="s">
        <v>156</v>
      </c>
      <c r="K14">
        <v>50004370</v>
      </c>
      <c r="L14" s="8">
        <f>E14</f>
        <v>1000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Julio 2020'!$H$6:$I$28,2,FALSE),"")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Julio 2020'!$H$6:$I$28,2,FALSE),"")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Julio 2020'!$H$6:$I$28,2,FALSE),"")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Julio 2020'!$H$6:$I$28,2,FALSE),"")</f>
        <v>580</v>
      </c>
      <c r="F18" s="89" t="s">
        <v>12</v>
      </c>
      <c r="G18" s="33">
        <f t="shared" si="1"/>
        <v>1067.2</v>
      </c>
      <c r="J18" t="s">
        <v>151</v>
      </c>
      <c r="K18">
        <v>50001439</v>
      </c>
      <c r="L18" s="8">
        <f>E18</f>
        <v>580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Julio 2020'!$H$6:$I$28,2,FALSE),"")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Julio 2020'!$H$6:$I$28,2,FALSE),"")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Julio 2020'!$H$6:$I$28,2,FALSE),"")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Julio 2020'!$H$6:$I$28,2,FALSE),"")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Julio 2020'!$H$6:$I$28,2,FALSE),"")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Julio 2020'!$H$6:$I$28,2,FALSE),"")</f>
        <v>540</v>
      </c>
      <c r="F24" s="19" t="s">
        <v>12</v>
      </c>
      <c r="G24" s="33">
        <f t="shared" si="1"/>
        <v>1836</v>
      </c>
      <c r="J24" t="s">
        <v>168</v>
      </c>
      <c r="K24">
        <v>50001416</v>
      </c>
      <c r="L24" s="8">
        <f>E24</f>
        <v>540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Julio 2020'!$H$6:$I$28,2,FALSE),"")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Julio 2020'!$H$6:$I$28,2,FALSE),"")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Julio 2020'!$H$6:$I$28,2,FALSE),"")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21</v>
      </c>
      <c r="C28" s="45" t="s">
        <v>88</v>
      </c>
      <c r="D28" s="179">
        <f t="shared" si="0"/>
        <v>4.4000000000000004</v>
      </c>
      <c r="E28" s="19">
        <f>IFERROR(VLOOKUP(A28,'Control-EM Julio 2020'!$H$6:$I$28,2,FALSE),"")</f>
        <v>1950</v>
      </c>
      <c r="F28" s="19" t="s">
        <v>12</v>
      </c>
      <c r="G28" s="33">
        <f t="shared" si="1"/>
        <v>8580</v>
      </c>
      <c r="J28" s="65" t="s">
        <v>153</v>
      </c>
      <c r="K28" s="65">
        <v>50003683</v>
      </c>
      <c r="L28" s="8">
        <f>E28</f>
        <v>1950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67</v>
      </c>
      <c r="B29" s="48">
        <v>22</v>
      </c>
      <c r="C29" s="45" t="s">
        <v>97</v>
      </c>
      <c r="D29" s="82">
        <f t="shared" si="0"/>
        <v>2850</v>
      </c>
      <c r="E29" s="89" t="str">
        <f>IFERROR(VLOOKUP(A29,'Control-EM Julio 2020'!$H$6:$I$28,2,FALSE),"")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4.95" hidden="1" customHeight="1" x14ac:dyDescent="0.2">
      <c r="A30" s="87" t="s">
        <v>68</v>
      </c>
      <c r="B30" s="48">
        <v>23</v>
      </c>
      <c r="C30" s="45" t="s">
        <v>50</v>
      </c>
      <c r="D30" s="82">
        <f t="shared" si="0"/>
        <v>4.5999999999999996</v>
      </c>
      <c r="E30" s="18" t="str">
        <f>IFERROR(VLOOKUP(A30,'Control-EM Julio 2020'!$H$6:$I$28,2,FALSE),"")</f>
        <v/>
      </c>
      <c r="F30" s="18" t="s">
        <v>12</v>
      </c>
      <c r="G30" s="33" t="str">
        <f t="shared" si="1"/>
        <v/>
      </c>
    </row>
    <row r="31" spans="1:17" ht="24.95" hidden="1" customHeight="1" x14ac:dyDescent="0.2">
      <c r="A31" s="87" t="s">
        <v>69</v>
      </c>
      <c r="B31" s="48">
        <v>24</v>
      </c>
      <c r="C31" s="45" t="s">
        <v>89</v>
      </c>
      <c r="D31" s="82">
        <f t="shared" si="0"/>
        <v>2.2000000000000002</v>
      </c>
      <c r="E31" s="18" t="str">
        <f>IFERROR(VLOOKUP(A31,'Control-EM Julio 2020'!$H$6:$I$28,2,FALSE),"")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25</v>
      </c>
      <c r="C32" s="45" t="s">
        <v>108</v>
      </c>
      <c r="D32" s="179">
        <f t="shared" si="0"/>
        <v>3.91</v>
      </c>
      <c r="E32" s="18">
        <f>IFERROR(VLOOKUP(A32,'Control-EM Julio 2020'!$H$6:$I$28,2,FALSE),"")</f>
        <v>40</v>
      </c>
      <c r="F32" s="18" t="s">
        <v>12</v>
      </c>
      <c r="G32" s="33">
        <f t="shared" si="1"/>
        <v>156.4</v>
      </c>
      <c r="J32" s="65" t="s">
        <v>170</v>
      </c>
      <c r="K32" s="65">
        <v>50004184</v>
      </c>
      <c r="L32" s="7">
        <f>E32</f>
        <v>40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26</v>
      </c>
      <c r="C33" s="45" t="s">
        <v>82</v>
      </c>
      <c r="D33" s="179">
        <f t="shared" si="0"/>
        <v>3.3</v>
      </c>
      <c r="E33" s="18">
        <f>IFERROR(VLOOKUP(A33,'Control-EM Julio 2020'!$H$6:$I$28,2,FALSE),"")</f>
        <v>220</v>
      </c>
      <c r="F33" s="18" t="s">
        <v>12</v>
      </c>
      <c r="G33" s="33">
        <f t="shared" si="1"/>
        <v>726</v>
      </c>
      <c r="J33" s="65" t="s">
        <v>171</v>
      </c>
      <c r="K33" s="65">
        <v>50004264</v>
      </c>
      <c r="L33" s="7">
        <f>E33</f>
        <v>220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24.95" hidden="1" customHeight="1" x14ac:dyDescent="0.2">
      <c r="A34" s="87" t="s">
        <v>72</v>
      </c>
      <c r="B34" s="48">
        <v>27</v>
      </c>
      <c r="C34" s="45" t="s">
        <v>91</v>
      </c>
      <c r="D34" s="82">
        <f t="shared" si="0"/>
        <v>4.1500000000000004</v>
      </c>
      <c r="E34" s="19" t="str">
        <f>IFERROR(VLOOKUP(A34,'Control-EM Julio 2020'!$H$6:$I$28,2,FALSE),"")</f>
        <v/>
      </c>
      <c r="F34" s="19" t="s">
        <v>12</v>
      </c>
      <c r="G34" s="33" t="str">
        <f t="shared" si="1"/>
        <v/>
      </c>
      <c r="I34" s="67"/>
    </row>
    <row r="35" spans="1:17" ht="24.95" hidden="1" customHeight="1" x14ac:dyDescent="0.2">
      <c r="A35" s="87" t="s">
        <v>73</v>
      </c>
      <c r="B35" s="48">
        <v>28</v>
      </c>
      <c r="C35" s="45" t="s">
        <v>92</v>
      </c>
      <c r="D35" s="82">
        <f t="shared" si="0"/>
        <v>4.3600000000000003</v>
      </c>
      <c r="E35" s="19" t="str">
        <f>IFERROR(VLOOKUP(A35,'Control-EM Julio 2020'!$H$6:$I$28,2,FALSE),"")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29</v>
      </c>
      <c r="C36" s="45" t="s">
        <v>93</v>
      </c>
      <c r="D36" s="179">
        <f t="shared" si="0"/>
        <v>5.3</v>
      </c>
      <c r="E36" s="19">
        <f>IFERROR(VLOOKUP(A36,'Control-EM Julio 2020'!$H$6:$I$28,2,FALSE),"")</f>
        <v>600</v>
      </c>
      <c r="F36" s="19" t="s">
        <v>12</v>
      </c>
      <c r="G36" s="33">
        <f t="shared" si="1"/>
        <v>3180</v>
      </c>
      <c r="J36" s="65" t="s">
        <v>155</v>
      </c>
      <c r="K36" s="65">
        <v>50004355</v>
      </c>
      <c r="L36" s="7">
        <f>E36</f>
        <v>600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4.95" customHeight="1" x14ac:dyDescent="0.2">
      <c r="A37" s="87" t="s">
        <v>143</v>
      </c>
      <c r="B37" s="48">
        <v>30</v>
      </c>
      <c r="C37" s="45" t="s">
        <v>147</v>
      </c>
      <c r="D37" s="179">
        <f t="shared" si="0"/>
        <v>3.4</v>
      </c>
      <c r="E37" s="19">
        <f>IFERROR(VLOOKUP(A37,'Control-EM Julio 2020'!$H$6:$I$28,2,FALSE),"")</f>
        <v>200</v>
      </c>
      <c r="F37" s="19" t="s">
        <v>12</v>
      </c>
      <c r="G37" s="33">
        <f t="shared" si="1"/>
        <v>680</v>
      </c>
      <c r="J37" s="65" t="s">
        <v>173</v>
      </c>
      <c r="K37" s="65">
        <v>50004365</v>
      </c>
      <c r="L37" s="7">
        <f>E37</f>
        <v>200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24.95" hidden="1" customHeight="1" x14ac:dyDescent="0.2">
      <c r="A38" s="87" t="s">
        <v>75</v>
      </c>
      <c r="B38" s="48">
        <v>31</v>
      </c>
      <c r="C38" s="45" t="s">
        <v>95</v>
      </c>
      <c r="D38" s="82">
        <f t="shared" si="0"/>
        <v>2.58</v>
      </c>
      <c r="E38" s="19" t="str">
        <f>IFERROR(VLOOKUP(A38,'Control-EM Julio 2020'!$H$6:$I$28,2,FALSE),"")</f>
        <v/>
      </c>
      <c r="F38" s="19" t="s">
        <v>12</v>
      </c>
      <c r="G38" s="33" t="str">
        <f t="shared" si="1"/>
        <v/>
      </c>
    </row>
    <row r="39" spans="1:17" ht="24.95" customHeight="1" x14ac:dyDescent="0.2">
      <c r="A39" s="87" t="s">
        <v>76</v>
      </c>
      <c r="B39" s="48">
        <v>32</v>
      </c>
      <c r="C39" s="45" t="s">
        <v>124</v>
      </c>
      <c r="D39" s="179">
        <f t="shared" si="0"/>
        <v>4.4000000000000004</v>
      </c>
      <c r="E39" s="19">
        <f>IFERROR(VLOOKUP(A39,'Control-EM Julio 2020'!$H$6:$I$28,2,FALSE),"")</f>
        <v>200</v>
      </c>
      <c r="F39" s="19" t="s">
        <v>12</v>
      </c>
      <c r="G39" s="33">
        <f t="shared" si="1"/>
        <v>880.00000000000011</v>
      </c>
      <c r="J39" s="7" t="str">
        <f>A39</f>
        <v>IPB78</v>
      </c>
      <c r="K39" s="65">
        <v>50004376</v>
      </c>
      <c r="L39" s="15">
        <f>E39</f>
        <v>200</v>
      </c>
      <c r="N39" s="146" t="s">
        <v>164</v>
      </c>
      <c r="O39" s="146">
        <v>2005</v>
      </c>
      <c r="P39" s="146" t="s">
        <v>165</v>
      </c>
      <c r="Q39" s="146" t="s">
        <v>178</v>
      </c>
    </row>
    <row r="40" spans="1:17" ht="24.95" customHeight="1" x14ac:dyDescent="0.2">
      <c r="A40" s="87" t="s">
        <v>77</v>
      </c>
      <c r="B40" s="48">
        <v>33</v>
      </c>
      <c r="C40" s="45" t="s">
        <v>96</v>
      </c>
      <c r="D40" s="179">
        <f t="shared" si="0"/>
        <v>4.3</v>
      </c>
      <c r="E40" s="18">
        <f>IFERROR(VLOOKUP(A40,'Control-EM Julio 2020'!$H$6:$I$28,2,FALSE),"")</f>
        <v>1280</v>
      </c>
      <c r="F40" s="18" t="s">
        <v>12</v>
      </c>
      <c r="G40" s="33">
        <f t="shared" si="1"/>
        <v>5504</v>
      </c>
      <c r="J40" s="65" t="s">
        <v>189</v>
      </c>
      <c r="K40" s="65">
        <v>50003552</v>
      </c>
      <c r="L40" s="7">
        <f>E40</f>
        <v>1280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24.95" hidden="1" customHeight="1" x14ac:dyDescent="0.2">
      <c r="A41" s="87" t="s">
        <v>58</v>
      </c>
      <c r="B41" s="48">
        <v>34</v>
      </c>
      <c r="C41" s="45" t="s">
        <v>61</v>
      </c>
      <c r="D41" s="82">
        <f t="shared" si="0"/>
        <v>4.3</v>
      </c>
      <c r="E41" s="18" t="str">
        <f>IFERROR(VLOOKUP(A41,'Control-EM Julio 2020'!$H$6:$I$28,2,FALSE),"")</f>
        <v/>
      </c>
      <c r="F41" s="18" t="s">
        <v>12</v>
      </c>
      <c r="G41" s="33" t="str">
        <f t="shared" si="1"/>
        <v/>
      </c>
    </row>
    <row r="42" spans="1:17" ht="24.95" hidden="1" customHeight="1" x14ac:dyDescent="0.2">
      <c r="A42" s="87" t="s">
        <v>35</v>
      </c>
      <c r="B42" s="48">
        <v>35</v>
      </c>
      <c r="C42" s="45" t="s">
        <v>50</v>
      </c>
      <c r="D42" s="82">
        <f t="shared" si="0"/>
        <v>2.2000000000000002</v>
      </c>
      <c r="E42" s="18" t="str">
        <f>IFERROR(VLOOKUP(A42,'Control-EM Julio 2020'!$H$6:$I$28,2,FALSE),"")</f>
        <v/>
      </c>
      <c r="F42" s="18" t="s">
        <v>12</v>
      </c>
      <c r="G42" s="33" t="str">
        <f t="shared" si="1"/>
        <v/>
      </c>
    </row>
    <row r="43" spans="1:17" ht="24.95" customHeight="1" x14ac:dyDescent="0.2">
      <c r="A43" s="87" t="s">
        <v>27</v>
      </c>
      <c r="B43" s="48">
        <v>36</v>
      </c>
      <c r="C43" s="45" t="s">
        <v>47</v>
      </c>
      <c r="D43" s="82">
        <f t="shared" si="0"/>
        <v>3.23</v>
      </c>
      <c r="E43" s="148">
        <f>IFERROR(VLOOKUP(A43,'Control-EM Julio 2020'!$H$6:$I$28,2,FALSE),"")</f>
        <v>400</v>
      </c>
      <c r="F43" s="148" t="s">
        <v>12</v>
      </c>
      <c r="G43" s="33">
        <f t="shared" si="1"/>
        <v>1292</v>
      </c>
      <c r="I43" s="90"/>
      <c r="J43" s="7" t="s">
        <v>27</v>
      </c>
      <c r="K43" s="7">
        <v>50001313</v>
      </c>
      <c r="L43" s="7">
        <f>E43/200</f>
        <v>2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>VLOOKUP(A44,$A$91:$B$135,2,FALSE)</f>
        <v>3.23</v>
      </c>
      <c r="E44" s="94" t="str">
        <f>IFERROR(VLOOKUP(A44,'Control-EM Julio 2020'!$H$6:$I$28,2,FALSE),"")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38</v>
      </c>
      <c r="C45" s="164" t="s">
        <v>125</v>
      </c>
      <c r="D45" s="180">
        <f>VLOOKUP(A45,$A$91:$B$135,2,FALSE)</f>
        <v>4.76</v>
      </c>
      <c r="E45" s="94">
        <f>IFERROR(VLOOKUP(A45,'Control-EM Julio 2020'!$H$6:$I$28,2,FALSE),"")</f>
        <v>1950</v>
      </c>
      <c r="F45" s="94" t="s">
        <v>12</v>
      </c>
      <c r="G45" s="33">
        <f t="shared" si="1"/>
        <v>9282</v>
      </c>
      <c r="H45" s="35"/>
      <c r="J45" s="65" t="s">
        <v>172</v>
      </c>
      <c r="K45" s="65">
        <v>50004359</v>
      </c>
      <c r="L45" s="7">
        <f>E45</f>
        <v>1950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customHeight="1" x14ac:dyDescent="0.2">
      <c r="A46" s="87" t="s">
        <v>200</v>
      </c>
      <c r="B46" s="48">
        <v>39</v>
      </c>
      <c r="C46" s="164" t="s">
        <v>201</v>
      </c>
      <c r="D46" s="180">
        <f>VLOOKUP(A46,$A$91:$B$135,2,FALSE)</f>
        <v>5.19</v>
      </c>
      <c r="E46" s="94">
        <f>IFERROR(VLOOKUP(A46,'Control-EM Julio 2020'!$H$6:$I$28,2,FALSE),"")</f>
        <v>400</v>
      </c>
      <c r="F46" s="94" t="s">
        <v>12</v>
      </c>
      <c r="G46" s="33">
        <f t="shared" si="1"/>
        <v>2076</v>
      </c>
      <c r="H46" s="35"/>
      <c r="J46" s="65" t="str">
        <f>A46</f>
        <v>RT760</v>
      </c>
      <c r="K46" s="65">
        <v>50006420</v>
      </c>
      <c r="L46" s="7">
        <f>E46</f>
        <v>400</v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customFormat="1" ht="24.95" hidden="1" customHeight="1" x14ac:dyDescent="0.2">
      <c r="A47" s="87" t="s">
        <v>186</v>
      </c>
      <c r="B47" s="48">
        <v>40</v>
      </c>
      <c r="C47" s="99" t="s">
        <v>187</v>
      </c>
      <c r="D47" s="92">
        <f>VLOOKUP(A47,$A$91:$B$135,2,FALSE)</f>
        <v>5.24</v>
      </c>
      <c r="E47" s="94" t="str">
        <f>IFERROR(VLOOKUP(A47,'Control-EM Julio 2020'!$H$6:$I$28,2,FALSE),"")</f>
        <v/>
      </c>
      <c r="F47" s="94" t="s">
        <v>12</v>
      </c>
      <c r="G47" s="33" t="str">
        <f t="shared" si="1"/>
        <v/>
      </c>
      <c r="H47" s="35"/>
      <c r="J47" s="65" t="str">
        <f>A47</f>
        <v>RT155</v>
      </c>
      <c r="K47" s="65">
        <v>50006340</v>
      </c>
      <c r="L47" s="7" t="str">
        <f>E47</f>
        <v/>
      </c>
      <c r="N47" s="146" t="s">
        <v>164</v>
      </c>
      <c r="O47" s="146">
        <v>2005</v>
      </c>
      <c r="P47" s="146" t="s">
        <v>165</v>
      </c>
      <c r="Q47" s="146" t="s">
        <v>178</v>
      </c>
    </row>
    <row r="48" spans="1:17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55109.450000000004</v>
      </c>
      <c r="H48" s="15"/>
      <c r="I48" s="90">
        <f>G48*0.97</f>
        <v>53456.166499999999</v>
      </c>
      <c r="J48" s="65"/>
      <c r="K48" s="65"/>
      <c r="N48" s="146"/>
      <c r="O48" s="146"/>
      <c r="P48" s="146"/>
      <c r="Q48" s="146"/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Julio 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>
        <f>G50*0.97</f>
        <v>1219.27836</v>
      </c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34" t="s">
        <v>14</v>
      </c>
      <c r="C53" s="534"/>
      <c r="D53" s="534"/>
      <c r="E53" s="534"/>
      <c r="F53" s="158" t="s">
        <v>8</v>
      </c>
      <c r="G53" s="171">
        <f>G48+G50</f>
        <v>56366.438000000002</v>
      </c>
      <c r="I53" s="174"/>
      <c r="K53" s="170"/>
    </row>
    <row r="54" spans="1:17" s="65" customFormat="1" ht="24.95" customHeight="1" x14ac:dyDescent="0.2">
      <c r="A54" s="7"/>
      <c r="B54" s="534" t="s">
        <v>15</v>
      </c>
      <c r="C54" s="534"/>
      <c r="D54" s="534"/>
      <c r="E54" s="534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19" t="s">
        <v>192</v>
      </c>
      <c r="C55" s="519"/>
      <c r="D55" s="519"/>
      <c r="E55" s="519"/>
      <c r="F55" s="73" t="s">
        <v>8</v>
      </c>
      <c r="G55" s="74">
        <f>G53*0.97</f>
        <v>54675.444860000003</v>
      </c>
      <c r="I55" s="175"/>
      <c r="K55" s="170"/>
    </row>
    <row r="56" spans="1:17" s="65" customFormat="1" ht="24.95" customHeight="1" x14ac:dyDescent="0.2">
      <c r="A56" s="7"/>
      <c r="B56" s="519" t="s">
        <v>193</v>
      </c>
      <c r="C56" s="519"/>
      <c r="D56" s="519"/>
      <c r="E56" s="519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16" t="s">
        <v>17</v>
      </c>
      <c r="F64" s="517"/>
      <c r="G64" s="518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35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I92"/>
  <sheetViews>
    <sheetView topLeftCell="A3" zoomScale="98" zoomScaleNormal="98" workbookViewId="0">
      <selection activeCell="E7" sqref="E7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80014880</v>
      </c>
      <c r="C4" s="114">
        <v>44005</v>
      </c>
      <c r="D4" s="113" t="s">
        <v>200</v>
      </c>
      <c r="E4" s="113">
        <v>400</v>
      </c>
      <c r="G4" s="60"/>
    </row>
    <row r="5" spans="2:9" x14ac:dyDescent="0.2">
      <c r="B5" s="113">
        <v>80014878</v>
      </c>
      <c r="C5" s="114">
        <v>44005</v>
      </c>
      <c r="D5" s="113" t="s">
        <v>32</v>
      </c>
      <c r="E5" s="113">
        <v>1000</v>
      </c>
      <c r="G5" s="60"/>
    </row>
    <row r="6" spans="2:9" x14ac:dyDescent="0.2">
      <c r="B6" s="113">
        <v>80014878</v>
      </c>
      <c r="C6" s="114">
        <v>44005</v>
      </c>
      <c r="D6" s="113" t="s">
        <v>63</v>
      </c>
      <c r="E6" s="113">
        <v>270</v>
      </c>
      <c r="G6" s="60"/>
      <c r="H6" s="53" t="s">
        <v>23</v>
      </c>
      <c r="I6" t="s">
        <v>25</v>
      </c>
    </row>
    <row r="7" spans="2:9" x14ac:dyDescent="0.2">
      <c r="B7" s="113">
        <v>80014878</v>
      </c>
      <c r="C7" s="114">
        <v>44005</v>
      </c>
      <c r="D7" s="113" t="s">
        <v>27</v>
      </c>
      <c r="E7" s="113">
        <v>200</v>
      </c>
      <c r="G7" s="60"/>
      <c r="H7" s="54" t="s">
        <v>27</v>
      </c>
      <c r="I7" s="496">
        <v>400</v>
      </c>
    </row>
    <row r="8" spans="2:9" x14ac:dyDescent="0.2">
      <c r="B8" s="113">
        <v>80014878</v>
      </c>
      <c r="C8" s="114">
        <v>44005</v>
      </c>
      <c r="D8" s="113" t="s">
        <v>77</v>
      </c>
      <c r="E8" s="78">
        <v>400</v>
      </c>
      <c r="H8" s="54" t="s">
        <v>63</v>
      </c>
      <c r="I8" s="496">
        <v>540</v>
      </c>
    </row>
    <row r="9" spans="2:9" x14ac:dyDescent="0.2">
      <c r="B9" s="113">
        <v>80014877</v>
      </c>
      <c r="C9" s="114">
        <v>44005</v>
      </c>
      <c r="D9" s="113" t="s">
        <v>122</v>
      </c>
      <c r="E9" s="113">
        <v>1400</v>
      </c>
      <c r="H9" s="54" t="s">
        <v>30</v>
      </c>
      <c r="I9" s="496">
        <v>580</v>
      </c>
    </row>
    <row r="10" spans="2:9" x14ac:dyDescent="0.2">
      <c r="B10" s="113">
        <v>80014877</v>
      </c>
      <c r="C10" s="114">
        <v>44005</v>
      </c>
      <c r="D10" s="113" t="s">
        <v>39</v>
      </c>
      <c r="E10" s="113">
        <v>300</v>
      </c>
      <c r="H10" s="54" t="s">
        <v>31</v>
      </c>
      <c r="I10" s="496">
        <v>550</v>
      </c>
    </row>
    <row r="11" spans="2:9" x14ac:dyDescent="0.2">
      <c r="B11" s="113">
        <v>80014877</v>
      </c>
      <c r="C11" s="114">
        <v>44005</v>
      </c>
      <c r="D11" s="113" t="s">
        <v>71</v>
      </c>
      <c r="E11" s="113">
        <v>140</v>
      </c>
      <c r="H11" s="54" t="s">
        <v>32</v>
      </c>
      <c r="I11" s="496">
        <v>2000</v>
      </c>
    </row>
    <row r="12" spans="2:9" x14ac:dyDescent="0.2">
      <c r="B12" s="113">
        <v>80014877</v>
      </c>
      <c r="C12" s="114">
        <v>44005</v>
      </c>
      <c r="D12" s="113" t="s">
        <v>66</v>
      </c>
      <c r="E12" s="113">
        <v>1000</v>
      </c>
      <c r="H12" s="54" t="s">
        <v>142</v>
      </c>
      <c r="I12" s="496">
        <v>1000</v>
      </c>
    </row>
    <row r="13" spans="2:9" x14ac:dyDescent="0.2">
      <c r="B13" s="113">
        <v>80014877</v>
      </c>
      <c r="C13" s="114">
        <v>44005</v>
      </c>
      <c r="D13" s="113" t="s">
        <v>74</v>
      </c>
      <c r="E13" s="113">
        <v>300</v>
      </c>
      <c r="H13" s="54" t="s">
        <v>77</v>
      </c>
      <c r="I13" s="496">
        <v>1280</v>
      </c>
    </row>
    <row r="14" spans="2:9" x14ac:dyDescent="0.2">
      <c r="B14" s="113">
        <v>80014998</v>
      </c>
      <c r="C14" s="114">
        <v>44008</v>
      </c>
      <c r="D14" s="113" t="s">
        <v>76</v>
      </c>
      <c r="E14" s="113">
        <v>200</v>
      </c>
      <c r="H14" s="54" t="s">
        <v>66</v>
      </c>
      <c r="I14" s="496">
        <v>1950</v>
      </c>
    </row>
    <row r="15" spans="2:9" x14ac:dyDescent="0.2">
      <c r="B15" s="113">
        <v>80014998</v>
      </c>
      <c r="C15" s="114">
        <v>44008</v>
      </c>
      <c r="D15" s="113" t="s">
        <v>142</v>
      </c>
      <c r="E15" s="113">
        <v>1000</v>
      </c>
      <c r="H15" s="54" t="s">
        <v>37</v>
      </c>
      <c r="I15" s="496">
        <v>1685</v>
      </c>
    </row>
    <row r="16" spans="2:9" x14ac:dyDescent="0.2">
      <c r="B16" s="113">
        <v>80015212</v>
      </c>
      <c r="C16" s="114">
        <v>44012</v>
      </c>
      <c r="D16" s="113" t="s">
        <v>31</v>
      </c>
      <c r="E16" s="113">
        <v>300</v>
      </c>
      <c r="H16" s="54" t="s">
        <v>70</v>
      </c>
      <c r="I16" s="496">
        <v>40</v>
      </c>
    </row>
    <row r="17" spans="2:9" x14ac:dyDescent="0.2">
      <c r="B17" s="113">
        <v>80015212</v>
      </c>
      <c r="C17" s="114">
        <v>44012</v>
      </c>
      <c r="D17" s="113" t="s">
        <v>32</v>
      </c>
      <c r="E17" s="113">
        <v>120</v>
      </c>
      <c r="H17" s="54" t="s">
        <v>71</v>
      </c>
      <c r="I17" s="496">
        <v>220</v>
      </c>
    </row>
    <row r="18" spans="2:9" x14ac:dyDescent="0.2">
      <c r="B18" s="113">
        <v>80015212</v>
      </c>
      <c r="C18" s="114">
        <v>44012</v>
      </c>
      <c r="D18" s="113" t="s">
        <v>30</v>
      </c>
      <c r="E18" s="113">
        <v>290</v>
      </c>
      <c r="H18" s="54" t="s">
        <v>74</v>
      </c>
      <c r="I18" s="496">
        <v>600</v>
      </c>
    </row>
    <row r="19" spans="2:9" x14ac:dyDescent="0.2">
      <c r="B19" s="113">
        <v>80015212</v>
      </c>
      <c r="C19" s="114">
        <v>44012</v>
      </c>
      <c r="D19" s="113" t="s">
        <v>37</v>
      </c>
      <c r="E19" s="113">
        <v>65</v>
      </c>
      <c r="H19" s="54" t="s">
        <v>122</v>
      </c>
      <c r="I19" s="496">
        <v>1950</v>
      </c>
    </row>
    <row r="20" spans="2:9" x14ac:dyDescent="0.2">
      <c r="B20" s="113">
        <v>80015305</v>
      </c>
      <c r="C20" s="114">
        <v>44014</v>
      </c>
      <c r="D20" s="158" t="s">
        <v>37</v>
      </c>
      <c r="E20" s="158">
        <v>800</v>
      </c>
      <c r="H20" s="54" t="s">
        <v>143</v>
      </c>
      <c r="I20" s="496">
        <v>200</v>
      </c>
    </row>
    <row r="21" spans="2:9" x14ac:dyDescent="0.2">
      <c r="B21" s="113">
        <v>80015305</v>
      </c>
      <c r="C21" s="114">
        <v>44014</v>
      </c>
      <c r="D21" s="158" t="s">
        <v>70</v>
      </c>
      <c r="E21" s="158">
        <v>40</v>
      </c>
      <c r="H21" s="54" t="s">
        <v>39</v>
      </c>
      <c r="I21" s="496">
        <v>1000</v>
      </c>
    </row>
    <row r="22" spans="2:9" x14ac:dyDescent="0.2">
      <c r="B22" s="113">
        <v>80015318</v>
      </c>
      <c r="C22" s="114">
        <v>44014</v>
      </c>
      <c r="D22" s="113" t="s">
        <v>77</v>
      </c>
      <c r="E22" s="113">
        <v>400</v>
      </c>
      <c r="H22" s="54" t="s">
        <v>76</v>
      </c>
      <c r="I22" s="496">
        <v>200</v>
      </c>
    </row>
    <row r="23" spans="2:9" x14ac:dyDescent="0.2">
      <c r="B23" s="113">
        <v>80015380</v>
      </c>
      <c r="C23" s="114">
        <v>44019</v>
      </c>
      <c r="D23" s="113" t="s">
        <v>122</v>
      </c>
      <c r="E23" s="113">
        <v>250</v>
      </c>
      <c r="H23" s="54" t="s">
        <v>200</v>
      </c>
      <c r="I23" s="496">
        <v>400</v>
      </c>
    </row>
    <row r="24" spans="2:9" x14ac:dyDescent="0.2">
      <c r="B24" s="113">
        <v>80015380</v>
      </c>
      <c r="C24" s="114">
        <v>44019</v>
      </c>
      <c r="D24" s="113" t="s">
        <v>66</v>
      </c>
      <c r="E24" s="113">
        <v>450</v>
      </c>
      <c r="H24" s="54" t="s">
        <v>24</v>
      </c>
      <c r="I24" s="496">
        <v>14595</v>
      </c>
    </row>
    <row r="25" spans="2:9" x14ac:dyDescent="0.2">
      <c r="B25" s="113">
        <v>80015380</v>
      </c>
      <c r="C25" s="114">
        <v>44019</v>
      </c>
      <c r="D25" s="113" t="s">
        <v>39</v>
      </c>
      <c r="E25" s="113">
        <v>300</v>
      </c>
      <c r="F25" s="59"/>
      <c r="H25" s="54"/>
    </row>
    <row r="26" spans="2:9" x14ac:dyDescent="0.2">
      <c r="B26" s="113">
        <v>80015380</v>
      </c>
      <c r="C26" s="114">
        <v>44019</v>
      </c>
      <c r="D26" s="113" t="s">
        <v>74</v>
      </c>
      <c r="E26" s="113">
        <v>300</v>
      </c>
      <c r="F26" s="59"/>
    </row>
    <row r="27" spans="2:9" x14ac:dyDescent="0.2">
      <c r="B27" s="113">
        <v>80015382</v>
      </c>
      <c r="C27" s="114">
        <v>44019</v>
      </c>
      <c r="D27" s="113" t="s">
        <v>71</v>
      </c>
      <c r="E27" s="113">
        <v>80</v>
      </c>
      <c r="F27" s="59"/>
    </row>
    <row r="28" spans="2:9" x14ac:dyDescent="0.2">
      <c r="B28" s="113">
        <v>80015410</v>
      </c>
      <c r="C28" s="114">
        <v>44020</v>
      </c>
      <c r="D28" s="113" t="s">
        <v>143</v>
      </c>
      <c r="E28" s="113">
        <v>200</v>
      </c>
      <c r="F28" s="59"/>
    </row>
    <row r="29" spans="2:9" x14ac:dyDescent="0.2">
      <c r="B29" s="113">
        <v>80015410</v>
      </c>
      <c r="C29" s="114">
        <v>44020</v>
      </c>
      <c r="D29" s="113" t="s">
        <v>63</v>
      </c>
      <c r="E29" s="113">
        <v>270</v>
      </c>
    </row>
    <row r="30" spans="2:9" x14ac:dyDescent="0.2">
      <c r="B30" s="113">
        <v>80015410</v>
      </c>
      <c r="C30" s="114">
        <v>44020</v>
      </c>
      <c r="D30" s="113" t="s">
        <v>32</v>
      </c>
      <c r="E30" s="113">
        <v>800</v>
      </c>
    </row>
    <row r="31" spans="2:9" x14ac:dyDescent="0.2">
      <c r="B31" s="113">
        <v>80015410</v>
      </c>
      <c r="C31" s="114">
        <v>44020</v>
      </c>
      <c r="D31" s="113" t="s">
        <v>27</v>
      </c>
      <c r="E31" s="113">
        <v>200</v>
      </c>
    </row>
    <row r="32" spans="2:9" x14ac:dyDescent="0.2">
      <c r="B32" s="113">
        <v>80015494</v>
      </c>
      <c r="C32" s="114">
        <v>44026</v>
      </c>
      <c r="D32" s="113" t="s">
        <v>32</v>
      </c>
      <c r="E32" s="113">
        <v>80</v>
      </c>
    </row>
    <row r="33" spans="2:6" x14ac:dyDescent="0.2">
      <c r="B33" s="113">
        <v>80015494</v>
      </c>
      <c r="C33" s="114">
        <v>44026</v>
      </c>
      <c r="D33" s="113" t="s">
        <v>31</v>
      </c>
      <c r="E33" s="113">
        <v>250</v>
      </c>
    </row>
    <row r="34" spans="2:6" x14ac:dyDescent="0.2">
      <c r="B34" s="113">
        <v>80015494</v>
      </c>
      <c r="C34" s="114">
        <v>44026</v>
      </c>
      <c r="D34" s="113" t="s">
        <v>30</v>
      </c>
      <c r="E34" s="113">
        <v>290</v>
      </c>
      <c r="F34" s="65"/>
    </row>
    <row r="35" spans="2:6" x14ac:dyDescent="0.2">
      <c r="B35" s="78">
        <v>80015494</v>
      </c>
      <c r="C35" s="79">
        <v>44026</v>
      </c>
      <c r="D35" s="78" t="s">
        <v>37</v>
      </c>
      <c r="E35" s="78">
        <v>100</v>
      </c>
      <c r="F35" s="65"/>
    </row>
    <row r="36" spans="2:6" x14ac:dyDescent="0.2">
      <c r="B36" s="78">
        <v>80015657</v>
      </c>
      <c r="C36" s="79">
        <v>44032</v>
      </c>
      <c r="D36" s="78" t="s">
        <v>122</v>
      </c>
      <c r="E36" s="78">
        <v>300</v>
      </c>
    </row>
    <row r="37" spans="2:6" x14ac:dyDescent="0.2">
      <c r="B37" s="78">
        <v>80015657</v>
      </c>
      <c r="C37" s="79">
        <v>44032</v>
      </c>
      <c r="D37" s="78" t="s">
        <v>66</v>
      </c>
      <c r="E37" s="78">
        <v>500</v>
      </c>
    </row>
    <row r="38" spans="2:6" x14ac:dyDescent="0.2">
      <c r="B38" s="78">
        <v>80015657</v>
      </c>
      <c r="C38" s="79">
        <v>44032</v>
      </c>
      <c r="D38" s="78" t="s">
        <v>39</v>
      </c>
      <c r="E38" s="78">
        <v>400</v>
      </c>
    </row>
    <row r="39" spans="2:6" x14ac:dyDescent="0.2">
      <c r="B39" s="78">
        <v>80015657</v>
      </c>
      <c r="C39" s="79">
        <v>44032</v>
      </c>
      <c r="D39" s="78" t="s">
        <v>77</v>
      </c>
      <c r="E39" s="78">
        <v>480</v>
      </c>
    </row>
    <row r="40" spans="2:6" x14ac:dyDescent="0.2">
      <c r="B40" s="78">
        <v>80015735</v>
      </c>
      <c r="C40" s="79">
        <v>44032</v>
      </c>
      <c r="D40" s="78" t="s">
        <v>37</v>
      </c>
      <c r="E40" s="78">
        <v>720</v>
      </c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186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</sheetData>
  <autoFilter ref="B3:E34" xr:uid="{00000000-0009-0000-0000-000036000000}"/>
  <dataValidations count="3">
    <dataValidation type="list" allowBlank="1" showInputMessage="1" showErrorMessage="1" sqref="D4:D40" xr:uid="{00000000-0002-0000-3600-000000000000}">
      <formula1>$B$55:$B$92</formula1>
    </dataValidation>
    <dataValidation type="list" allowBlank="1" showInputMessage="1" showErrorMessage="1" sqref="D50:D55" xr:uid="{00000000-0002-0000-3600-000001000000}">
      <formula1>$B$55:$B$73</formula1>
    </dataValidation>
    <dataValidation type="list" allowBlank="1" showInputMessage="1" showErrorMessage="1" sqref="D41:D48" xr:uid="{00000000-0002-0000-3600-000002000000}">
      <formula1>$B$55:$B$74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C000"/>
    <pageSetUpPr fitToPage="1"/>
  </sheetPr>
  <dimension ref="A2:R122"/>
  <sheetViews>
    <sheetView showGridLines="0" topLeftCell="A25" zoomScale="85" zoomScaleNormal="85" workbookViewId="0">
      <selection activeCell="E7" sqref="E7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205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VLOOKUP(A8,$A$87:$B$129,2,FALSE)</f>
        <v>2.38</v>
      </c>
      <c r="E8" s="17">
        <f>IFERROR(VLOOKUP(A8,'Control -LR-ES Julio 2020'!$H$7:$I$21,2,FALSE),"")</f>
        <v>1030</v>
      </c>
      <c r="F8" s="17" t="s">
        <v>12</v>
      </c>
      <c r="G8" s="27">
        <f>IFERROR(+D8*E8,"")</f>
        <v>2451.4</v>
      </c>
      <c r="I8" s="56"/>
      <c r="K8" s="144" t="s">
        <v>32</v>
      </c>
      <c r="L8" s="59">
        <v>50003076</v>
      </c>
      <c r="M8" s="8">
        <f>E8</f>
        <v>1030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VLOOKUP(A9,$A$87:$B$129,2,FALSE)</f>
        <v>3.18</v>
      </c>
      <c r="E9" s="18" t="str">
        <f>IFERROR(VLOOKUP(A9,'Control -LR-ES Julio 2020'!$H$7:$I$21,2,FALSE),"")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2" si="1">VLOOKUP(A10,$A$87:$B$129,2,FALSE)</f>
        <v>2.41</v>
      </c>
      <c r="E10" s="18">
        <f>IFERROR(VLOOKUP(A10,'Control -LR-ES Julio 2020'!$H$7:$I$21,2,FALSE),"")</f>
        <v>190</v>
      </c>
      <c r="F10" s="18" t="s">
        <v>12</v>
      </c>
      <c r="G10" s="33">
        <f t="shared" ref="G10:G43" si="2">IFERROR(+D10*E10,"")</f>
        <v>457.90000000000003</v>
      </c>
      <c r="I10" s="56"/>
      <c r="J10"/>
      <c r="K10" t="s">
        <v>37</v>
      </c>
      <c r="L10" s="65">
        <v>50004171</v>
      </c>
      <c r="M10" s="8">
        <f t="shared" si="0"/>
        <v>190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Julio 2020'!$H$7:$I$21,2,FALSE),"")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Julio 2020'!$H$7:$I$21,2,FALSE),"")</f>
        <v>610</v>
      </c>
      <c r="F12" s="18" t="s">
        <v>12</v>
      </c>
      <c r="G12" s="33">
        <f t="shared" si="2"/>
        <v>1726.3</v>
      </c>
      <c r="I12" s="56"/>
      <c r="J12"/>
      <c r="K12" t="s">
        <v>38</v>
      </c>
      <c r="L12" s="65">
        <v>50004198</v>
      </c>
      <c r="M12" s="8">
        <f t="shared" si="0"/>
        <v>610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Julio 2020'!$H$7:$I$21,2,FALSE),"")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Julio 2020'!$H$7:$I$21,2,FALSE),"")</f>
        <v>800</v>
      </c>
      <c r="F14" s="20" t="s">
        <v>12</v>
      </c>
      <c r="G14" s="33">
        <f t="shared" si="2"/>
        <v>2768</v>
      </c>
      <c r="J14"/>
      <c r="K14" t="s">
        <v>39</v>
      </c>
      <c r="L14" s="65">
        <v>50004370</v>
      </c>
      <c r="M14" s="8">
        <f t="shared" si="0"/>
        <v>800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Julio 2020'!$H$7:$I$21,2,FALSE),"")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Julio 2020'!$H$7:$I$21,2,FALSE),"")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Julio 2020'!$H$7:$I$21,2,FALSE),"")</f>
        <v>340</v>
      </c>
      <c r="F17" s="19" t="s">
        <v>12</v>
      </c>
      <c r="G17" s="33">
        <f t="shared" si="2"/>
        <v>401.2</v>
      </c>
      <c r="I17" s="56"/>
      <c r="J17"/>
      <c r="K17" t="str">
        <f>A17</f>
        <v>SB14</v>
      </c>
      <c r="L17" s="8">
        <v>50006661</v>
      </c>
      <c r="M17" s="8">
        <f t="shared" si="0"/>
        <v>340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 t="str">
        <f>IFERROR(VLOOKUP(A18,'Control -LR-ES Julio 2020'!$H$7:$I$21,2,FALSE),"")</f>
        <v/>
      </c>
      <c r="F18" s="19" t="s">
        <v>12</v>
      </c>
      <c r="G18" s="33" t="str">
        <f t="shared" si="2"/>
        <v/>
      </c>
      <c r="I18" s="56"/>
      <c r="J18"/>
      <c r="K18" s="65" t="s">
        <v>30</v>
      </c>
      <c r="L18" s="65">
        <v>50001439</v>
      </c>
      <c r="M18" s="8" t="str">
        <f t="shared" si="0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Julio 2020'!$H$7:$I$21,2,FALSE),"")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Julio 2020'!$H$7:$I$21,2,FALSE),"")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Julio 2020'!$H$7:$I$21,2,FALSE),"")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Julio 2020'!$H$7:$I$21,2,FALSE),"")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Julio 2020'!$H$7:$I$21,2,FALSE),"")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Julio 2020'!$H$7:$I$21,2,FALSE),"")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Julio 2020'!$H$7:$I$21,2,FALSE),"")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Julio 2020'!$H$7:$I$21,2,FALSE),"")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Julio 2020'!$H$7:$I$21,2,FALSE),"")</f>
        <v>1850</v>
      </c>
      <c r="F27" s="19" t="s">
        <v>12</v>
      </c>
      <c r="G27" s="33">
        <f t="shared" si="2"/>
        <v>8140.0000000000009</v>
      </c>
      <c r="J27"/>
      <c r="K27" t="s">
        <v>66</v>
      </c>
      <c r="L27" s="65">
        <v>50003683</v>
      </c>
      <c r="M27" s="8">
        <f t="shared" si="0"/>
        <v>1850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Julio 2020'!$H$7:$I$21,2,FALSE),"")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Julio 2020'!$H$7:$I$21,2,FALSE),"")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Julio 2020'!$H$7:$I$21,2,FALSE),"")</f>
        <v>150</v>
      </c>
      <c r="F30" s="18" t="s">
        <v>12</v>
      </c>
      <c r="G30" s="33">
        <f t="shared" si="2"/>
        <v>330</v>
      </c>
      <c r="J30"/>
      <c r="K30" s="65" t="s">
        <v>69</v>
      </c>
      <c r="L30" s="65">
        <v>50003964</v>
      </c>
      <c r="M30" s="8">
        <f t="shared" si="0"/>
        <v>150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Julio 2020'!$H$7:$I$21,2,FALSE),"")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Julio 2020'!$H$7:$I$21,2,FALSE),"")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Julio 2020'!$H$7:$I$21,2,FALSE),"")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Julio 2020'!$H$7:$I$21,2,FALSE),"")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Julio 2020'!$H$7:$I$21,2,FALSE),"")</f>
        <v>1350</v>
      </c>
      <c r="F35" s="19" t="s">
        <v>12</v>
      </c>
      <c r="G35" s="33">
        <f t="shared" si="2"/>
        <v>7155</v>
      </c>
      <c r="K35" s="65" t="s">
        <v>74</v>
      </c>
      <c r="L35" s="65">
        <v>50004355</v>
      </c>
      <c r="M35" s="8">
        <f t="shared" si="0"/>
        <v>1350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Julio 2020'!$H$7:$I$21,2,FALSE),"")</f>
        <v>400</v>
      </c>
      <c r="F36" s="89" t="s">
        <v>12</v>
      </c>
      <c r="G36" s="33">
        <f t="shared" si="2"/>
        <v>1032</v>
      </c>
      <c r="K36" s="65" t="s">
        <v>75</v>
      </c>
      <c r="L36" s="65">
        <v>50006741</v>
      </c>
      <c r="M36" s="8">
        <f>E36/200</f>
        <v>2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 t="str">
        <f>IFERROR(VLOOKUP(A37,'Control -LR-ES Julio 2020'!$H$7:$I$21,2,FALSE),"")</f>
        <v/>
      </c>
      <c r="F37" s="19" t="s">
        <v>12</v>
      </c>
      <c r="G37" s="33" t="str">
        <f t="shared" si="2"/>
        <v/>
      </c>
      <c r="K37" s="65" t="s">
        <v>188</v>
      </c>
      <c r="L37" s="65">
        <v>50004376</v>
      </c>
      <c r="M37" s="8" t="str">
        <f t="shared" si="0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Julio 2020'!$H$7:$I$21,2,FALSE),"")</f>
        <v>200</v>
      </c>
      <c r="F38" s="19" t="s">
        <v>12</v>
      </c>
      <c r="G38" s="33">
        <f t="shared" si="2"/>
        <v>860</v>
      </c>
      <c r="K38" s="65" t="s">
        <v>77</v>
      </c>
      <c r="L38" s="65">
        <v>50003552</v>
      </c>
      <c r="M38" s="8">
        <f t="shared" si="0"/>
        <v>200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Julio 2020'!$H$7:$I$21,2,FALSE),"")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0"/>
        <v/>
      </c>
    </row>
    <row r="40" spans="1:18" ht="18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Julio 2020'!$H$7:$I$21,2,FALSE),"")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0"/>
        <v/>
      </c>
    </row>
    <row r="41" spans="1:18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Julio 2020'!$H$7:$I$21,2,FALSE),"")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0"/>
        <v/>
      </c>
    </row>
    <row r="42" spans="1:18" ht="18" customHeight="1" x14ac:dyDescent="0.2">
      <c r="A42" s="87" t="s">
        <v>203</v>
      </c>
      <c r="B42" s="48">
        <v>35</v>
      </c>
      <c r="C42" s="96" t="s">
        <v>202</v>
      </c>
      <c r="D42" s="82">
        <f t="shared" si="1"/>
        <v>4.45</v>
      </c>
      <c r="E42" s="20">
        <f>IFERROR(VLOOKUP(A42,'Control -LR-ES Julio 2020'!$H$7:$I$21,2,FALSE),"")</f>
        <v>400</v>
      </c>
      <c r="F42" s="20" t="s">
        <v>12</v>
      </c>
      <c r="G42" s="33">
        <f t="shared" si="2"/>
        <v>1780</v>
      </c>
      <c r="K42" t="str">
        <f>A42</f>
        <v>RT740</v>
      </c>
      <c r="L42" s="7">
        <v>50006415</v>
      </c>
      <c r="M42" s="8">
        <f t="shared" si="0"/>
        <v>400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8" customFormat="1" ht="14.25" x14ac:dyDescent="0.2">
      <c r="A43" s="87" t="s">
        <v>59</v>
      </c>
      <c r="B43" s="48">
        <v>36</v>
      </c>
      <c r="C43" s="49" t="s">
        <v>60</v>
      </c>
      <c r="D43" s="92">
        <f>VLOOKUP(A43,$A$87:$B$129,2,FALSE)</f>
        <v>3.23</v>
      </c>
      <c r="E43" s="20" t="str">
        <f>IFERROR(VLOOKUP(A43,'Control -LR-ES Julio 2020'!$H$7:$I$21,2,FALSE),"")</f>
        <v/>
      </c>
      <c r="F43" s="94" t="s">
        <v>12</v>
      </c>
      <c r="G43" s="50" t="str">
        <f t="shared" si="2"/>
        <v/>
      </c>
      <c r="H43" s="35"/>
      <c r="I43" s="55"/>
      <c r="K43" t="str">
        <f>A43</f>
        <v>SB45</v>
      </c>
      <c r="M43" s="8" t="str">
        <f t="shared" si="0"/>
        <v/>
      </c>
    </row>
    <row r="44" spans="1:18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40101.800000000003</v>
      </c>
      <c r="H44" s="15"/>
      <c r="I44" s="181">
        <f>G44*0.97</f>
        <v>38898.745999999999</v>
      </c>
    </row>
    <row r="45" spans="1:18" ht="24.95" customHeight="1" x14ac:dyDescent="0.2">
      <c r="A45" s="88"/>
      <c r="B45" s="23"/>
      <c r="C45" s="21"/>
      <c r="D45" s="22"/>
      <c r="E45" s="24"/>
      <c r="F45" s="22"/>
      <c r="G45" s="25"/>
      <c r="K45" s="65" t="s">
        <v>199</v>
      </c>
      <c r="L45" s="7" t="str">
        <f>B5</f>
        <v>Período: Julio  2020</v>
      </c>
    </row>
    <row r="46" spans="1:18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1">
        <f>G46*0.97</f>
        <v>812.85224000000005</v>
      </c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1">
        <f>G47*0.97</f>
        <v>176087.3786</v>
      </c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8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34" t="s">
        <v>14</v>
      </c>
      <c r="C49" s="534"/>
      <c r="D49" s="534"/>
      <c r="E49" s="534"/>
      <c r="F49" s="158" t="s">
        <v>8</v>
      </c>
      <c r="G49" s="171">
        <f>G44+G46</f>
        <v>40939.792000000001</v>
      </c>
      <c r="I49" s="66"/>
    </row>
    <row r="50" spans="1:9" s="65" customFormat="1" ht="24.95" customHeight="1" x14ac:dyDescent="0.2">
      <c r="A50" s="88"/>
      <c r="B50" s="534" t="s">
        <v>15</v>
      </c>
      <c r="C50" s="534"/>
      <c r="D50" s="534"/>
      <c r="E50" s="534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19" t="s">
        <v>192</v>
      </c>
      <c r="C51" s="519"/>
      <c r="D51" s="519"/>
      <c r="E51" s="519"/>
      <c r="F51" s="73" t="s">
        <v>8</v>
      </c>
      <c r="G51" s="74">
        <f>G49*0.97</f>
        <v>39711.598239999999</v>
      </c>
      <c r="I51" s="66"/>
    </row>
    <row r="52" spans="1:9" s="65" customFormat="1" ht="24.95" customHeight="1" x14ac:dyDescent="0.2">
      <c r="A52" s="88"/>
      <c r="B52" s="519" t="s">
        <v>193</v>
      </c>
      <c r="C52" s="519"/>
      <c r="D52" s="519"/>
      <c r="E52" s="519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16" t="s">
        <v>17</v>
      </c>
      <c r="F60" s="517"/>
      <c r="G60" s="518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9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B1:J88"/>
  <sheetViews>
    <sheetView zoomScale="98" zoomScaleNormal="98" workbookViewId="0">
      <selection activeCell="E7" sqref="E7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80014881</v>
      </c>
      <c r="C4" s="114">
        <v>44005</v>
      </c>
      <c r="D4" s="113" t="s">
        <v>203</v>
      </c>
      <c r="E4" s="113">
        <v>200</v>
      </c>
      <c r="G4" s="60"/>
    </row>
    <row r="5" spans="2:10" x14ac:dyDescent="0.2">
      <c r="B5" s="113">
        <v>80015063</v>
      </c>
      <c r="C5" s="114">
        <v>44011</v>
      </c>
      <c r="D5" s="113" t="s">
        <v>43</v>
      </c>
      <c r="E5" s="113">
        <v>100</v>
      </c>
      <c r="G5" s="60"/>
    </row>
    <row r="6" spans="2:10" x14ac:dyDescent="0.2">
      <c r="B6" s="113">
        <v>80015063</v>
      </c>
      <c r="C6" s="114">
        <v>44011</v>
      </c>
      <c r="D6" s="113" t="s">
        <v>203</v>
      </c>
      <c r="E6" s="113">
        <v>200</v>
      </c>
      <c r="G6" s="60"/>
      <c r="H6" s="53" t="s">
        <v>23</v>
      </c>
      <c r="I6" t="s">
        <v>25</v>
      </c>
    </row>
    <row r="7" spans="2:10" x14ac:dyDescent="0.2">
      <c r="B7" s="113">
        <v>80015324</v>
      </c>
      <c r="C7" s="114">
        <v>44015</v>
      </c>
      <c r="D7" s="113" t="s">
        <v>74</v>
      </c>
      <c r="E7" s="113">
        <v>950</v>
      </c>
      <c r="G7" s="60"/>
      <c r="H7" s="54" t="s">
        <v>32</v>
      </c>
      <c r="I7" s="496">
        <v>1030</v>
      </c>
    </row>
    <row r="8" spans="2:10" x14ac:dyDescent="0.2">
      <c r="B8" s="113">
        <v>80015324</v>
      </c>
      <c r="C8" s="114">
        <v>44015</v>
      </c>
      <c r="D8" s="113" t="s">
        <v>77</v>
      </c>
      <c r="E8" s="113">
        <v>100</v>
      </c>
      <c r="H8" s="54" t="s">
        <v>65</v>
      </c>
      <c r="I8" s="496">
        <v>2000</v>
      </c>
    </row>
    <row r="9" spans="2:10" x14ac:dyDescent="0.2">
      <c r="B9" s="113">
        <v>80015324</v>
      </c>
      <c r="C9" s="114">
        <v>44015</v>
      </c>
      <c r="D9" s="113" t="s">
        <v>66</v>
      </c>
      <c r="E9" s="113">
        <v>1000</v>
      </c>
      <c r="H9" s="54" t="s">
        <v>77</v>
      </c>
      <c r="I9" s="496">
        <v>200</v>
      </c>
    </row>
    <row r="10" spans="2:10" x14ac:dyDescent="0.2">
      <c r="B10" s="113">
        <v>80015324</v>
      </c>
      <c r="C10" s="114">
        <v>44015</v>
      </c>
      <c r="D10" s="113" t="s">
        <v>39</v>
      </c>
      <c r="E10" s="113">
        <v>500</v>
      </c>
      <c r="H10" s="54" t="s">
        <v>66</v>
      </c>
      <c r="I10" s="496">
        <v>1850</v>
      </c>
    </row>
    <row r="11" spans="2:10" x14ac:dyDescent="0.2">
      <c r="B11" s="113">
        <v>80015324</v>
      </c>
      <c r="C11" s="114">
        <v>44015</v>
      </c>
      <c r="D11" s="113" t="s">
        <v>65</v>
      </c>
      <c r="E11" s="113">
        <v>1000</v>
      </c>
      <c r="H11" s="54" t="s">
        <v>69</v>
      </c>
      <c r="I11" s="496">
        <v>150</v>
      </c>
    </row>
    <row r="12" spans="2:10" x14ac:dyDescent="0.2">
      <c r="B12" s="113">
        <v>80015371</v>
      </c>
      <c r="C12" s="114">
        <v>44018</v>
      </c>
      <c r="D12" s="113" t="s">
        <v>43</v>
      </c>
      <c r="E12" s="113">
        <v>70</v>
      </c>
      <c r="H12" s="54" t="s">
        <v>37</v>
      </c>
      <c r="I12" s="496">
        <v>190</v>
      </c>
    </row>
    <row r="13" spans="2:10" x14ac:dyDescent="0.2">
      <c r="B13" s="113">
        <v>80015371</v>
      </c>
      <c r="C13" s="114">
        <v>44018</v>
      </c>
      <c r="D13" s="113" t="s">
        <v>38</v>
      </c>
      <c r="E13" s="113">
        <v>260</v>
      </c>
      <c r="H13" s="54" t="s">
        <v>38</v>
      </c>
      <c r="I13" s="496">
        <v>610</v>
      </c>
    </row>
    <row r="14" spans="2:10" x14ac:dyDescent="0.2">
      <c r="B14" s="113">
        <v>80015371</v>
      </c>
      <c r="C14" s="114">
        <v>44018</v>
      </c>
      <c r="D14" s="113" t="s">
        <v>32</v>
      </c>
      <c r="E14" s="113">
        <v>160</v>
      </c>
      <c r="H14" s="54" t="s">
        <v>74</v>
      </c>
      <c r="I14" s="496">
        <v>1350</v>
      </c>
    </row>
    <row r="15" spans="2:10" x14ac:dyDescent="0.2">
      <c r="B15" s="113">
        <v>80015371</v>
      </c>
      <c r="C15" s="114">
        <v>44018</v>
      </c>
      <c r="D15" s="113" t="s">
        <v>69</v>
      </c>
      <c r="E15" s="113">
        <v>150</v>
      </c>
      <c r="H15" s="54" t="s">
        <v>39</v>
      </c>
      <c r="I15" s="496">
        <v>800</v>
      </c>
      <c r="J15" s="136"/>
    </row>
    <row r="16" spans="2:10" x14ac:dyDescent="0.2">
      <c r="B16" s="113">
        <v>80015371</v>
      </c>
      <c r="C16" s="114">
        <v>44018</v>
      </c>
      <c r="D16" s="113" t="s">
        <v>75</v>
      </c>
      <c r="E16" s="113">
        <v>200</v>
      </c>
      <c r="H16" s="54" t="s">
        <v>203</v>
      </c>
      <c r="I16" s="496">
        <v>400</v>
      </c>
    </row>
    <row r="17" spans="2:9" x14ac:dyDescent="0.2">
      <c r="B17" s="113">
        <v>80015592</v>
      </c>
      <c r="C17" s="114">
        <v>44029</v>
      </c>
      <c r="D17" s="113" t="s">
        <v>77</v>
      </c>
      <c r="E17" s="113">
        <v>100</v>
      </c>
      <c r="H17" s="54" t="s">
        <v>43</v>
      </c>
      <c r="I17" s="496">
        <v>340</v>
      </c>
    </row>
    <row r="18" spans="2:9" x14ac:dyDescent="0.2">
      <c r="B18" s="113">
        <v>80015592</v>
      </c>
      <c r="C18" s="114">
        <v>44029</v>
      </c>
      <c r="D18" s="113" t="s">
        <v>66</v>
      </c>
      <c r="E18" s="113">
        <v>850</v>
      </c>
      <c r="H18" s="54" t="s">
        <v>75</v>
      </c>
      <c r="I18" s="496">
        <v>400</v>
      </c>
    </row>
    <row r="19" spans="2:9" x14ac:dyDescent="0.2">
      <c r="B19" s="113">
        <v>80015592</v>
      </c>
      <c r="C19" s="114">
        <v>44029</v>
      </c>
      <c r="D19" s="113" t="s">
        <v>74</v>
      </c>
      <c r="E19" s="113">
        <v>400</v>
      </c>
      <c r="H19" s="54" t="s">
        <v>24</v>
      </c>
      <c r="I19" s="496">
        <v>9320</v>
      </c>
    </row>
    <row r="20" spans="2:9" x14ac:dyDescent="0.2">
      <c r="B20" s="113">
        <v>80015592</v>
      </c>
      <c r="C20" s="114">
        <v>44029</v>
      </c>
      <c r="D20" s="113" t="s">
        <v>39</v>
      </c>
      <c r="E20" s="113">
        <v>300</v>
      </c>
    </row>
    <row r="21" spans="2:9" x14ac:dyDescent="0.2">
      <c r="B21" s="113">
        <v>80015592</v>
      </c>
      <c r="C21" s="114">
        <v>44029</v>
      </c>
      <c r="D21" s="113" t="s">
        <v>65</v>
      </c>
      <c r="E21" s="113">
        <v>1000</v>
      </c>
    </row>
    <row r="22" spans="2:9" x14ac:dyDescent="0.2">
      <c r="B22" s="113">
        <v>80015735</v>
      </c>
      <c r="C22" s="114">
        <v>44032</v>
      </c>
      <c r="D22" s="113" t="s">
        <v>37</v>
      </c>
      <c r="E22" s="113">
        <v>190</v>
      </c>
    </row>
    <row r="23" spans="2:9" x14ac:dyDescent="0.2">
      <c r="B23" s="113">
        <v>80015735</v>
      </c>
      <c r="C23" s="114">
        <v>44032</v>
      </c>
      <c r="D23" s="113" t="s">
        <v>32</v>
      </c>
      <c r="E23" s="113">
        <v>870</v>
      </c>
    </row>
    <row r="24" spans="2:9" x14ac:dyDescent="0.2">
      <c r="B24" s="113">
        <v>80015735</v>
      </c>
      <c r="C24" s="114">
        <v>44032</v>
      </c>
      <c r="D24" s="113" t="s">
        <v>43</v>
      </c>
      <c r="E24" s="113">
        <v>170</v>
      </c>
    </row>
    <row r="25" spans="2:9" x14ac:dyDescent="0.2">
      <c r="B25" s="113">
        <v>80015735</v>
      </c>
      <c r="C25" s="114">
        <v>44032</v>
      </c>
      <c r="D25" s="113" t="s">
        <v>38</v>
      </c>
      <c r="E25" s="113">
        <v>350</v>
      </c>
    </row>
    <row r="26" spans="2:9" x14ac:dyDescent="0.2">
      <c r="B26" s="113">
        <v>80015735</v>
      </c>
      <c r="C26" s="114">
        <v>44032</v>
      </c>
      <c r="D26" s="158" t="s">
        <v>75</v>
      </c>
      <c r="E26" s="113">
        <v>200</v>
      </c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  <row r="88" spans="2:2" x14ac:dyDescent="0.2">
      <c r="B88" s="59" t="s">
        <v>203</v>
      </c>
    </row>
  </sheetData>
  <autoFilter ref="B3:E48" xr:uid="{00000000-0009-0000-0000-000038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4" xr:uid="{00000000-0002-0000-3800-000000000000}">
      <formula1>$B$54:$B$90</formula1>
    </dataValidation>
    <dataValidation type="list" allowBlank="1" showInputMessage="1" showErrorMessage="1" sqref="D15:D39" xr:uid="{00000000-0002-0000-3800-000001000000}">
      <formula1>$B$54:$B$91</formula1>
    </dataValidation>
    <dataValidation type="list" allowBlank="1" showInputMessage="1" showErrorMessage="1" sqref="D40:D47" xr:uid="{00000000-0002-0000-3800-000002000000}">
      <formula1>$B$54:$B$72</formula1>
    </dataValidation>
    <dataValidation type="list" allowBlank="1" showInputMessage="1" showErrorMessage="1" sqref="D49:D54" xr:uid="{00000000-0002-0000-3800-000003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filterMode="1">
    <tabColor rgb="FFFFC000"/>
    <pageSetUpPr fitToPage="1"/>
  </sheetPr>
  <dimension ref="A2:Q130"/>
  <sheetViews>
    <sheetView showGridLines="0" topLeftCell="A9" zoomScale="70" zoomScaleNormal="70" workbookViewId="0">
      <selection activeCell="C43" sqref="C43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206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>VLOOKUP(A8,$A$91:$B$135,2,FALSE)</f>
        <v>2.38</v>
      </c>
      <c r="E8" s="17">
        <f>IFERROR(VLOOKUP(A8,'Control-EM Agosto  2020 '!$H$6:$I$28,2,FALSE),"")</f>
        <v>1940</v>
      </c>
      <c r="F8" s="17" t="s">
        <v>12</v>
      </c>
      <c r="G8" s="27">
        <f>IFERROR(+D8*E8,"")</f>
        <v>4617.2</v>
      </c>
      <c r="J8" s="65" t="s">
        <v>169</v>
      </c>
      <c r="K8" s="65">
        <v>50003076</v>
      </c>
      <c r="L8" s="8">
        <f>E8</f>
        <v>1940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>VLOOKUP(A9,$A$91:$B$135,2,FALSE)</f>
        <v>3.18</v>
      </c>
      <c r="E9" s="18">
        <f>IFERROR(VLOOKUP(A9,'Control-EM Agosto  2020 '!$H$6:$I$28,2,FALSE),"")</f>
        <v>580</v>
      </c>
      <c r="F9" s="18" t="s">
        <v>12</v>
      </c>
      <c r="G9" s="33">
        <f>IFERROR(+D9*E9,"")</f>
        <v>1844.4</v>
      </c>
      <c r="I9" s="54"/>
      <c r="J9" s="65" t="s">
        <v>152</v>
      </c>
      <c r="K9" s="65">
        <v>50003065</v>
      </c>
      <c r="L9" s="8">
        <f>E9</f>
        <v>580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ref="D10:D43" si="0">VLOOKUP(A10,$A$91:$B$135,2,FALSE)</f>
        <v>2.41</v>
      </c>
      <c r="E10" s="18">
        <f>IFERROR(VLOOKUP(A10,'Control-EM Agosto  2020 '!$H$6:$I$28,2,FALSE),"")</f>
        <v>1230</v>
      </c>
      <c r="F10" s="18" t="s">
        <v>12</v>
      </c>
      <c r="G10" s="33">
        <f t="shared" ref="G10:G47" si="1">IFERROR(+D10*E10,"")</f>
        <v>2964.3</v>
      </c>
      <c r="I10" s="54"/>
      <c r="J10" t="s">
        <v>154</v>
      </c>
      <c r="K10">
        <v>50004171</v>
      </c>
      <c r="L10" s="8">
        <f>E10</f>
        <v>1230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Agosto 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Agosto 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Agosto 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Agosto  2020 '!$H$6:$I$28,2,FALSE),"")</f>
        <v>1200</v>
      </c>
      <c r="F14" s="18" t="s">
        <v>12</v>
      </c>
      <c r="G14" s="33">
        <f t="shared" si="1"/>
        <v>4152</v>
      </c>
      <c r="I14" s="54"/>
      <c r="J14" t="s">
        <v>156</v>
      </c>
      <c r="K14">
        <v>50004370</v>
      </c>
      <c r="L14" s="8">
        <f>E14</f>
        <v>1200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Agosto 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Agosto 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>
        <f>IFERROR(VLOOKUP(A17,'Control-EM Agosto  2020 '!$H$6:$I$28,2,FALSE),"")</f>
        <v>200</v>
      </c>
      <c r="F17" s="19" t="s">
        <v>12</v>
      </c>
      <c r="G17" s="33">
        <f t="shared" si="1"/>
        <v>236</v>
      </c>
      <c r="I17" s="54"/>
      <c r="J17" t="str">
        <f>A17</f>
        <v>SB14</v>
      </c>
      <c r="K17">
        <v>50006661</v>
      </c>
      <c r="L17" s="8">
        <f>E17</f>
        <v>200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Agosto  2020 '!$H$6:$I$28,2,FALSE),"")</f>
        <v>590</v>
      </c>
      <c r="F18" s="89" t="s">
        <v>12</v>
      </c>
      <c r="G18" s="33">
        <f t="shared" si="1"/>
        <v>1085.6000000000001</v>
      </c>
      <c r="J18" t="s">
        <v>151</v>
      </c>
      <c r="K18">
        <v>50001439</v>
      </c>
      <c r="L18" s="8">
        <f>E18</f>
        <v>590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Agosto 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Agosto 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Agosto 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Agosto 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Agosto 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Agosto  2020 '!$H$6:$I$28,2,FALSE),"")</f>
        <v>545</v>
      </c>
      <c r="F24" s="19" t="s">
        <v>12</v>
      </c>
      <c r="G24" s="33">
        <f t="shared" si="1"/>
        <v>1853</v>
      </c>
      <c r="J24" t="s">
        <v>168</v>
      </c>
      <c r="K24">
        <v>50001416</v>
      </c>
      <c r="L24" s="8">
        <f>E24</f>
        <v>545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Agosto 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Agosto 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Agosto  2020 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21</v>
      </c>
      <c r="C28" s="45" t="s">
        <v>88</v>
      </c>
      <c r="D28" s="179">
        <f t="shared" si="0"/>
        <v>4.4000000000000004</v>
      </c>
      <c r="E28" s="19">
        <f>IFERROR(VLOOKUP(A28,'Control-EM Agosto  2020 '!$H$6:$I$28,2,FALSE),"")</f>
        <v>2350</v>
      </c>
      <c r="F28" s="19" t="s">
        <v>12</v>
      </c>
      <c r="G28" s="33">
        <f t="shared" si="1"/>
        <v>10340</v>
      </c>
      <c r="J28" s="65" t="s">
        <v>153</v>
      </c>
      <c r="K28" s="65">
        <v>50003683</v>
      </c>
      <c r="L28" s="8">
        <f>E28</f>
        <v>2350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67</v>
      </c>
      <c r="B29" s="48">
        <v>22</v>
      </c>
      <c r="C29" s="45" t="s">
        <v>97</v>
      </c>
      <c r="D29" s="82">
        <f t="shared" si="0"/>
        <v>2850</v>
      </c>
      <c r="E29" s="89" t="str">
        <f>IFERROR(VLOOKUP(A29,'Control-EM Agosto  2020 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4.95" hidden="1" customHeight="1" x14ac:dyDescent="0.2">
      <c r="A30" s="87" t="s">
        <v>68</v>
      </c>
      <c r="B30" s="48">
        <v>23</v>
      </c>
      <c r="C30" s="45" t="s">
        <v>50</v>
      </c>
      <c r="D30" s="82">
        <f t="shared" si="0"/>
        <v>4.5999999999999996</v>
      </c>
      <c r="E30" s="18" t="str">
        <f>IFERROR(VLOOKUP(A30,'Control-EM Agosto  2020 '!$H$6:$I$28,2,FALSE),"")</f>
        <v/>
      </c>
      <c r="F30" s="18" t="s">
        <v>12</v>
      </c>
      <c r="G30" s="33" t="str">
        <f t="shared" si="1"/>
        <v/>
      </c>
    </row>
    <row r="31" spans="1:17" ht="24.95" hidden="1" customHeight="1" x14ac:dyDescent="0.2">
      <c r="A31" s="87" t="s">
        <v>69</v>
      </c>
      <c r="B31" s="48">
        <v>24</v>
      </c>
      <c r="C31" s="45" t="s">
        <v>89</v>
      </c>
      <c r="D31" s="82">
        <f t="shared" si="0"/>
        <v>2.2000000000000002</v>
      </c>
      <c r="E31" s="18" t="str">
        <f>IFERROR(VLOOKUP(A31,'Control-EM Agosto  2020 '!$H$6:$I$28,2,FALSE),"")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25</v>
      </c>
      <c r="C32" s="45" t="s">
        <v>108</v>
      </c>
      <c r="D32" s="179">
        <f t="shared" si="0"/>
        <v>3.91</v>
      </c>
      <c r="E32" s="18">
        <f>IFERROR(VLOOKUP(A32,'Control-EM Agosto  2020 '!$H$6:$I$28,2,FALSE),"")</f>
        <v>70</v>
      </c>
      <c r="F32" s="18" t="s">
        <v>12</v>
      </c>
      <c r="G32" s="33">
        <f t="shared" si="1"/>
        <v>273.7</v>
      </c>
      <c r="J32" s="65" t="s">
        <v>170</v>
      </c>
      <c r="K32" s="65">
        <v>50004184</v>
      </c>
      <c r="L32" s="7">
        <f>E32</f>
        <v>70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26</v>
      </c>
      <c r="C33" s="45" t="s">
        <v>82</v>
      </c>
      <c r="D33" s="179">
        <f t="shared" si="0"/>
        <v>3.3</v>
      </c>
      <c r="E33" s="18">
        <f>IFERROR(VLOOKUP(A33,'Control-EM Agosto  2020 '!$H$6:$I$28,2,FALSE),"")</f>
        <v>230</v>
      </c>
      <c r="F33" s="18" t="s">
        <v>12</v>
      </c>
      <c r="G33" s="33">
        <f t="shared" si="1"/>
        <v>759</v>
      </c>
      <c r="J33" s="65" t="s">
        <v>171</v>
      </c>
      <c r="K33" s="65">
        <v>50004264</v>
      </c>
      <c r="L33" s="7">
        <f>E33</f>
        <v>230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24.95" hidden="1" customHeight="1" x14ac:dyDescent="0.2">
      <c r="A34" s="87" t="s">
        <v>72</v>
      </c>
      <c r="B34" s="48">
        <v>27</v>
      </c>
      <c r="C34" s="45" t="s">
        <v>91</v>
      </c>
      <c r="D34" s="82">
        <f t="shared" si="0"/>
        <v>4.1500000000000004</v>
      </c>
      <c r="E34" s="19" t="str">
        <f>IFERROR(VLOOKUP(A34,'Control-EM Agosto  2020 '!$H$6:$I$28,2,FALSE),"")</f>
        <v/>
      </c>
      <c r="F34" s="19" t="s">
        <v>12</v>
      </c>
      <c r="G34" s="33" t="str">
        <f t="shared" si="1"/>
        <v/>
      </c>
      <c r="I34" s="67"/>
    </row>
    <row r="35" spans="1:17" ht="24.95" hidden="1" customHeight="1" x14ac:dyDescent="0.2">
      <c r="A35" s="87" t="s">
        <v>73</v>
      </c>
      <c r="B35" s="48">
        <v>28</v>
      </c>
      <c r="C35" s="45" t="s">
        <v>92</v>
      </c>
      <c r="D35" s="82">
        <f t="shared" si="0"/>
        <v>4.3600000000000003</v>
      </c>
      <c r="E35" s="19" t="str">
        <f>IFERROR(VLOOKUP(A35,'Control-EM Agosto  2020 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29</v>
      </c>
      <c r="C36" s="45" t="s">
        <v>93</v>
      </c>
      <c r="D36" s="179">
        <f t="shared" si="0"/>
        <v>5.3</v>
      </c>
      <c r="E36" s="19">
        <f>IFERROR(VLOOKUP(A36,'Control-EM Agosto  2020 '!$H$6:$I$28,2,FALSE),"")</f>
        <v>470</v>
      </c>
      <c r="F36" s="19" t="s">
        <v>12</v>
      </c>
      <c r="G36" s="33">
        <f t="shared" si="1"/>
        <v>2491</v>
      </c>
      <c r="J36" s="65" t="s">
        <v>155</v>
      </c>
      <c r="K36" s="65">
        <v>50004355</v>
      </c>
      <c r="L36" s="7">
        <f>E36</f>
        <v>470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4.95" customHeight="1" x14ac:dyDescent="0.2">
      <c r="A37" s="87" t="s">
        <v>143</v>
      </c>
      <c r="B37" s="48">
        <v>30</v>
      </c>
      <c r="C37" s="45" t="s">
        <v>147</v>
      </c>
      <c r="D37" s="179">
        <f t="shared" si="0"/>
        <v>3.4</v>
      </c>
      <c r="E37" s="19">
        <f>IFERROR(VLOOKUP(A37,'Control-EM Agosto  2020 '!$H$6:$I$28,2,FALSE),"")</f>
        <v>500</v>
      </c>
      <c r="F37" s="19" t="s">
        <v>12</v>
      </c>
      <c r="G37" s="33">
        <f t="shared" si="1"/>
        <v>1700</v>
      </c>
      <c r="J37" s="65" t="s">
        <v>173</v>
      </c>
      <c r="K37" s="65">
        <v>50004365</v>
      </c>
      <c r="L37" s="7">
        <f>E37</f>
        <v>500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24.95" hidden="1" customHeight="1" x14ac:dyDescent="0.2">
      <c r="A38" s="87" t="s">
        <v>75</v>
      </c>
      <c r="B38" s="48">
        <v>31</v>
      </c>
      <c r="C38" s="45" t="s">
        <v>95</v>
      </c>
      <c r="D38" s="82">
        <f t="shared" si="0"/>
        <v>2.58</v>
      </c>
      <c r="E38" s="19" t="str">
        <f>IFERROR(VLOOKUP(A38,'Control-EM Agosto  2020 '!$H$6:$I$28,2,FALSE),"")</f>
        <v/>
      </c>
      <c r="F38" s="19" t="s">
        <v>12</v>
      </c>
      <c r="G38" s="33" t="str">
        <f t="shared" si="1"/>
        <v/>
      </c>
    </row>
    <row r="39" spans="1:17" ht="24.95" hidden="1" customHeight="1" x14ac:dyDescent="0.2">
      <c r="A39" s="87" t="s">
        <v>76</v>
      </c>
      <c r="B39" s="48">
        <v>32</v>
      </c>
      <c r="C39" s="45" t="s">
        <v>124</v>
      </c>
      <c r="D39" s="179">
        <f t="shared" si="0"/>
        <v>4.4000000000000004</v>
      </c>
      <c r="E39" s="19" t="str">
        <f>IFERROR(VLOOKUP(A39,'Control-EM Agosto  2020 '!$H$6:$I$28,2,FALSE),"")</f>
        <v/>
      </c>
      <c r="F39" s="19" t="s">
        <v>12</v>
      </c>
      <c r="G39" s="33" t="str">
        <f t="shared" si="1"/>
        <v/>
      </c>
      <c r="J39" s="7" t="str">
        <f>A39</f>
        <v>IPB78</v>
      </c>
      <c r="K39" s="65">
        <v>50004376</v>
      </c>
      <c r="L39" s="15" t="str">
        <f>E39</f>
        <v/>
      </c>
      <c r="N39" s="146" t="s">
        <v>164</v>
      </c>
      <c r="O39" s="146">
        <v>2005</v>
      </c>
      <c r="P39" s="146" t="s">
        <v>165</v>
      </c>
      <c r="Q39" s="146" t="s">
        <v>178</v>
      </c>
    </row>
    <row r="40" spans="1:17" ht="24.95" customHeight="1" x14ac:dyDescent="0.2">
      <c r="A40" s="87" t="s">
        <v>77</v>
      </c>
      <c r="B40" s="48">
        <v>33</v>
      </c>
      <c r="C40" s="45" t="s">
        <v>96</v>
      </c>
      <c r="D40" s="179">
        <f t="shared" si="0"/>
        <v>4.3</v>
      </c>
      <c r="E40" s="18">
        <f>IFERROR(VLOOKUP(A40,'Control-EM Agosto  2020 '!$H$6:$I$28,2,FALSE),"")</f>
        <v>1200</v>
      </c>
      <c r="F40" s="18" t="s">
        <v>12</v>
      </c>
      <c r="G40" s="33">
        <f t="shared" si="1"/>
        <v>5160</v>
      </c>
      <c r="J40" s="65" t="s">
        <v>189</v>
      </c>
      <c r="K40" s="65">
        <v>50003552</v>
      </c>
      <c r="L40" s="7">
        <f>E40</f>
        <v>1200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24.95" hidden="1" customHeight="1" x14ac:dyDescent="0.2">
      <c r="A41" s="87" t="s">
        <v>58</v>
      </c>
      <c r="B41" s="48">
        <v>34</v>
      </c>
      <c r="C41" s="45" t="s">
        <v>61</v>
      </c>
      <c r="D41" s="82">
        <f t="shared" si="0"/>
        <v>4.3</v>
      </c>
      <c r="E41" s="18" t="str">
        <f>IFERROR(VLOOKUP(A41,'Control-EM Agosto  2020 '!$H$6:$I$28,2,FALSE),"")</f>
        <v/>
      </c>
      <c r="F41" s="18" t="s">
        <v>12</v>
      </c>
      <c r="G41" s="33" t="str">
        <f t="shared" si="1"/>
        <v/>
      </c>
    </row>
    <row r="42" spans="1:17" ht="24.95" hidden="1" customHeight="1" x14ac:dyDescent="0.2">
      <c r="A42" s="87" t="s">
        <v>35</v>
      </c>
      <c r="B42" s="48">
        <v>35</v>
      </c>
      <c r="C42" s="45" t="s">
        <v>50</v>
      </c>
      <c r="D42" s="82">
        <f t="shared" si="0"/>
        <v>2.2000000000000002</v>
      </c>
      <c r="E42" s="18" t="str">
        <f>IFERROR(VLOOKUP(A42,'Control-EM Agosto  2020 '!$H$6:$I$28,2,FALSE),"")</f>
        <v/>
      </c>
      <c r="F42" s="18" t="s">
        <v>12</v>
      </c>
      <c r="G42" s="33" t="str">
        <f t="shared" si="1"/>
        <v/>
      </c>
    </row>
    <row r="43" spans="1:17" ht="24.95" customHeight="1" x14ac:dyDescent="0.2">
      <c r="A43" s="87" t="s">
        <v>27</v>
      </c>
      <c r="B43" s="48">
        <v>36</v>
      </c>
      <c r="C43" s="45" t="s">
        <v>47</v>
      </c>
      <c r="D43" s="82">
        <f t="shared" si="0"/>
        <v>3.23</v>
      </c>
      <c r="E43" s="148">
        <f>IFERROR(VLOOKUP(A43,'Control-EM Agosto  2020 '!$H$6:$I$28,2,FALSE),"")</f>
        <v>300</v>
      </c>
      <c r="F43" s="148" t="s">
        <v>12</v>
      </c>
      <c r="G43" s="33">
        <f t="shared" si="1"/>
        <v>969</v>
      </c>
      <c r="I43" s="90"/>
      <c r="J43" s="7" t="s">
        <v>27</v>
      </c>
      <c r="K43" s="7">
        <v>50001313</v>
      </c>
      <c r="L43" s="7">
        <f>E43/200</f>
        <v>1.5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>VLOOKUP(A44,$A$91:$B$135,2,FALSE)</f>
        <v>3.23</v>
      </c>
      <c r="E44" s="94" t="str">
        <f>IFERROR(VLOOKUP(A44,'Control-EM Agosto  2020 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38</v>
      </c>
      <c r="C45" s="164" t="s">
        <v>125</v>
      </c>
      <c r="D45" s="180">
        <f>VLOOKUP(A45,$A$91:$B$135,2,FALSE)</f>
        <v>4.76</v>
      </c>
      <c r="E45" s="94">
        <f>IFERROR(VLOOKUP(A45,'Control-EM Agosto  2020 '!$H$6:$I$28,2,FALSE),"")</f>
        <v>500</v>
      </c>
      <c r="F45" s="94" t="s">
        <v>12</v>
      </c>
      <c r="G45" s="33">
        <f t="shared" si="1"/>
        <v>2380</v>
      </c>
      <c r="H45" s="35"/>
      <c r="J45" s="65" t="s">
        <v>172</v>
      </c>
      <c r="K45" s="65">
        <v>50004359</v>
      </c>
      <c r="L45" s="7">
        <f>E45</f>
        <v>500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hidden="1" customHeight="1" x14ac:dyDescent="0.2">
      <c r="A46" s="87" t="s">
        <v>200</v>
      </c>
      <c r="B46" s="48">
        <v>39</v>
      </c>
      <c r="C46" s="164" t="s">
        <v>201</v>
      </c>
      <c r="D46" s="180">
        <f>VLOOKUP(A46,$A$91:$B$135,2,FALSE)</f>
        <v>5.19</v>
      </c>
      <c r="E46" s="94" t="str">
        <f>IFERROR(VLOOKUP(A46,'Control-EM Agosto  2020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RT760</v>
      </c>
      <c r="K46" s="65">
        <v>50006420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customFormat="1" ht="24.95" hidden="1" customHeight="1" x14ac:dyDescent="0.2">
      <c r="A47" s="87" t="s">
        <v>186</v>
      </c>
      <c r="B47" s="48">
        <v>40</v>
      </c>
      <c r="C47" s="99" t="s">
        <v>187</v>
      </c>
      <c r="D47" s="92">
        <f>VLOOKUP(A47,$A$91:$B$135,2,FALSE)</f>
        <v>5.24</v>
      </c>
      <c r="E47" s="94" t="str">
        <f>IFERROR(VLOOKUP(A47,'Control-EM Agosto  2020 '!$H$6:$I$28,2,FALSE),"")</f>
        <v/>
      </c>
      <c r="F47" s="94" t="s">
        <v>12</v>
      </c>
      <c r="G47" s="33" t="str">
        <f t="shared" si="1"/>
        <v/>
      </c>
      <c r="H47" s="35"/>
      <c r="J47" s="65" t="str">
        <f>A47</f>
        <v>RT155</v>
      </c>
      <c r="K47" s="65">
        <v>50006340</v>
      </c>
      <c r="L47" s="7" t="str">
        <f>E47</f>
        <v/>
      </c>
      <c r="N47" s="146" t="s">
        <v>164</v>
      </c>
      <c r="O47" s="146">
        <v>2005</v>
      </c>
      <c r="P47" s="146" t="s">
        <v>165</v>
      </c>
      <c r="Q47" s="146" t="s">
        <v>178</v>
      </c>
    </row>
    <row r="48" spans="1:17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46645.2</v>
      </c>
      <c r="H48" s="15"/>
      <c r="I48" s="90">
        <f>G48*0.97</f>
        <v>45245.843999999997</v>
      </c>
      <c r="J48" s="65"/>
      <c r="K48" s="65"/>
      <c r="N48" s="146"/>
      <c r="O48" s="146"/>
      <c r="P48" s="146"/>
      <c r="Q48" s="146"/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Agosto 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>
        <f>G50*0.97</f>
        <v>1219.27836</v>
      </c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34" t="s">
        <v>14</v>
      </c>
      <c r="C53" s="534"/>
      <c r="D53" s="534"/>
      <c r="E53" s="534"/>
      <c r="F53" s="158" t="s">
        <v>8</v>
      </c>
      <c r="G53" s="171">
        <f>G48+G50</f>
        <v>47902.187999999995</v>
      </c>
      <c r="I53" s="174"/>
      <c r="K53" s="170"/>
    </row>
    <row r="54" spans="1:17" s="65" customFormat="1" ht="24.95" customHeight="1" x14ac:dyDescent="0.2">
      <c r="A54" s="7"/>
      <c r="B54" s="534" t="s">
        <v>15</v>
      </c>
      <c r="C54" s="534"/>
      <c r="D54" s="534"/>
      <c r="E54" s="534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19" t="s">
        <v>192</v>
      </c>
      <c r="C55" s="519"/>
      <c r="D55" s="519"/>
      <c r="E55" s="519"/>
      <c r="F55" s="73" t="s">
        <v>8</v>
      </c>
      <c r="G55" s="74">
        <f>G53*0.97</f>
        <v>46465.122359999994</v>
      </c>
      <c r="I55" s="175"/>
      <c r="K55" s="170"/>
    </row>
    <row r="56" spans="1:17" s="65" customFormat="1" ht="24.95" customHeight="1" x14ac:dyDescent="0.2">
      <c r="A56" s="7"/>
      <c r="B56" s="519" t="s">
        <v>193</v>
      </c>
      <c r="C56" s="519"/>
      <c r="D56" s="519"/>
      <c r="E56" s="519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16" t="s">
        <v>17</v>
      </c>
      <c r="F64" s="517"/>
      <c r="G64" s="518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39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92"/>
  <sheetViews>
    <sheetView topLeftCell="A2" zoomScale="98" zoomScaleNormal="98" workbookViewId="0">
      <selection activeCell="B5" sqref="B5:G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80015899</v>
      </c>
      <c r="C4" s="114">
        <v>44036</v>
      </c>
      <c r="D4" s="113" t="s">
        <v>142</v>
      </c>
      <c r="E4" s="113">
        <v>1000</v>
      </c>
      <c r="G4" s="60"/>
    </row>
    <row r="5" spans="2:9" x14ac:dyDescent="0.2">
      <c r="B5" s="113">
        <v>80016002</v>
      </c>
      <c r="C5" s="114">
        <v>44039</v>
      </c>
      <c r="D5" s="113" t="s">
        <v>122</v>
      </c>
      <c r="E5" s="113">
        <v>500</v>
      </c>
      <c r="G5" s="60"/>
    </row>
    <row r="6" spans="2:9" x14ac:dyDescent="0.2">
      <c r="B6" s="113">
        <v>80016002</v>
      </c>
      <c r="C6" s="114">
        <v>44039</v>
      </c>
      <c r="D6" s="113" t="s">
        <v>39</v>
      </c>
      <c r="E6" s="113">
        <v>400</v>
      </c>
      <c r="G6" s="60"/>
      <c r="H6" s="53" t="s">
        <v>23</v>
      </c>
      <c r="I6" t="s">
        <v>25</v>
      </c>
    </row>
    <row r="7" spans="2:9" x14ac:dyDescent="0.2">
      <c r="B7" s="113">
        <v>80016002</v>
      </c>
      <c r="C7" s="114">
        <v>44039</v>
      </c>
      <c r="D7" s="113" t="s">
        <v>66</v>
      </c>
      <c r="E7" s="113">
        <v>1350</v>
      </c>
      <c r="G7" s="60"/>
      <c r="H7" s="54" t="s">
        <v>27</v>
      </c>
      <c r="I7" s="496">
        <v>300</v>
      </c>
    </row>
    <row r="8" spans="2:9" x14ac:dyDescent="0.2">
      <c r="B8" s="113">
        <v>80016002</v>
      </c>
      <c r="C8" s="114">
        <v>44039</v>
      </c>
      <c r="D8" s="113" t="s">
        <v>71</v>
      </c>
      <c r="E8" s="78">
        <v>130</v>
      </c>
      <c r="H8" s="54" t="s">
        <v>63</v>
      </c>
      <c r="I8" s="496">
        <v>545</v>
      </c>
    </row>
    <row r="9" spans="2:9" x14ac:dyDescent="0.2">
      <c r="B9" s="113">
        <v>80016002</v>
      </c>
      <c r="C9" s="114">
        <v>44039</v>
      </c>
      <c r="D9" s="113" t="s">
        <v>74</v>
      </c>
      <c r="E9" s="113">
        <v>300</v>
      </c>
      <c r="H9" s="54" t="s">
        <v>30</v>
      </c>
      <c r="I9" s="496">
        <v>590</v>
      </c>
    </row>
    <row r="10" spans="2:9" x14ac:dyDescent="0.2">
      <c r="B10" s="113">
        <v>80016072</v>
      </c>
      <c r="C10" s="114">
        <v>44041</v>
      </c>
      <c r="D10" s="113" t="s">
        <v>30</v>
      </c>
      <c r="E10" s="113">
        <v>290</v>
      </c>
      <c r="H10" s="54" t="s">
        <v>31</v>
      </c>
      <c r="I10" s="496">
        <v>580</v>
      </c>
    </row>
    <row r="11" spans="2:9" x14ac:dyDescent="0.2">
      <c r="B11" s="113">
        <v>80016072</v>
      </c>
      <c r="C11" s="114">
        <v>44041</v>
      </c>
      <c r="D11" s="113" t="s">
        <v>31</v>
      </c>
      <c r="E11" s="113">
        <v>280</v>
      </c>
      <c r="H11" s="54" t="s">
        <v>32</v>
      </c>
      <c r="I11" s="496">
        <v>1940</v>
      </c>
    </row>
    <row r="12" spans="2:9" x14ac:dyDescent="0.2">
      <c r="B12" s="113">
        <v>80016072</v>
      </c>
      <c r="C12" s="114">
        <v>44041</v>
      </c>
      <c r="D12" s="113" t="s">
        <v>32</v>
      </c>
      <c r="E12" s="113">
        <v>110</v>
      </c>
      <c r="H12" s="54" t="s">
        <v>142</v>
      </c>
      <c r="I12" s="496">
        <v>1000</v>
      </c>
    </row>
    <row r="13" spans="2:9" x14ac:dyDescent="0.2">
      <c r="B13" s="113">
        <v>80016072</v>
      </c>
      <c r="C13" s="114">
        <v>44041</v>
      </c>
      <c r="D13" s="113" t="s">
        <v>37</v>
      </c>
      <c r="E13" s="113">
        <v>65</v>
      </c>
      <c r="H13" s="54" t="s">
        <v>77</v>
      </c>
      <c r="I13" s="496">
        <v>1200</v>
      </c>
    </row>
    <row r="14" spans="2:9" x14ac:dyDescent="0.2">
      <c r="B14" s="113">
        <v>80016156</v>
      </c>
      <c r="C14" s="114">
        <v>44042</v>
      </c>
      <c r="D14" s="113" t="s">
        <v>77</v>
      </c>
      <c r="E14" s="113">
        <v>900</v>
      </c>
      <c r="H14" s="54" t="s">
        <v>66</v>
      </c>
      <c r="I14" s="496">
        <v>2350</v>
      </c>
    </row>
    <row r="15" spans="2:9" x14ac:dyDescent="0.2">
      <c r="B15" s="113">
        <v>80016156</v>
      </c>
      <c r="C15" s="114">
        <v>44042</v>
      </c>
      <c r="D15" s="113" t="s">
        <v>32</v>
      </c>
      <c r="E15" s="113">
        <v>900</v>
      </c>
      <c r="H15" s="54" t="s">
        <v>37</v>
      </c>
      <c r="I15" s="496">
        <v>1230</v>
      </c>
    </row>
    <row r="16" spans="2:9" x14ac:dyDescent="0.2">
      <c r="B16" s="113">
        <v>80016457</v>
      </c>
      <c r="C16" s="114">
        <v>44048</v>
      </c>
      <c r="D16" s="113" t="s">
        <v>37</v>
      </c>
      <c r="E16" s="113">
        <v>500</v>
      </c>
      <c r="H16" s="54" t="s">
        <v>70</v>
      </c>
      <c r="I16" s="496">
        <v>70</v>
      </c>
    </row>
    <row r="17" spans="2:9" x14ac:dyDescent="0.2">
      <c r="B17" s="113">
        <v>80016457</v>
      </c>
      <c r="C17" s="114">
        <v>44048</v>
      </c>
      <c r="D17" s="113" t="s">
        <v>70</v>
      </c>
      <c r="E17" s="113">
        <v>20</v>
      </c>
      <c r="H17" s="54" t="s">
        <v>71</v>
      </c>
      <c r="I17" s="496">
        <v>230</v>
      </c>
    </row>
    <row r="18" spans="2:9" x14ac:dyDescent="0.2">
      <c r="B18" s="113">
        <v>80016599</v>
      </c>
      <c r="C18" s="114">
        <v>44053</v>
      </c>
      <c r="D18" s="113" t="s">
        <v>32</v>
      </c>
      <c r="E18" s="113">
        <v>300</v>
      </c>
      <c r="H18" s="54" t="s">
        <v>74</v>
      </c>
      <c r="I18" s="496">
        <v>470</v>
      </c>
    </row>
    <row r="19" spans="2:9" x14ac:dyDescent="0.2">
      <c r="B19" s="113">
        <v>80016599</v>
      </c>
      <c r="C19" s="114">
        <v>44053</v>
      </c>
      <c r="D19" s="113" t="s">
        <v>63</v>
      </c>
      <c r="E19" s="113">
        <v>275</v>
      </c>
      <c r="H19" s="54" t="s">
        <v>122</v>
      </c>
      <c r="I19" s="496">
        <v>500</v>
      </c>
    </row>
    <row r="20" spans="2:9" x14ac:dyDescent="0.2">
      <c r="B20" s="113">
        <v>80016599</v>
      </c>
      <c r="C20" s="114">
        <v>44053</v>
      </c>
      <c r="D20" s="158" t="s">
        <v>143</v>
      </c>
      <c r="E20" s="158">
        <v>500</v>
      </c>
      <c r="H20" s="54" t="s">
        <v>143</v>
      </c>
      <c r="I20" s="496">
        <v>500</v>
      </c>
    </row>
    <row r="21" spans="2:9" x14ac:dyDescent="0.2">
      <c r="B21" s="113">
        <v>80016599</v>
      </c>
      <c r="C21" s="114">
        <v>44053</v>
      </c>
      <c r="D21" s="158" t="s">
        <v>27</v>
      </c>
      <c r="E21" s="158">
        <v>300</v>
      </c>
      <c r="H21" s="54" t="s">
        <v>39</v>
      </c>
      <c r="I21" s="496">
        <v>1200</v>
      </c>
    </row>
    <row r="22" spans="2:9" x14ac:dyDescent="0.2">
      <c r="B22" s="113">
        <v>80016651</v>
      </c>
      <c r="C22" s="114">
        <v>44055</v>
      </c>
      <c r="D22" s="113" t="s">
        <v>31</v>
      </c>
      <c r="E22" s="113">
        <v>300</v>
      </c>
      <c r="H22" s="54" t="s">
        <v>43</v>
      </c>
      <c r="I22" s="496">
        <v>200</v>
      </c>
    </row>
    <row r="23" spans="2:9" x14ac:dyDescent="0.2">
      <c r="B23" s="113">
        <v>80016651</v>
      </c>
      <c r="C23" s="114">
        <v>44055</v>
      </c>
      <c r="D23" s="113" t="s">
        <v>32</v>
      </c>
      <c r="E23" s="113">
        <v>130</v>
      </c>
      <c r="H23" s="54" t="s">
        <v>24</v>
      </c>
      <c r="I23" s="496">
        <v>12905</v>
      </c>
    </row>
    <row r="24" spans="2:9" x14ac:dyDescent="0.2">
      <c r="B24" s="113">
        <v>80016651</v>
      </c>
      <c r="C24" s="114">
        <v>44055</v>
      </c>
      <c r="D24" s="113" t="s">
        <v>30</v>
      </c>
      <c r="E24" s="113">
        <v>300</v>
      </c>
    </row>
    <row r="25" spans="2:9" x14ac:dyDescent="0.2">
      <c r="B25" s="113">
        <v>80016651</v>
      </c>
      <c r="C25" s="114">
        <v>44055</v>
      </c>
      <c r="D25" s="113" t="s">
        <v>37</v>
      </c>
      <c r="E25" s="113">
        <v>65</v>
      </c>
      <c r="F25" s="59"/>
      <c r="H25" s="54"/>
    </row>
    <row r="26" spans="2:9" x14ac:dyDescent="0.2">
      <c r="B26" s="113">
        <v>80016777</v>
      </c>
      <c r="C26" s="114">
        <v>44061</v>
      </c>
      <c r="D26" s="113" t="s">
        <v>39</v>
      </c>
      <c r="E26" s="113">
        <v>800</v>
      </c>
      <c r="F26" s="59"/>
    </row>
    <row r="27" spans="2:9" x14ac:dyDescent="0.2">
      <c r="B27" s="113">
        <v>80016777</v>
      </c>
      <c r="C27" s="114">
        <v>44061</v>
      </c>
      <c r="D27" s="113" t="s">
        <v>74</v>
      </c>
      <c r="E27" s="113">
        <v>170</v>
      </c>
      <c r="F27" s="59"/>
    </row>
    <row r="28" spans="2:9" x14ac:dyDescent="0.2">
      <c r="B28" s="113">
        <v>80016777</v>
      </c>
      <c r="C28" s="114">
        <v>44061</v>
      </c>
      <c r="D28" s="113" t="s">
        <v>66</v>
      </c>
      <c r="E28" s="113">
        <v>1000</v>
      </c>
      <c r="F28" s="59"/>
    </row>
    <row r="29" spans="2:9" x14ac:dyDescent="0.2">
      <c r="B29" s="113">
        <v>80016913</v>
      </c>
      <c r="C29" s="114">
        <v>44063</v>
      </c>
      <c r="D29" s="113" t="s">
        <v>63</v>
      </c>
      <c r="E29" s="113">
        <v>270</v>
      </c>
    </row>
    <row r="30" spans="2:9" x14ac:dyDescent="0.2">
      <c r="B30" s="113">
        <v>80016913</v>
      </c>
      <c r="C30" s="114">
        <v>44063</v>
      </c>
      <c r="D30" s="113" t="s">
        <v>32</v>
      </c>
      <c r="E30" s="113">
        <v>500</v>
      </c>
    </row>
    <row r="31" spans="2:9" x14ac:dyDescent="0.2">
      <c r="B31" s="113">
        <v>80016913</v>
      </c>
      <c r="C31" s="114">
        <v>44063</v>
      </c>
      <c r="D31" s="113" t="s">
        <v>77</v>
      </c>
      <c r="E31" s="113">
        <v>300</v>
      </c>
    </row>
    <row r="32" spans="2:9" x14ac:dyDescent="0.2">
      <c r="B32" s="113">
        <v>80016913</v>
      </c>
      <c r="C32" s="114">
        <v>44063</v>
      </c>
      <c r="D32" s="113" t="s">
        <v>37</v>
      </c>
      <c r="E32" s="113">
        <v>600</v>
      </c>
    </row>
    <row r="33" spans="2:6" x14ac:dyDescent="0.2">
      <c r="B33" s="113">
        <v>80016913</v>
      </c>
      <c r="C33" s="114">
        <v>44063</v>
      </c>
      <c r="D33" s="113" t="s">
        <v>70</v>
      </c>
      <c r="E33" s="113">
        <v>50</v>
      </c>
    </row>
    <row r="34" spans="2:6" x14ac:dyDescent="0.2">
      <c r="B34" s="113">
        <v>80016913</v>
      </c>
      <c r="C34" s="114">
        <v>44063</v>
      </c>
      <c r="D34" s="113" t="s">
        <v>71</v>
      </c>
      <c r="E34" s="113">
        <v>100</v>
      </c>
      <c r="F34" s="65"/>
    </row>
    <row r="35" spans="2:6" x14ac:dyDescent="0.2">
      <c r="B35" s="113">
        <v>80016913</v>
      </c>
      <c r="C35" s="114">
        <v>44063</v>
      </c>
      <c r="D35" s="78" t="s">
        <v>43</v>
      </c>
      <c r="E35" s="78">
        <v>200</v>
      </c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186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</sheetData>
  <autoFilter ref="B3:E34" xr:uid="{00000000-0009-0000-0000-00003A000000}"/>
  <dataValidations count="3">
    <dataValidation type="list" allowBlank="1" showInputMessage="1" showErrorMessage="1" sqref="D41:D48" xr:uid="{00000000-0002-0000-3A00-000000000000}">
      <formula1>$B$55:$B$74</formula1>
    </dataValidation>
    <dataValidation type="list" allowBlank="1" showInputMessage="1" showErrorMessage="1" sqref="D50:D55" xr:uid="{00000000-0002-0000-3A00-000001000000}">
      <formula1>$B$55:$B$73</formula1>
    </dataValidation>
    <dataValidation type="list" allowBlank="1" showInputMessage="1" showErrorMessage="1" sqref="D4:D40" xr:uid="{00000000-0002-0000-3A00-000002000000}">
      <formula1>$B$55:$B$92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C000"/>
    <pageSetUpPr fitToPage="1"/>
  </sheetPr>
  <dimension ref="A2:R122"/>
  <sheetViews>
    <sheetView showGridLines="0" topLeftCell="A25" zoomScale="85" zoomScaleNormal="85" workbookViewId="0">
      <selection activeCell="B5" sqref="B5:G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207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VLOOKUP(A8,$A$87:$B$129,2,FALSE)</f>
        <v>2.38</v>
      </c>
      <c r="E8" s="17">
        <f>IFERROR(VLOOKUP(A8,'Control -LR-ES Agosto 2020'!$H$7:$I$21,2,FALSE),"")</f>
        <v>1200</v>
      </c>
      <c r="F8" s="17" t="s">
        <v>12</v>
      </c>
      <c r="G8" s="27">
        <f>IFERROR(+D8*E8,"")</f>
        <v>2856</v>
      </c>
      <c r="I8" s="56"/>
      <c r="K8" s="144" t="s">
        <v>32</v>
      </c>
      <c r="L8" s="59">
        <v>50003076</v>
      </c>
      <c r="M8" s="8">
        <f>E8</f>
        <v>1200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VLOOKUP(A9,$A$87:$B$129,2,FALSE)</f>
        <v>3.18</v>
      </c>
      <c r="E9" s="18" t="str">
        <f>IFERROR(VLOOKUP(A9,'Control -LR-ES Agosto 2020'!$H$7:$I$21,2,FALSE),"")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2" si="1">VLOOKUP(A10,$A$87:$B$129,2,FALSE)</f>
        <v>2.41</v>
      </c>
      <c r="E10" s="18">
        <f>IFERROR(VLOOKUP(A10,'Control -LR-ES Agosto 2020'!$H$7:$I$21,2,FALSE),"")</f>
        <v>120</v>
      </c>
      <c r="F10" s="18" t="s">
        <v>12</v>
      </c>
      <c r="G10" s="33">
        <f t="shared" ref="G10:G43" si="2">IFERROR(+D10*E10,"")</f>
        <v>289.20000000000005</v>
      </c>
      <c r="I10" s="56"/>
      <c r="J10"/>
      <c r="K10" t="s">
        <v>37</v>
      </c>
      <c r="L10" s="65">
        <v>50004171</v>
      </c>
      <c r="M10" s="8">
        <f t="shared" si="0"/>
        <v>120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Agosto 2020'!$H$7:$I$21,2,FALSE),"")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Agosto 2020'!$H$7:$I$21,2,FALSE),"")</f>
        <v>550</v>
      </c>
      <c r="F12" s="18" t="s">
        <v>12</v>
      </c>
      <c r="G12" s="33">
        <f t="shared" si="2"/>
        <v>1556.5</v>
      </c>
      <c r="I12" s="56"/>
      <c r="J12"/>
      <c r="K12" t="s">
        <v>38</v>
      </c>
      <c r="L12" s="65">
        <v>50004198</v>
      </c>
      <c r="M12" s="8">
        <f t="shared" si="0"/>
        <v>550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Agosto 2020'!$H$7:$I$21,2,FALSE),"")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Agosto 2020'!$H$7:$I$21,2,FALSE),"")</f>
        <v>720</v>
      </c>
      <c r="F14" s="20" t="s">
        <v>12</v>
      </c>
      <c r="G14" s="33">
        <f t="shared" si="2"/>
        <v>2491.1999999999998</v>
      </c>
      <c r="J14"/>
      <c r="K14" t="s">
        <v>39</v>
      </c>
      <c r="L14" s="65">
        <v>50004370</v>
      </c>
      <c r="M14" s="8">
        <f t="shared" si="0"/>
        <v>720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Agosto 2020'!$H$7:$I$21,2,FALSE),"")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Agosto 2020'!$H$7:$I$21,2,FALSE),"")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Agosto 2020'!$H$7:$I$21,2,FALSE),"")</f>
        <v>350</v>
      </c>
      <c r="F17" s="19" t="s">
        <v>12</v>
      </c>
      <c r="G17" s="33">
        <f t="shared" si="2"/>
        <v>413</v>
      </c>
      <c r="I17" s="56"/>
      <c r="J17"/>
      <c r="K17" t="str">
        <f>A17</f>
        <v>SB14</v>
      </c>
      <c r="L17" s="8">
        <v>50006661</v>
      </c>
      <c r="M17" s="8">
        <f t="shared" si="0"/>
        <v>350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>
        <f>IFERROR(VLOOKUP(A18,'Control -LR-ES Agosto 2020'!$H$7:$I$21,2,FALSE),"")</f>
        <v>300</v>
      </c>
      <c r="F18" s="19" t="s">
        <v>12</v>
      </c>
      <c r="G18" s="33">
        <f t="shared" si="2"/>
        <v>552</v>
      </c>
      <c r="I18" s="56"/>
      <c r="J18"/>
      <c r="K18" s="65" t="s">
        <v>30</v>
      </c>
      <c r="L18" s="65">
        <v>50001439</v>
      </c>
      <c r="M18" s="8">
        <f t="shared" si="0"/>
        <v>300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Agosto 2020'!$H$7:$I$21,2,FALSE),"")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Agosto 2020'!$H$7:$I$21,2,FALSE),"")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Agosto 2020'!$H$7:$I$21,2,FALSE),"")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Agosto 2020'!$H$7:$I$21,2,FALSE),"")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Agosto 2020'!$H$7:$I$21,2,FALSE),"")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Agosto 2020'!$H$7:$I$21,2,FALSE),"")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Agosto 2020'!$H$7:$I$21,2,FALSE),"")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Agosto 2020'!$H$7:$I$21,2,FALSE),"")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Agosto 2020'!$H$7:$I$21,2,FALSE),"")</f>
        <v>1950</v>
      </c>
      <c r="F27" s="19" t="s">
        <v>12</v>
      </c>
      <c r="G27" s="33">
        <f t="shared" si="2"/>
        <v>8580</v>
      </c>
      <c r="J27"/>
      <c r="K27" t="s">
        <v>66</v>
      </c>
      <c r="L27" s="65">
        <v>50003683</v>
      </c>
      <c r="M27" s="8">
        <f t="shared" si="0"/>
        <v>1950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Agosto 2020'!$H$7:$I$21,2,FALSE),"")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Agosto 2020'!$H$7:$I$21,2,FALSE),"")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Agosto 2020'!$H$7:$I$21,2,FALSE),"")</f>
        <v>270</v>
      </c>
      <c r="F30" s="18" t="s">
        <v>12</v>
      </c>
      <c r="G30" s="33">
        <f t="shared" si="2"/>
        <v>594</v>
      </c>
      <c r="J30"/>
      <c r="K30" s="65" t="s">
        <v>69</v>
      </c>
      <c r="L30" s="65">
        <v>50003964</v>
      </c>
      <c r="M30" s="8">
        <f t="shared" si="0"/>
        <v>270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Agosto 2020'!$H$7:$I$21,2,FALSE),"")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Agosto 2020'!$H$7:$I$21,2,FALSE),"")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Agosto 2020'!$H$7:$I$21,2,FALSE),"")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Agosto 2020'!$H$7:$I$21,2,FALSE),"")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Agosto 2020'!$H$7:$I$21,2,FALSE),"")</f>
        <v>1000</v>
      </c>
      <c r="F35" s="19" t="s">
        <v>12</v>
      </c>
      <c r="G35" s="33">
        <f t="shared" si="2"/>
        <v>5300</v>
      </c>
      <c r="K35" s="65" t="s">
        <v>74</v>
      </c>
      <c r="L35" s="65">
        <v>50004355</v>
      </c>
      <c r="M35" s="8">
        <f t="shared" si="0"/>
        <v>1000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Agosto 2020'!$H$7:$I$21,2,FALSE),"")</f>
        <v>300</v>
      </c>
      <c r="F36" s="89" t="s">
        <v>12</v>
      </c>
      <c r="G36" s="33">
        <f t="shared" si="2"/>
        <v>774</v>
      </c>
      <c r="K36" s="65" t="s">
        <v>75</v>
      </c>
      <c r="L36" s="65">
        <v>50006741</v>
      </c>
      <c r="M36" s="8">
        <f>E36/200</f>
        <v>1.5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>
        <f>IFERROR(VLOOKUP(A37,'Control -LR-ES Agosto 2020'!$H$7:$I$21,2,FALSE),"")</f>
        <v>2000</v>
      </c>
      <c r="F37" s="19" t="s">
        <v>12</v>
      </c>
      <c r="G37" s="33">
        <f t="shared" si="2"/>
        <v>8800</v>
      </c>
      <c r="K37" s="65" t="s">
        <v>188</v>
      </c>
      <c r="L37" s="65">
        <v>50004376</v>
      </c>
      <c r="M37" s="8">
        <f t="shared" si="0"/>
        <v>2000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Agosto 2020'!$H$7:$I$21,2,FALSE),"")</f>
        <v>200</v>
      </c>
      <c r="F38" s="19" t="s">
        <v>12</v>
      </c>
      <c r="G38" s="33">
        <f t="shared" si="2"/>
        <v>860</v>
      </c>
      <c r="K38" s="65" t="s">
        <v>77</v>
      </c>
      <c r="L38" s="65">
        <v>50003552</v>
      </c>
      <c r="M38" s="8">
        <f t="shared" si="0"/>
        <v>200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Agosto 2020'!$H$7:$I$21,2,FALSE),"")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0"/>
        <v/>
      </c>
    </row>
    <row r="40" spans="1:18" ht="18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Agosto 2020'!$H$7:$I$21,2,FALSE),"")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0"/>
        <v/>
      </c>
    </row>
    <row r="41" spans="1:18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Agosto 2020'!$H$7:$I$21,2,FALSE),"")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0"/>
        <v/>
      </c>
    </row>
    <row r="42" spans="1:18" ht="18" customHeight="1" x14ac:dyDescent="0.2">
      <c r="A42" s="87" t="s">
        <v>203</v>
      </c>
      <c r="B42" s="48">
        <v>35</v>
      </c>
      <c r="C42" s="96" t="s">
        <v>202</v>
      </c>
      <c r="D42" s="82">
        <f t="shared" si="1"/>
        <v>4.45</v>
      </c>
      <c r="E42" s="20">
        <f>IFERROR(VLOOKUP(A42,'Control -LR-ES Agosto 2020'!$H$7:$I$21,2,FALSE),"")</f>
        <v>200</v>
      </c>
      <c r="F42" s="20" t="s">
        <v>12</v>
      </c>
      <c r="G42" s="33">
        <f t="shared" si="2"/>
        <v>890</v>
      </c>
      <c r="K42" t="str">
        <f>A42</f>
        <v>RT740</v>
      </c>
      <c r="L42" s="7">
        <v>50006415</v>
      </c>
      <c r="M42" s="8">
        <f t="shared" si="0"/>
        <v>200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8" customFormat="1" ht="14.25" x14ac:dyDescent="0.2">
      <c r="A43" s="87" t="s">
        <v>59</v>
      </c>
      <c r="B43" s="48">
        <v>36</v>
      </c>
      <c r="C43" s="49" t="s">
        <v>60</v>
      </c>
      <c r="D43" s="92">
        <f>VLOOKUP(A43,$A$87:$B$129,2,FALSE)</f>
        <v>3.23</v>
      </c>
      <c r="E43" s="20" t="str">
        <f>IFERROR(VLOOKUP(A43,'Control -LR-ES Agosto 2020'!$H$7:$I$21,2,FALSE),"")</f>
        <v/>
      </c>
      <c r="F43" s="94" t="s">
        <v>12</v>
      </c>
      <c r="G43" s="50" t="str">
        <f t="shared" si="2"/>
        <v/>
      </c>
      <c r="H43" s="35"/>
      <c r="I43" s="55"/>
      <c r="K43" t="str">
        <f>A43</f>
        <v>SB45</v>
      </c>
      <c r="M43" s="8" t="str">
        <f t="shared" si="0"/>
        <v/>
      </c>
    </row>
    <row r="44" spans="1:18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46955.9</v>
      </c>
      <c r="H44" s="15"/>
      <c r="I44" s="181">
        <f>G44*0.97</f>
        <v>45547.222999999998</v>
      </c>
    </row>
    <row r="45" spans="1:18" ht="24.95" customHeight="1" x14ac:dyDescent="0.2">
      <c r="A45" s="88"/>
      <c r="B45" s="23"/>
      <c r="C45" s="21"/>
      <c r="D45" s="22"/>
      <c r="E45" s="24"/>
      <c r="F45" s="22"/>
      <c r="G45" s="25"/>
      <c r="K45" s="65" t="s">
        <v>199</v>
      </c>
      <c r="L45" s="7" t="str">
        <f>B5</f>
        <v>Período: Agosto  2020</v>
      </c>
    </row>
    <row r="46" spans="1:18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1">
        <f>G46*0.97</f>
        <v>812.85224000000005</v>
      </c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1">
        <f>G47*0.97</f>
        <v>176087.3786</v>
      </c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8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34" t="s">
        <v>14</v>
      </c>
      <c r="C49" s="534"/>
      <c r="D49" s="534"/>
      <c r="E49" s="534"/>
      <c r="F49" s="158" t="s">
        <v>8</v>
      </c>
      <c r="G49" s="171">
        <f>G44+G46</f>
        <v>47793.892</v>
      </c>
      <c r="I49" s="66"/>
    </row>
    <row r="50" spans="1:9" s="65" customFormat="1" ht="24.95" customHeight="1" x14ac:dyDescent="0.2">
      <c r="A50" s="88"/>
      <c r="B50" s="534" t="s">
        <v>15</v>
      </c>
      <c r="C50" s="534"/>
      <c r="D50" s="534"/>
      <c r="E50" s="534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19" t="s">
        <v>192</v>
      </c>
      <c r="C51" s="519"/>
      <c r="D51" s="519"/>
      <c r="E51" s="519"/>
      <c r="F51" s="73" t="s">
        <v>8</v>
      </c>
      <c r="G51" s="74">
        <f>G49*0.97</f>
        <v>46360.075239999998</v>
      </c>
      <c r="I51" s="66"/>
    </row>
    <row r="52" spans="1:9" s="65" customFormat="1" ht="24.95" customHeight="1" x14ac:dyDescent="0.2">
      <c r="A52" s="88"/>
      <c r="B52" s="519" t="s">
        <v>193</v>
      </c>
      <c r="C52" s="519"/>
      <c r="D52" s="519"/>
      <c r="E52" s="519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16" t="s">
        <v>17</v>
      </c>
      <c r="F60" s="517"/>
      <c r="G60" s="518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9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B1:J88"/>
  <sheetViews>
    <sheetView zoomScale="98" zoomScaleNormal="98" workbookViewId="0">
      <selection activeCell="B5" sqref="B5:G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80016375</v>
      </c>
      <c r="C4" s="114">
        <v>44046</v>
      </c>
      <c r="D4" s="113" t="s">
        <v>65</v>
      </c>
      <c r="E4" s="113">
        <v>1000</v>
      </c>
      <c r="G4" s="60"/>
    </row>
    <row r="5" spans="2:10" x14ac:dyDescent="0.2">
      <c r="B5" s="113">
        <v>80016375</v>
      </c>
      <c r="C5" s="114">
        <v>44046</v>
      </c>
      <c r="D5" s="113" t="s">
        <v>66</v>
      </c>
      <c r="E5" s="113">
        <v>1100</v>
      </c>
      <c r="G5" s="60"/>
    </row>
    <row r="6" spans="2:10" x14ac:dyDescent="0.2">
      <c r="B6" s="113">
        <v>80016375</v>
      </c>
      <c r="C6" s="114">
        <v>44046</v>
      </c>
      <c r="D6" s="113" t="s">
        <v>39</v>
      </c>
      <c r="E6" s="113">
        <v>350</v>
      </c>
      <c r="G6" s="60"/>
      <c r="H6" s="53" t="s">
        <v>23</v>
      </c>
      <c r="I6" t="s">
        <v>25</v>
      </c>
    </row>
    <row r="7" spans="2:10" x14ac:dyDescent="0.2">
      <c r="B7" s="113">
        <v>80016415</v>
      </c>
      <c r="C7" s="114">
        <v>44046</v>
      </c>
      <c r="D7" s="113" t="s">
        <v>38</v>
      </c>
      <c r="E7" s="113">
        <v>270</v>
      </c>
      <c r="G7" s="60"/>
      <c r="H7" s="54" t="s">
        <v>30</v>
      </c>
      <c r="I7" s="496">
        <v>300</v>
      </c>
    </row>
    <row r="8" spans="2:10" x14ac:dyDescent="0.2">
      <c r="B8" s="113">
        <v>80016415</v>
      </c>
      <c r="C8" s="114">
        <v>44046</v>
      </c>
      <c r="D8" s="113" t="s">
        <v>32</v>
      </c>
      <c r="E8" s="113">
        <v>250</v>
      </c>
      <c r="H8" s="54" t="s">
        <v>32</v>
      </c>
      <c r="I8" s="496">
        <v>1200</v>
      </c>
    </row>
    <row r="9" spans="2:10" x14ac:dyDescent="0.2">
      <c r="B9" s="113">
        <v>80016415</v>
      </c>
      <c r="C9" s="114">
        <v>44046</v>
      </c>
      <c r="D9" s="113" t="s">
        <v>75</v>
      </c>
      <c r="E9" s="113">
        <v>200</v>
      </c>
      <c r="H9" s="54" t="s">
        <v>65</v>
      </c>
      <c r="I9" s="496">
        <v>2000</v>
      </c>
    </row>
    <row r="10" spans="2:10" x14ac:dyDescent="0.2">
      <c r="B10" s="113">
        <v>80016415</v>
      </c>
      <c r="C10" s="114">
        <v>44046</v>
      </c>
      <c r="D10" s="113" t="s">
        <v>69</v>
      </c>
      <c r="E10" s="113">
        <v>170</v>
      </c>
      <c r="H10" s="54" t="s">
        <v>77</v>
      </c>
      <c r="I10" s="496">
        <v>200</v>
      </c>
    </row>
    <row r="11" spans="2:10" x14ac:dyDescent="0.2">
      <c r="B11" s="113">
        <v>80016415</v>
      </c>
      <c r="C11" s="114">
        <v>44046</v>
      </c>
      <c r="D11" s="113" t="s">
        <v>37</v>
      </c>
      <c r="E11" s="113">
        <v>20</v>
      </c>
      <c r="H11" s="54" t="s">
        <v>66</v>
      </c>
      <c r="I11" s="496">
        <v>1950</v>
      </c>
    </row>
    <row r="12" spans="2:10" x14ac:dyDescent="0.2">
      <c r="B12" s="113">
        <v>80016415</v>
      </c>
      <c r="C12" s="114">
        <v>44046</v>
      </c>
      <c r="D12" s="113" t="s">
        <v>43</v>
      </c>
      <c r="E12" s="113">
        <v>200</v>
      </c>
      <c r="H12" s="54" t="s">
        <v>69</v>
      </c>
      <c r="I12" s="496">
        <v>270</v>
      </c>
    </row>
    <row r="13" spans="2:10" x14ac:dyDescent="0.2">
      <c r="B13" s="113">
        <v>80016518</v>
      </c>
      <c r="C13" s="114">
        <v>44049</v>
      </c>
      <c r="D13" s="113" t="s">
        <v>77</v>
      </c>
      <c r="E13" s="113">
        <v>200</v>
      </c>
      <c r="H13" s="54" t="s">
        <v>37</v>
      </c>
      <c r="I13" s="496">
        <v>120</v>
      </c>
    </row>
    <row r="14" spans="2:10" x14ac:dyDescent="0.2">
      <c r="B14" s="113">
        <v>80016518</v>
      </c>
      <c r="C14" s="114">
        <v>44049</v>
      </c>
      <c r="D14" s="113" t="s">
        <v>74</v>
      </c>
      <c r="E14" s="113">
        <v>1000</v>
      </c>
      <c r="H14" s="54" t="s">
        <v>38</v>
      </c>
      <c r="I14" s="496">
        <v>550</v>
      </c>
    </row>
    <row r="15" spans="2:10" x14ac:dyDescent="0.2">
      <c r="B15" s="113">
        <v>80016600</v>
      </c>
      <c r="C15" s="114">
        <v>44053</v>
      </c>
      <c r="D15" s="113" t="s">
        <v>76</v>
      </c>
      <c r="E15" s="113">
        <v>1000</v>
      </c>
      <c r="H15" s="54" t="s">
        <v>74</v>
      </c>
      <c r="I15" s="496">
        <v>1000</v>
      </c>
      <c r="J15" s="136"/>
    </row>
    <row r="16" spans="2:10" x14ac:dyDescent="0.2">
      <c r="B16" s="113">
        <v>80016619</v>
      </c>
      <c r="C16" s="114">
        <v>44053</v>
      </c>
      <c r="D16" s="113" t="s">
        <v>30</v>
      </c>
      <c r="E16" s="113">
        <v>300</v>
      </c>
      <c r="H16" s="54" t="s">
        <v>39</v>
      </c>
      <c r="I16" s="496">
        <v>720</v>
      </c>
    </row>
    <row r="17" spans="2:9" x14ac:dyDescent="0.2">
      <c r="B17" s="113">
        <v>80016619</v>
      </c>
      <c r="C17" s="114">
        <v>44053</v>
      </c>
      <c r="D17" s="113" t="s">
        <v>32</v>
      </c>
      <c r="E17" s="113">
        <v>550</v>
      </c>
      <c r="H17" s="54" t="s">
        <v>76</v>
      </c>
      <c r="I17" s="496">
        <v>2000</v>
      </c>
    </row>
    <row r="18" spans="2:9" x14ac:dyDescent="0.2">
      <c r="B18" s="113">
        <v>80016619</v>
      </c>
      <c r="C18" s="114">
        <v>44053</v>
      </c>
      <c r="D18" s="113" t="s">
        <v>43</v>
      </c>
      <c r="E18" s="113">
        <v>150</v>
      </c>
      <c r="H18" s="54" t="s">
        <v>203</v>
      </c>
      <c r="I18" s="496">
        <v>200</v>
      </c>
    </row>
    <row r="19" spans="2:9" x14ac:dyDescent="0.2">
      <c r="B19" s="113">
        <v>80016619</v>
      </c>
      <c r="C19" s="114">
        <v>44053</v>
      </c>
      <c r="D19" s="113" t="s">
        <v>37</v>
      </c>
      <c r="E19" s="113">
        <v>100</v>
      </c>
      <c r="H19" s="54" t="s">
        <v>43</v>
      </c>
      <c r="I19" s="496">
        <v>350</v>
      </c>
    </row>
    <row r="20" spans="2:9" x14ac:dyDescent="0.2">
      <c r="B20" s="113">
        <v>80016678</v>
      </c>
      <c r="C20" s="114">
        <v>44055</v>
      </c>
      <c r="D20" s="113" t="s">
        <v>76</v>
      </c>
      <c r="E20" s="113">
        <v>1000</v>
      </c>
      <c r="H20" s="54" t="s">
        <v>75</v>
      </c>
      <c r="I20" s="496">
        <v>300</v>
      </c>
    </row>
    <row r="21" spans="2:9" x14ac:dyDescent="0.2">
      <c r="B21" s="113">
        <v>80016915</v>
      </c>
      <c r="C21" s="114">
        <v>44063</v>
      </c>
      <c r="D21" s="113" t="s">
        <v>32</v>
      </c>
      <c r="E21" s="113">
        <v>400</v>
      </c>
      <c r="H21" s="54" t="s">
        <v>24</v>
      </c>
      <c r="I21" s="496">
        <v>11160</v>
      </c>
    </row>
    <row r="22" spans="2:9" x14ac:dyDescent="0.2">
      <c r="B22" s="113">
        <v>80016915</v>
      </c>
      <c r="C22" s="114">
        <v>44063</v>
      </c>
      <c r="D22" s="113" t="s">
        <v>69</v>
      </c>
      <c r="E22" s="113">
        <v>100</v>
      </c>
    </row>
    <row r="23" spans="2:9" x14ac:dyDescent="0.2">
      <c r="B23" s="113">
        <v>80016915</v>
      </c>
      <c r="C23" s="114">
        <v>44063</v>
      </c>
      <c r="D23" s="113" t="s">
        <v>38</v>
      </c>
      <c r="E23" s="113">
        <v>280</v>
      </c>
    </row>
    <row r="24" spans="2:9" x14ac:dyDescent="0.2">
      <c r="B24" s="113">
        <v>80016915</v>
      </c>
      <c r="C24" s="114">
        <v>44063</v>
      </c>
      <c r="D24" s="113" t="s">
        <v>75</v>
      </c>
      <c r="E24" s="113">
        <v>100</v>
      </c>
    </row>
    <row r="25" spans="2:9" x14ac:dyDescent="0.2">
      <c r="B25" s="113">
        <v>800116914</v>
      </c>
      <c r="C25" s="114">
        <v>44063</v>
      </c>
      <c r="D25" s="113" t="s">
        <v>66</v>
      </c>
      <c r="E25" s="113">
        <v>850</v>
      </c>
    </row>
    <row r="26" spans="2:9" x14ac:dyDescent="0.2">
      <c r="B26" s="113">
        <v>800116914</v>
      </c>
      <c r="C26" s="114">
        <v>44063</v>
      </c>
      <c r="D26" s="158" t="s">
        <v>203</v>
      </c>
      <c r="E26" s="113">
        <v>200</v>
      </c>
    </row>
    <row r="27" spans="2:9" x14ac:dyDescent="0.2">
      <c r="B27" s="113">
        <v>800116914</v>
      </c>
      <c r="C27" s="114">
        <v>44063</v>
      </c>
      <c r="D27" s="158" t="s">
        <v>39</v>
      </c>
      <c r="E27" s="162">
        <v>370</v>
      </c>
    </row>
    <row r="28" spans="2:9" x14ac:dyDescent="0.2">
      <c r="B28" s="113">
        <v>800116914</v>
      </c>
      <c r="C28" s="114">
        <v>44063</v>
      </c>
      <c r="D28" s="158" t="s">
        <v>65</v>
      </c>
      <c r="E28" s="113">
        <v>1000</v>
      </c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  <row r="88" spans="2:2" x14ac:dyDescent="0.2">
      <c r="B88" s="59" t="s">
        <v>203</v>
      </c>
    </row>
  </sheetData>
  <autoFilter ref="B3:E48" xr:uid="{00000000-0009-0000-0000-00003C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3C00-000000000000}">
      <formula1>$B$54:$B$71</formula1>
    </dataValidation>
    <dataValidation type="list" allowBlank="1" showInputMessage="1" showErrorMessage="1" sqref="D40:D47" xr:uid="{00000000-0002-0000-3C00-000001000000}">
      <formula1>$B$54:$B$72</formula1>
    </dataValidation>
    <dataValidation type="list" allowBlank="1" showInputMessage="1" showErrorMessage="1" sqref="D15:D39" xr:uid="{00000000-0002-0000-3C00-000002000000}">
      <formula1>$B$54:$B$91</formula1>
    </dataValidation>
    <dataValidation type="list" allowBlank="1" showInputMessage="1" showErrorMessage="1" sqref="D4:D14" xr:uid="{00000000-0002-0000-3C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filterMode="1">
    <tabColor rgb="FFFFC000"/>
    <pageSetUpPr fitToPage="1"/>
  </sheetPr>
  <dimension ref="A2:Q130"/>
  <sheetViews>
    <sheetView showGridLines="0" topLeftCell="A36" zoomScale="85" zoomScaleNormal="85" workbookViewId="0">
      <selection activeCell="I28" sqref="I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208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>VLOOKUP(A8,$A$91:$B$135,2,FALSE)</f>
        <v>2.38</v>
      </c>
      <c r="E8" s="17">
        <f>IFERROR(VLOOKUP(A8,'Control-EM Septiembre  2020 '!$H$6:$I$28,2,FALSE),"")</f>
        <v>2080</v>
      </c>
      <c r="F8" s="17" t="s">
        <v>12</v>
      </c>
      <c r="G8" s="27">
        <f>IFERROR(+D8*E8,"")</f>
        <v>4950.3999999999996</v>
      </c>
      <c r="J8" s="65" t="s">
        <v>169</v>
      </c>
      <c r="K8" s="65">
        <v>50003076</v>
      </c>
      <c r="L8" s="8">
        <f>E8</f>
        <v>2080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>VLOOKUP(A9,$A$91:$B$135,2,FALSE)</f>
        <v>3.18</v>
      </c>
      <c r="E9" s="18">
        <f>IFERROR(VLOOKUP(A9,'Control-EM Septiembre  2020 '!$H$6:$I$28,2,FALSE),"")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65">
        <v>50003065</v>
      </c>
      <c r="L9" s="8">
        <f>E9</f>
        <v>600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ref="D10:D43" si="0">VLOOKUP(A10,$A$91:$B$135,2,FALSE)</f>
        <v>2.41</v>
      </c>
      <c r="E10" s="18">
        <f>IFERROR(VLOOKUP(A10,'Control-EM Septiembre  2020 '!$H$6:$I$28,2,FALSE),"")</f>
        <v>1365</v>
      </c>
      <c r="F10" s="18" t="s">
        <v>12</v>
      </c>
      <c r="G10" s="33">
        <f t="shared" ref="G10:G47" si="1">IFERROR(+D10*E10,"")</f>
        <v>3289.65</v>
      </c>
      <c r="I10" s="54"/>
      <c r="J10" t="s">
        <v>154</v>
      </c>
      <c r="K10">
        <v>50004171</v>
      </c>
      <c r="L10" s="8">
        <f>E10</f>
        <v>1365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Septiembre 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Septiembre 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Septiembre 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Septiembre  2020 '!$H$6:$I$28,2,FALSE),"")</f>
        <v>1665</v>
      </c>
      <c r="F14" s="18" t="s">
        <v>12</v>
      </c>
      <c r="G14" s="33">
        <f t="shared" si="1"/>
        <v>5760.9</v>
      </c>
      <c r="I14" s="54"/>
      <c r="J14" t="s">
        <v>156</v>
      </c>
      <c r="K14">
        <v>50004370</v>
      </c>
      <c r="L14" s="8">
        <f>E14</f>
        <v>1665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Septiembre 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Septiembre 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Septiembre  2020 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Septiembre  2020 '!$H$6:$I$28,2,FALSE),"")</f>
        <v>580</v>
      </c>
      <c r="F18" s="89" t="s">
        <v>12</v>
      </c>
      <c r="G18" s="33">
        <f t="shared" si="1"/>
        <v>1067.2</v>
      </c>
      <c r="J18" t="s">
        <v>151</v>
      </c>
      <c r="K18">
        <v>50001439</v>
      </c>
      <c r="L18" s="8">
        <f>E18</f>
        <v>580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Septiembre 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Septiembre 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Septiembre 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Septiembre 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Septiembre 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Septiembre  2020 '!$H$6:$I$28,2,FALSE),"")</f>
        <v>550</v>
      </c>
      <c r="F24" s="19" t="s">
        <v>12</v>
      </c>
      <c r="G24" s="33">
        <f t="shared" si="1"/>
        <v>1870</v>
      </c>
      <c r="J24" t="s">
        <v>168</v>
      </c>
      <c r="K24">
        <v>50001416</v>
      </c>
      <c r="L24" s="8">
        <f>E24</f>
        <v>550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Septiembre 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Septiembre 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Septiembre  2020 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21</v>
      </c>
      <c r="C28" s="45" t="s">
        <v>88</v>
      </c>
      <c r="D28" s="179">
        <f t="shared" si="0"/>
        <v>4.4000000000000004</v>
      </c>
      <c r="E28" s="19">
        <f>IFERROR(VLOOKUP(A28,'Control-EM Septiembre  2020 '!$H$6:$I$28,2,FALSE),"")</f>
        <v>2360</v>
      </c>
      <c r="F28" s="19" t="s">
        <v>12</v>
      </c>
      <c r="G28" s="33">
        <f t="shared" si="1"/>
        <v>10384</v>
      </c>
      <c r="J28" s="65" t="s">
        <v>153</v>
      </c>
      <c r="K28" s="65">
        <v>50003683</v>
      </c>
      <c r="L28" s="8">
        <f>E28</f>
        <v>2360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67</v>
      </c>
      <c r="B29" s="48">
        <v>22</v>
      </c>
      <c r="C29" s="45" t="s">
        <v>97</v>
      </c>
      <c r="D29" s="82">
        <f t="shared" si="0"/>
        <v>2850</v>
      </c>
      <c r="E29" s="89" t="str">
        <f>IFERROR(VLOOKUP(A29,'Control-EM Septiembre  2020 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4.95" hidden="1" customHeight="1" x14ac:dyDescent="0.2">
      <c r="A30" s="87" t="s">
        <v>68</v>
      </c>
      <c r="B30" s="48">
        <v>23</v>
      </c>
      <c r="C30" s="45" t="s">
        <v>50</v>
      </c>
      <c r="D30" s="82">
        <f t="shared" si="0"/>
        <v>4.5999999999999996</v>
      </c>
      <c r="E30" s="18" t="str">
        <f>IFERROR(VLOOKUP(A30,'Control-EM Septiembre  2020 '!$H$6:$I$28,2,FALSE),"")</f>
        <v/>
      </c>
      <c r="F30" s="18" t="s">
        <v>12</v>
      </c>
      <c r="G30" s="33" t="str">
        <f t="shared" si="1"/>
        <v/>
      </c>
    </row>
    <row r="31" spans="1:17" ht="24.95" hidden="1" customHeight="1" x14ac:dyDescent="0.2">
      <c r="A31" s="87" t="s">
        <v>69</v>
      </c>
      <c r="B31" s="48">
        <v>24</v>
      </c>
      <c r="C31" s="45" t="s">
        <v>89</v>
      </c>
      <c r="D31" s="82">
        <f t="shared" si="0"/>
        <v>2.2000000000000002</v>
      </c>
      <c r="E31" s="18" t="str">
        <f>IFERROR(VLOOKUP(A31,'Control-EM Septiembre  2020 '!$H$6:$I$28,2,FALSE),"")</f>
        <v/>
      </c>
      <c r="F31" s="18" t="s">
        <v>12</v>
      </c>
      <c r="G31" s="33" t="str">
        <f t="shared" si="1"/>
        <v/>
      </c>
    </row>
    <row r="32" spans="1:17" ht="24.95" hidden="1" customHeight="1" x14ac:dyDescent="0.2">
      <c r="A32" s="87" t="s">
        <v>70</v>
      </c>
      <c r="B32" s="48">
        <v>25</v>
      </c>
      <c r="C32" s="45" t="s">
        <v>108</v>
      </c>
      <c r="D32" s="179">
        <f t="shared" si="0"/>
        <v>3.91</v>
      </c>
      <c r="E32" s="18" t="str">
        <f>IFERROR(VLOOKUP(A32,'Control-EM Septiembre  2020 '!$H$6:$I$28,2,FALSE),"")</f>
        <v/>
      </c>
      <c r="F32" s="18" t="s">
        <v>12</v>
      </c>
      <c r="G32" s="33" t="str">
        <f t="shared" si="1"/>
        <v/>
      </c>
      <c r="J32" s="65" t="s">
        <v>170</v>
      </c>
      <c r="K32" s="65">
        <v>50004184</v>
      </c>
      <c r="L32" s="7" t="str">
        <f>E32</f>
        <v/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26</v>
      </c>
      <c r="C33" s="45" t="s">
        <v>82</v>
      </c>
      <c r="D33" s="179">
        <f t="shared" si="0"/>
        <v>3.3</v>
      </c>
      <c r="E33" s="18">
        <f>IFERROR(VLOOKUP(A33,'Control-EM Septiembre  2020 '!$H$6:$I$28,2,FALSE),"")</f>
        <v>180</v>
      </c>
      <c r="F33" s="18" t="s">
        <v>12</v>
      </c>
      <c r="G33" s="33">
        <f t="shared" si="1"/>
        <v>594</v>
      </c>
      <c r="J33" s="65" t="s">
        <v>171</v>
      </c>
      <c r="K33" s="65">
        <v>50004264</v>
      </c>
      <c r="L33" s="7">
        <f>E33</f>
        <v>180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24.95" hidden="1" customHeight="1" x14ac:dyDescent="0.2">
      <c r="A34" s="87" t="s">
        <v>72</v>
      </c>
      <c r="B34" s="48">
        <v>27</v>
      </c>
      <c r="C34" s="45" t="s">
        <v>91</v>
      </c>
      <c r="D34" s="82">
        <f t="shared" si="0"/>
        <v>4.1500000000000004</v>
      </c>
      <c r="E34" s="19" t="str">
        <f>IFERROR(VLOOKUP(A34,'Control-EM Septiembre  2020 '!$H$6:$I$28,2,FALSE),"")</f>
        <v/>
      </c>
      <c r="F34" s="19" t="s">
        <v>12</v>
      </c>
      <c r="G34" s="33" t="str">
        <f t="shared" si="1"/>
        <v/>
      </c>
      <c r="I34" s="67"/>
    </row>
    <row r="35" spans="1:17" ht="24.95" hidden="1" customHeight="1" x14ac:dyDescent="0.2">
      <c r="A35" s="87" t="s">
        <v>73</v>
      </c>
      <c r="B35" s="48">
        <v>28</v>
      </c>
      <c r="C35" s="45" t="s">
        <v>92</v>
      </c>
      <c r="D35" s="82">
        <f t="shared" si="0"/>
        <v>4.3600000000000003</v>
      </c>
      <c r="E35" s="19" t="str">
        <f>IFERROR(VLOOKUP(A35,'Control-EM Septiembre  2020 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29</v>
      </c>
      <c r="C36" s="45" t="s">
        <v>93</v>
      </c>
      <c r="D36" s="179">
        <f t="shared" si="0"/>
        <v>5.3</v>
      </c>
      <c r="E36" s="19">
        <f>IFERROR(VLOOKUP(A36,'Control-EM Septiembre  2020 '!$H$6:$I$28,2,FALSE),"")</f>
        <v>300</v>
      </c>
      <c r="F36" s="19" t="s">
        <v>12</v>
      </c>
      <c r="G36" s="33">
        <f t="shared" si="1"/>
        <v>1590</v>
      </c>
      <c r="J36" s="65" t="s">
        <v>155</v>
      </c>
      <c r="K36" s="65">
        <v>50004355</v>
      </c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4.95" customHeight="1" x14ac:dyDescent="0.2">
      <c r="A37" s="87" t="s">
        <v>143</v>
      </c>
      <c r="B37" s="48">
        <v>30</v>
      </c>
      <c r="C37" s="45" t="s">
        <v>147</v>
      </c>
      <c r="D37" s="179">
        <f t="shared" si="0"/>
        <v>3.4</v>
      </c>
      <c r="E37" s="19">
        <f>IFERROR(VLOOKUP(A37,'Control-EM Septiembre  2020 '!$H$6:$I$28,2,FALSE),"")</f>
        <v>300</v>
      </c>
      <c r="F37" s="19" t="s">
        <v>12</v>
      </c>
      <c r="G37" s="33">
        <f t="shared" si="1"/>
        <v>1020</v>
      </c>
      <c r="J37" s="65" t="s">
        <v>173</v>
      </c>
      <c r="K37" s="65">
        <v>50004365</v>
      </c>
      <c r="L37" s="7">
        <f>E37</f>
        <v>300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24.95" hidden="1" customHeight="1" x14ac:dyDescent="0.2">
      <c r="A38" s="87" t="s">
        <v>75</v>
      </c>
      <c r="B38" s="48">
        <v>31</v>
      </c>
      <c r="C38" s="45" t="s">
        <v>95</v>
      </c>
      <c r="D38" s="82">
        <f t="shared" si="0"/>
        <v>2.58</v>
      </c>
      <c r="E38" s="19" t="str">
        <f>IFERROR(VLOOKUP(A38,'Control-EM Septiembre  2020 '!$H$6:$I$28,2,FALSE),"")</f>
        <v/>
      </c>
      <c r="F38" s="19" t="s">
        <v>12</v>
      </c>
      <c r="G38" s="33" t="str">
        <f t="shared" si="1"/>
        <v/>
      </c>
    </row>
    <row r="39" spans="1:17" ht="24.95" hidden="1" customHeight="1" x14ac:dyDescent="0.2">
      <c r="A39" s="87" t="s">
        <v>76</v>
      </c>
      <c r="B39" s="48">
        <v>32</v>
      </c>
      <c r="C39" s="45" t="s">
        <v>124</v>
      </c>
      <c r="D39" s="179">
        <f t="shared" si="0"/>
        <v>4.4000000000000004</v>
      </c>
      <c r="E39" s="19" t="str">
        <f>IFERROR(VLOOKUP(A39,'Control-EM Septiembre  2020 '!$H$6:$I$28,2,FALSE),"")</f>
        <v/>
      </c>
      <c r="F39" s="19" t="s">
        <v>12</v>
      </c>
      <c r="G39" s="33" t="str">
        <f t="shared" si="1"/>
        <v/>
      </c>
      <c r="J39" s="7" t="str">
        <f>A39</f>
        <v>IPB78</v>
      </c>
      <c r="K39" s="65">
        <v>50004376</v>
      </c>
      <c r="L39" s="15" t="str">
        <f>E39</f>
        <v/>
      </c>
      <c r="N39" s="146" t="s">
        <v>164</v>
      </c>
      <c r="O39" s="146">
        <v>2005</v>
      </c>
      <c r="P39" s="146" t="s">
        <v>165</v>
      </c>
      <c r="Q39" s="146" t="s">
        <v>178</v>
      </c>
    </row>
    <row r="40" spans="1:17" ht="24.95" customHeight="1" x14ac:dyDescent="0.2">
      <c r="A40" s="87" t="s">
        <v>77</v>
      </c>
      <c r="B40" s="48">
        <v>33</v>
      </c>
      <c r="C40" s="45" t="s">
        <v>96</v>
      </c>
      <c r="D40" s="179">
        <f t="shared" si="0"/>
        <v>4.3</v>
      </c>
      <c r="E40" s="18">
        <f>IFERROR(VLOOKUP(A40,'Control-EM Septiembre  2020 '!$H$6:$I$28,2,FALSE),"")</f>
        <v>1150</v>
      </c>
      <c r="F40" s="18" t="s">
        <v>12</v>
      </c>
      <c r="G40" s="33">
        <f t="shared" si="1"/>
        <v>4945</v>
      </c>
      <c r="J40" s="65" t="s">
        <v>189</v>
      </c>
      <c r="K40" s="65">
        <v>50003552</v>
      </c>
      <c r="L40" s="7">
        <f>E40</f>
        <v>1150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24.95" hidden="1" customHeight="1" x14ac:dyDescent="0.2">
      <c r="A41" s="87" t="s">
        <v>58</v>
      </c>
      <c r="B41" s="48">
        <v>34</v>
      </c>
      <c r="C41" s="45" t="s">
        <v>61</v>
      </c>
      <c r="D41" s="82">
        <f t="shared" si="0"/>
        <v>4.3</v>
      </c>
      <c r="E41" s="18" t="str">
        <f>IFERROR(VLOOKUP(A41,'Control-EM Septiembre  2020 '!$H$6:$I$28,2,FALSE),"")</f>
        <v/>
      </c>
      <c r="F41" s="18" t="s">
        <v>12</v>
      </c>
      <c r="G41" s="33" t="str">
        <f t="shared" si="1"/>
        <v/>
      </c>
    </row>
    <row r="42" spans="1:17" ht="24.95" hidden="1" customHeight="1" x14ac:dyDescent="0.2">
      <c r="A42" s="87" t="s">
        <v>35</v>
      </c>
      <c r="B42" s="48">
        <v>35</v>
      </c>
      <c r="C42" s="45" t="s">
        <v>50</v>
      </c>
      <c r="D42" s="82">
        <f t="shared" si="0"/>
        <v>2.2000000000000002</v>
      </c>
      <c r="E42" s="18" t="str">
        <f>IFERROR(VLOOKUP(A42,'Control-EM Septiembre  2020 '!$H$6:$I$28,2,FALSE),"")</f>
        <v/>
      </c>
      <c r="F42" s="18" t="s">
        <v>12</v>
      </c>
      <c r="G42" s="33" t="str">
        <f t="shared" si="1"/>
        <v/>
      </c>
    </row>
    <row r="43" spans="1:17" ht="24.95" customHeight="1" x14ac:dyDescent="0.2">
      <c r="A43" s="87" t="s">
        <v>27</v>
      </c>
      <c r="B43" s="48">
        <v>36</v>
      </c>
      <c r="C43" s="45" t="s">
        <v>47</v>
      </c>
      <c r="D43" s="82">
        <f t="shared" si="0"/>
        <v>3.23</v>
      </c>
      <c r="E43" s="148">
        <f>IFERROR(VLOOKUP(A43,'Control-EM Septiembre  2020 '!$H$6:$I$28,2,FALSE),"")</f>
        <v>300</v>
      </c>
      <c r="F43" s="148" t="s">
        <v>12</v>
      </c>
      <c r="G43" s="33">
        <f t="shared" si="1"/>
        <v>969</v>
      </c>
      <c r="I43" s="90"/>
      <c r="J43" s="7" t="s">
        <v>27</v>
      </c>
      <c r="K43" s="7">
        <v>50001313</v>
      </c>
      <c r="L43" s="7">
        <f>E43/200</f>
        <v>1.5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>VLOOKUP(A44,$A$91:$B$135,2,FALSE)</f>
        <v>3.23</v>
      </c>
      <c r="E44" s="94" t="str">
        <f>IFERROR(VLOOKUP(A44,'Control-EM Septiembre  2020 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hidden="1" customHeight="1" x14ac:dyDescent="0.2">
      <c r="A45" s="87" t="s">
        <v>122</v>
      </c>
      <c r="B45" s="48">
        <v>38</v>
      </c>
      <c r="C45" s="164" t="s">
        <v>125</v>
      </c>
      <c r="D45" s="180">
        <f>VLOOKUP(A45,$A$91:$B$135,2,FALSE)</f>
        <v>4.76</v>
      </c>
      <c r="E45" s="94" t="str">
        <f>IFERROR(VLOOKUP(A45,'Control-EM Septiembre  2020 '!$H$6:$I$28,2,FALSE),"")</f>
        <v/>
      </c>
      <c r="F45" s="94" t="s">
        <v>12</v>
      </c>
      <c r="G45" s="33" t="str">
        <f t="shared" si="1"/>
        <v/>
      </c>
      <c r="H45" s="35"/>
      <c r="J45" s="65" t="s">
        <v>172</v>
      </c>
      <c r="K45" s="65">
        <v>50004359</v>
      </c>
      <c r="L45" s="7" t="str">
        <f>E45</f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hidden="1" customHeight="1" x14ac:dyDescent="0.2">
      <c r="A46" s="87" t="s">
        <v>200</v>
      </c>
      <c r="B46" s="48">
        <v>39</v>
      </c>
      <c r="C46" s="164" t="s">
        <v>201</v>
      </c>
      <c r="D46" s="180">
        <f>VLOOKUP(A46,$A$91:$B$135,2,FALSE)</f>
        <v>5.19</v>
      </c>
      <c r="E46" s="94" t="str">
        <f>IFERROR(VLOOKUP(A46,'Control-EM Septiembre  2020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RT760</v>
      </c>
      <c r="K46" s="65">
        <v>50006420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customFormat="1" ht="24.95" hidden="1" customHeight="1" x14ac:dyDescent="0.2">
      <c r="A47" s="87" t="s">
        <v>186</v>
      </c>
      <c r="B47" s="48">
        <v>40</v>
      </c>
      <c r="C47" s="99" t="s">
        <v>187</v>
      </c>
      <c r="D47" s="92">
        <f>VLOOKUP(A47,$A$91:$B$135,2,FALSE)</f>
        <v>5.24</v>
      </c>
      <c r="E47" s="94" t="str">
        <f>IFERROR(VLOOKUP(A47,'Control-EM Septiembre  2020 '!$H$6:$I$28,2,FALSE),"")</f>
        <v/>
      </c>
      <c r="F47" s="94" t="s">
        <v>12</v>
      </c>
      <c r="G47" s="33" t="str">
        <f t="shared" si="1"/>
        <v/>
      </c>
      <c r="H47" s="35"/>
      <c r="J47" s="65" t="str">
        <f>A47</f>
        <v>RT155</v>
      </c>
      <c r="K47" s="65">
        <v>50006340</v>
      </c>
      <c r="L47" s="7" t="str">
        <f>E47</f>
        <v/>
      </c>
      <c r="N47" s="146" t="s">
        <v>164</v>
      </c>
      <c r="O47" s="146">
        <v>2005</v>
      </c>
      <c r="P47" s="146" t="s">
        <v>165</v>
      </c>
      <c r="Q47" s="146" t="s">
        <v>178</v>
      </c>
    </row>
    <row r="48" spans="1:17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44168.149999999994</v>
      </c>
      <c r="H48" s="15"/>
      <c r="I48" s="90">
        <f>G48*0.97</f>
        <v>42843.105499999991</v>
      </c>
      <c r="J48" s="65"/>
      <c r="K48" s="65"/>
      <c r="N48" s="146"/>
      <c r="O48" s="146"/>
      <c r="P48" s="146"/>
      <c r="Q48" s="146"/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Septiembre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>
        <f>G50*0.97</f>
        <v>1219.27836</v>
      </c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34" t="s">
        <v>14</v>
      </c>
      <c r="C53" s="534"/>
      <c r="D53" s="534"/>
      <c r="E53" s="534"/>
      <c r="F53" s="158" t="s">
        <v>8</v>
      </c>
      <c r="G53" s="171">
        <f>G48+G50</f>
        <v>45425.137999999992</v>
      </c>
      <c r="I53" s="174"/>
      <c r="K53" s="170"/>
    </row>
    <row r="54" spans="1:17" s="65" customFormat="1" ht="24.95" customHeight="1" x14ac:dyDescent="0.2">
      <c r="A54" s="7"/>
      <c r="B54" s="534" t="s">
        <v>15</v>
      </c>
      <c r="C54" s="534"/>
      <c r="D54" s="534"/>
      <c r="E54" s="534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19" t="s">
        <v>192</v>
      </c>
      <c r="C55" s="519"/>
      <c r="D55" s="519"/>
      <c r="E55" s="519"/>
      <c r="F55" s="73" t="s">
        <v>8</v>
      </c>
      <c r="G55" s="74">
        <f>G53*0.97</f>
        <v>44062.383859999987</v>
      </c>
      <c r="I55" s="175"/>
      <c r="K55" s="170"/>
    </row>
    <row r="56" spans="1:17" s="65" customFormat="1" ht="24.95" customHeight="1" x14ac:dyDescent="0.2">
      <c r="A56" s="7"/>
      <c r="B56" s="519" t="s">
        <v>193</v>
      </c>
      <c r="C56" s="519"/>
      <c r="D56" s="519"/>
      <c r="E56" s="519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16" t="s">
        <v>17</v>
      </c>
      <c r="F64" s="517"/>
      <c r="G64" s="518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3D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I92"/>
  <sheetViews>
    <sheetView zoomScale="98" zoomScaleNormal="98" workbookViewId="0">
      <selection activeCell="I28" sqref="I2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80017054</v>
      </c>
      <c r="C4" s="114">
        <v>44068</v>
      </c>
      <c r="D4" s="113" t="s">
        <v>142</v>
      </c>
      <c r="E4" s="113">
        <v>1000</v>
      </c>
      <c r="G4" s="60"/>
    </row>
    <row r="5" spans="2:9" x14ac:dyDescent="0.2">
      <c r="B5" s="113">
        <v>80017115</v>
      </c>
      <c r="C5" s="114">
        <v>44069</v>
      </c>
      <c r="D5" s="113" t="s">
        <v>30</v>
      </c>
      <c r="E5" s="113">
        <v>290</v>
      </c>
      <c r="G5" s="60"/>
    </row>
    <row r="6" spans="2:9" x14ac:dyDescent="0.2">
      <c r="B6" s="113">
        <v>80017115</v>
      </c>
      <c r="C6" s="114">
        <v>44069</v>
      </c>
      <c r="D6" s="113" t="s">
        <v>32</v>
      </c>
      <c r="E6" s="113">
        <v>130</v>
      </c>
      <c r="G6" s="60"/>
      <c r="H6" s="53" t="s">
        <v>23</v>
      </c>
      <c r="I6" t="s">
        <v>25</v>
      </c>
    </row>
    <row r="7" spans="2:9" x14ac:dyDescent="0.2">
      <c r="B7" s="113">
        <v>80017115</v>
      </c>
      <c r="C7" s="114">
        <v>44069</v>
      </c>
      <c r="D7" s="113" t="s">
        <v>31</v>
      </c>
      <c r="E7" s="113">
        <v>300</v>
      </c>
      <c r="G7" s="60"/>
      <c r="H7" s="54" t="s">
        <v>27</v>
      </c>
      <c r="I7" s="496">
        <v>300</v>
      </c>
    </row>
    <row r="8" spans="2:9" x14ac:dyDescent="0.2">
      <c r="B8" s="113">
        <v>80017115</v>
      </c>
      <c r="C8" s="114">
        <v>44069</v>
      </c>
      <c r="D8" s="113" t="s">
        <v>37</v>
      </c>
      <c r="E8" s="78">
        <v>65</v>
      </c>
      <c r="H8" s="54" t="s">
        <v>63</v>
      </c>
      <c r="I8" s="496">
        <v>550</v>
      </c>
    </row>
    <row r="9" spans="2:9" x14ac:dyDescent="0.2">
      <c r="B9" s="113">
        <v>80017498</v>
      </c>
      <c r="C9" s="114">
        <v>44074</v>
      </c>
      <c r="D9" s="113" t="s">
        <v>39</v>
      </c>
      <c r="E9" s="113">
        <v>850</v>
      </c>
      <c r="H9" s="54" t="s">
        <v>30</v>
      </c>
      <c r="I9" s="496">
        <v>580</v>
      </c>
    </row>
    <row r="10" spans="2:9" x14ac:dyDescent="0.2">
      <c r="B10" s="113">
        <v>80017498</v>
      </c>
      <c r="C10" s="114">
        <v>44074</v>
      </c>
      <c r="D10" s="113" t="s">
        <v>74</v>
      </c>
      <c r="E10" s="113">
        <v>300</v>
      </c>
      <c r="H10" s="54" t="s">
        <v>31</v>
      </c>
      <c r="I10" s="496">
        <v>600</v>
      </c>
    </row>
    <row r="11" spans="2:9" x14ac:dyDescent="0.2">
      <c r="B11" s="113">
        <v>80017498</v>
      </c>
      <c r="C11" s="114">
        <v>44074</v>
      </c>
      <c r="D11" s="113" t="s">
        <v>66</v>
      </c>
      <c r="E11" s="113">
        <v>400</v>
      </c>
      <c r="H11" s="54" t="s">
        <v>32</v>
      </c>
      <c r="I11" s="496">
        <v>2080</v>
      </c>
    </row>
    <row r="12" spans="2:9" x14ac:dyDescent="0.2">
      <c r="B12" s="113">
        <v>80017499</v>
      </c>
      <c r="C12" s="114">
        <v>44074</v>
      </c>
      <c r="D12" s="113" t="s">
        <v>39</v>
      </c>
      <c r="E12" s="113">
        <v>650</v>
      </c>
      <c r="H12" s="54" t="s">
        <v>142</v>
      </c>
      <c r="I12" s="496">
        <v>1000</v>
      </c>
    </row>
    <row r="13" spans="2:9" x14ac:dyDescent="0.2">
      <c r="B13" s="113">
        <v>80017499</v>
      </c>
      <c r="C13" s="114">
        <v>44074</v>
      </c>
      <c r="D13" s="113" t="s">
        <v>66</v>
      </c>
      <c r="E13" s="113">
        <v>1795</v>
      </c>
      <c r="H13" s="54" t="s">
        <v>77</v>
      </c>
      <c r="I13" s="496">
        <v>1150</v>
      </c>
    </row>
    <row r="14" spans="2:9" x14ac:dyDescent="0.2">
      <c r="B14" s="113">
        <v>80017496</v>
      </c>
      <c r="C14" s="114">
        <v>44074</v>
      </c>
      <c r="D14" s="113" t="s">
        <v>77</v>
      </c>
      <c r="E14" s="113">
        <v>850</v>
      </c>
      <c r="H14" s="54" t="s">
        <v>66</v>
      </c>
      <c r="I14" s="496">
        <v>2360</v>
      </c>
    </row>
    <row r="15" spans="2:9" x14ac:dyDescent="0.2">
      <c r="B15" s="113">
        <v>80017496</v>
      </c>
      <c r="C15" s="114">
        <v>44074</v>
      </c>
      <c r="D15" s="113" t="s">
        <v>32</v>
      </c>
      <c r="E15" s="113">
        <v>400</v>
      </c>
      <c r="H15" s="54" t="s">
        <v>37</v>
      </c>
      <c r="I15" s="496">
        <v>1365</v>
      </c>
    </row>
    <row r="16" spans="2:9" x14ac:dyDescent="0.2">
      <c r="B16" s="113">
        <v>80017496</v>
      </c>
      <c r="C16" s="114">
        <v>44074</v>
      </c>
      <c r="D16" s="113" t="s">
        <v>63</v>
      </c>
      <c r="E16" s="113">
        <v>275</v>
      </c>
      <c r="H16" s="54" t="s">
        <v>71</v>
      </c>
      <c r="I16" s="496">
        <v>180</v>
      </c>
    </row>
    <row r="17" spans="2:9" x14ac:dyDescent="0.2">
      <c r="B17" s="113">
        <v>80017704</v>
      </c>
      <c r="C17" s="114">
        <v>44082</v>
      </c>
      <c r="D17" s="113" t="s">
        <v>32</v>
      </c>
      <c r="E17" s="113">
        <v>1450</v>
      </c>
      <c r="H17" s="54" t="s">
        <v>74</v>
      </c>
      <c r="I17" s="496">
        <v>300</v>
      </c>
    </row>
    <row r="18" spans="2:9" x14ac:dyDescent="0.2">
      <c r="B18" s="113">
        <v>80017704</v>
      </c>
      <c r="C18" s="114">
        <v>44082</v>
      </c>
      <c r="D18" s="113" t="s">
        <v>37</v>
      </c>
      <c r="E18" s="113">
        <v>600</v>
      </c>
      <c r="H18" s="54" t="s">
        <v>143</v>
      </c>
      <c r="I18" s="496">
        <v>300</v>
      </c>
    </row>
    <row r="19" spans="2:9" x14ac:dyDescent="0.2">
      <c r="B19" s="113">
        <v>80017704</v>
      </c>
      <c r="C19" s="114">
        <v>44082</v>
      </c>
      <c r="D19" s="113" t="s">
        <v>63</v>
      </c>
      <c r="E19" s="113">
        <v>275</v>
      </c>
      <c r="H19" s="54" t="s">
        <v>39</v>
      </c>
      <c r="I19" s="496">
        <v>1665</v>
      </c>
    </row>
    <row r="20" spans="2:9" x14ac:dyDescent="0.2">
      <c r="B20" s="113">
        <v>80017766</v>
      </c>
      <c r="C20" s="114">
        <v>44084</v>
      </c>
      <c r="D20" s="158" t="s">
        <v>39</v>
      </c>
      <c r="E20" s="158">
        <v>165</v>
      </c>
      <c r="H20" s="54" t="s">
        <v>24</v>
      </c>
      <c r="I20" s="496">
        <v>12430</v>
      </c>
    </row>
    <row r="21" spans="2:9" x14ac:dyDescent="0.2">
      <c r="B21" s="113">
        <v>80017766</v>
      </c>
      <c r="C21" s="114">
        <v>44084</v>
      </c>
      <c r="D21" s="158" t="s">
        <v>66</v>
      </c>
      <c r="E21" s="158">
        <v>165</v>
      </c>
    </row>
    <row r="22" spans="2:9" x14ac:dyDescent="0.2">
      <c r="B22" s="113">
        <v>80017860</v>
      </c>
      <c r="C22" s="114">
        <v>44089</v>
      </c>
      <c r="D22" s="113" t="s">
        <v>30</v>
      </c>
      <c r="E22" s="113">
        <v>290</v>
      </c>
    </row>
    <row r="23" spans="2:9" x14ac:dyDescent="0.2">
      <c r="B23" s="113">
        <v>80017860</v>
      </c>
      <c r="C23" s="114">
        <v>44089</v>
      </c>
      <c r="D23" s="113" t="s">
        <v>37</v>
      </c>
      <c r="E23" s="113">
        <v>100</v>
      </c>
    </row>
    <row r="24" spans="2:9" x14ac:dyDescent="0.2">
      <c r="B24" s="113">
        <v>80017860</v>
      </c>
      <c r="C24" s="114">
        <v>44089</v>
      </c>
      <c r="D24" s="113" t="s">
        <v>32</v>
      </c>
      <c r="E24" s="113">
        <v>100</v>
      </c>
    </row>
    <row r="25" spans="2:9" x14ac:dyDescent="0.2">
      <c r="B25" s="113">
        <v>80017860</v>
      </c>
      <c r="C25" s="114">
        <v>44089</v>
      </c>
      <c r="D25" s="113" t="s">
        <v>31</v>
      </c>
      <c r="E25" s="113">
        <v>300</v>
      </c>
      <c r="F25" s="59"/>
      <c r="H25" s="54"/>
    </row>
    <row r="26" spans="2:9" x14ac:dyDescent="0.2">
      <c r="B26" s="113">
        <v>80017921</v>
      </c>
      <c r="C26" s="114">
        <v>44091</v>
      </c>
      <c r="D26" s="113" t="s">
        <v>37</v>
      </c>
      <c r="E26" s="113">
        <v>600</v>
      </c>
      <c r="F26" s="59"/>
    </row>
    <row r="27" spans="2:9" x14ac:dyDescent="0.2">
      <c r="B27" s="113">
        <v>80018012</v>
      </c>
      <c r="C27" s="114">
        <v>44092</v>
      </c>
      <c r="D27" s="113" t="s">
        <v>27</v>
      </c>
      <c r="E27" s="113">
        <v>300</v>
      </c>
      <c r="F27" s="59"/>
    </row>
    <row r="28" spans="2:9" x14ac:dyDescent="0.2">
      <c r="B28" s="113">
        <v>80018012</v>
      </c>
      <c r="C28" s="114">
        <v>44092</v>
      </c>
      <c r="D28" s="113" t="s">
        <v>71</v>
      </c>
      <c r="E28" s="113">
        <v>180</v>
      </c>
      <c r="F28" s="59"/>
    </row>
    <row r="29" spans="2:9" x14ac:dyDescent="0.2">
      <c r="B29" s="113">
        <v>80018012</v>
      </c>
      <c r="C29" s="114">
        <v>44092</v>
      </c>
      <c r="D29" s="113" t="s">
        <v>143</v>
      </c>
      <c r="E29" s="113">
        <v>300</v>
      </c>
    </row>
    <row r="30" spans="2:9" x14ac:dyDescent="0.2">
      <c r="B30" s="113">
        <v>80018012</v>
      </c>
      <c r="C30" s="114">
        <v>44092</v>
      </c>
      <c r="D30" s="113" t="s">
        <v>77</v>
      </c>
      <c r="E30" s="113">
        <v>300</v>
      </c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186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</sheetData>
  <autoFilter ref="B3:E34" xr:uid="{00000000-0009-0000-0000-00003E000000}"/>
  <dataValidations count="3">
    <dataValidation type="list" allowBlank="1" showInputMessage="1" showErrorMessage="1" sqref="D4:D40" xr:uid="{00000000-0002-0000-3E00-000000000000}">
      <formula1>$B$55:$B$92</formula1>
    </dataValidation>
    <dataValidation type="list" allowBlank="1" showInputMessage="1" showErrorMessage="1" sqref="D50:D55" xr:uid="{00000000-0002-0000-3E00-000001000000}">
      <formula1>$B$55:$B$73</formula1>
    </dataValidation>
    <dataValidation type="list" allowBlank="1" showInputMessage="1" showErrorMessage="1" sqref="D41:D48" xr:uid="{00000000-0002-0000-3E00-000002000000}">
      <formula1>$B$55:$B$74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C000"/>
    <pageSetUpPr fitToPage="1"/>
  </sheetPr>
  <dimension ref="A2:R122"/>
  <sheetViews>
    <sheetView showGridLines="0" topLeftCell="A37" zoomScale="85" zoomScaleNormal="85" workbookViewId="0">
      <selection activeCell="I28" sqref="I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209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VLOOKUP(A8,$A$87:$B$129,2,FALSE)</f>
        <v>2.38</v>
      </c>
      <c r="E8" s="17">
        <f>IFERROR(VLOOKUP(A8,'Control -LR-ES Septiembre 2020 '!$H$7:$I$21,2,FALSE),"")</f>
        <v>800</v>
      </c>
      <c r="F8" s="17" t="s">
        <v>12</v>
      </c>
      <c r="G8" s="27">
        <f>IFERROR(+D8*E8,"")</f>
        <v>1904</v>
      </c>
      <c r="I8" s="56"/>
      <c r="K8" s="144" t="s">
        <v>32</v>
      </c>
      <c r="L8" s="59">
        <v>50003076</v>
      </c>
      <c r="M8" s="8">
        <f>E8</f>
        <v>800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VLOOKUP(A9,$A$87:$B$129,2,FALSE)</f>
        <v>3.18</v>
      </c>
      <c r="E9" s="18" t="str">
        <f>IFERROR(VLOOKUP(A9,'Control -LR-ES Septiembre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2" si="1">VLOOKUP(A10,$A$87:$B$129,2,FALSE)</f>
        <v>2.41</v>
      </c>
      <c r="E10" s="18">
        <f>IFERROR(VLOOKUP(A10,'Control -LR-ES Septiembre 2020 '!$H$7:$I$21,2,FALSE),"")</f>
        <v>440</v>
      </c>
      <c r="F10" s="18" t="s">
        <v>12</v>
      </c>
      <c r="G10" s="33">
        <f t="shared" ref="G10:G43" si="2">IFERROR(+D10*E10,"")</f>
        <v>1060.4000000000001</v>
      </c>
      <c r="I10" s="56"/>
      <c r="J10"/>
      <c r="K10" t="s">
        <v>37</v>
      </c>
      <c r="L10" s="65">
        <v>50004171</v>
      </c>
      <c r="M10" s="8">
        <f t="shared" si="0"/>
        <v>440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Septiembre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Septiembre 2020 '!$H$7:$I$21,2,FALSE),"")</f>
        <v>710</v>
      </c>
      <c r="F12" s="18" t="s">
        <v>12</v>
      </c>
      <c r="G12" s="33">
        <f t="shared" si="2"/>
        <v>2009.3</v>
      </c>
      <c r="I12" s="56"/>
      <c r="J12"/>
      <c r="K12" t="s">
        <v>38</v>
      </c>
      <c r="L12" s="65">
        <v>50004198</v>
      </c>
      <c r="M12" s="8">
        <f t="shared" si="0"/>
        <v>710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Septiembre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Septiembre 2020 '!$H$7:$I$21,2,FALSE),"")</f>
        <v>715</v>
      </c>
      <c r="F14" s="20" t="s">
        <v>12</v>
      </c>
      <c r="G14" s="33">
        <f t="shared" si="2"/>
        <v>2473.9</v>
      </c>
      <c r="J14"/>
      <c r="K14" t="s">
        <v>39</v>
      </c>
      <c r="L14" s="65">
        <v>50004370</v>
      </c>
      <c r="M14" s="8">
        <f t="shared" si="0"/>
        <v>715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Septiembre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Septiembre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Septiembre 2020 '!$H$7:$I$21,2,FALSE),"")</f>
        <v>340</v>
      </c>
      <c r="F17" s="19" t="s">
        <v>12</v>
      </c>
      <c r="G17" s="33">
        <f t="shared" si="2"/>
        <v>401.2</v>
      </c>
      <c r="I17" s="56"/>
      <c r="J17"/>
      <c r="K17" t="str">
        <f>A17</f>
        <v>SB14</v>
      </c>
      <c r="L17" s="8">
        <v>50006661</v>
      </c>
      <c r="M17" s="8">
        <f t="shared" si="0"/>
        <v>340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>
        <f>IFERROR(VLOOKUP(A18,'Control -LR-ES Septiembre 2020 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 t="shared" si="0"/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Septiembre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Septiembre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Septiembre 2020 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Septiembre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Septiembre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Septiembre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Septiembre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Septiembre 2020 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Septiembre 2020 '!$H$7:$I$21,2,FALSE),"")</f>
        <v>1615</v>
      </c>
      <c r="F27" s="19" t="s">
        <v>12</v>
      </c>
      <c r="G27" s="33">
        <f t="shared" si="2"/>
        <v>7106.0000000000009</v>
      </c>
      <c r="J27"/>
      <c r="K27" t="s">
        <v>66</v>
      </c>
      <c r="L27" s="65">
        <v>50003683</v>
      </c>
      <c r="M27" s="8">
        <f t="shared" si="0"/>
        <v>1615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Septiembre 2020 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Septiembre 2020 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Septiembre 2020 '!$H$7:$I$21,2,FALSE),"")</f>
        <v>370</v>
      </c>
      <c r="F30" s="18" t="s">
        <v>12</v>
      </c>
      <c r="G30" s="33">
        <f t="shared" si="2"/>
        <v>814.00000000000011</v>
      </c>
      <c r="J30"/>
      <c r="K30" s="65" t="s">
        <v>69</v>
      </c>
      <c r="L30" s="65">
        <v>50003964</v>
      </c>
      <c r="M30" s="8">
        <f t="shared" si="0"/>
        <v>370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Septiembre 2020 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Septiembre 2020 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Septiembre 2020 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Septiembre 2020 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Septiembre 2020 '!$H$7:$I$21,2,FALSE),"")</f>
        <v>1180</v>
      </c>
      <c r="F35" s="19" t="s">
        <v>12</v>
      </c>
      <c r="G35" s="33">
        <f t="shared" si="2"/>
        <v>6254</v>
      </c>
      <c r="K35" s="65" t="s">
        <v>74</v>
      </c>
      <c r="L35" s="65">
        <v>50004355</v>
      </c>
      <c r="M35" s="8">
        <f t="shared" si="0"/>
        <v>1180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Septiembre 2020 '!$H$7:$I$21,2,FALSE),"")</f>
        <v>400</v>
      </c>
      <c r="F36" s="89" t="s">
        <v>12</v>
      </c>
      <c r="G36" s="33">
        <f t="shared" si="2"/>
        <v>1032</v>
      </c>
      <c r="K36" s="65" t="s">
        <v>75</v>
      </c>
      <c r="L36" s="65">
        <v>50006741</v>
      </c>
      <c r="M36" s="8">
        <f>E36/200</f>
        <v>2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>
        <f>IFERROR(VLOOKUP(A37,'Control -LR-ES Septiembre 2020 '!$H$7:$I$21,2,FALSE),"")</f>
        <v>1000</v>
      </c>
      <c r="F37" s="19" t="s">
        <v>12</v>
      </c>
      <c r="G37" s="33">
        <f t="shared" si="2"/>
        <v>4400</v>
      </c>
      <c r="K37" s="65" t="s">
        <v>188</v>
      </c>
      <c r="L37" s="65">
        <v>50004376</v>
      </c>
      <c r="M37" s="8">
        <f t="shared" si="0"/>
        <v>1000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Septiembre 2020 '!$H$7:$I$21,2,FALSE),"")</f>
        <v>190</v>
      </c>
      <c r="F38" s="19" t="s">
        <v>12</v>
      </c>
      <c r="G38" s="33">
        <f t="shared" si="2"/>
        <v>817</v>
      </c>
      <c r="K38" s="65" t="s">
        <v>77</v>
      </c>
      <c r="L38" s="65">
        <v>50003552</v>
      </c>
      <c r="M38" s="8">
        <f t="shared" si="0"/>
        <v>190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Septiembre 2020 '!$H$7:$I$21,2,FALSE),"")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0"/>
        <v/>
      </c>
    </row>
    <row r="40" spans="1:18" ht="18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Septiembre 2020 '!$H$7:$I$21,2,FALSE),"")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0"/>
        <v/>
      </c>
    </row>
    <row r="41" spans="1:18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Septiembre 2020 '!$H$7:$I$21,2,FALSE),"")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0"/>
        <v/>
      </c>
    </row>
    <row r="42" spans="1:18" ht="18" customHeight="1" x14ac:dyDescent="0.2">
      <c r="A42" s="87" t="s">
        <v>203</v>
      </c>
      <c r="B42" s="48">
        <v>35</v>
      </c>
      <c r="C42" s="96" t="s">
        <v>202</v>
      </c>
      <c r="D42" s="82">
        <f t="shared" si="1"/>
        <v>4.45</v>
      </c>
      <c r="E42" s="20">
        <f>IFERROR(VLOOKUP(A42,'Control -LR-ES Septiembre 2020 '!$H$7:$I$21,2,FALSE),"")</f>
        <v>400</v>
      </c>
      <c r="F42" s="20" t="s">
        <v>12</v>
      </c>
      <c r="G42" s="33">
        <f t="shared" si="2"/>
        <v>1780</v>
      </c>
      <c r="K42" t="str">
        <f>A42</f>
        <v>RT740</v>
      </c>
      <c r="L42" s="7">
        <v>50006415</v>
      </c>
      <c r="M42" s="8">
        <f t="shared" si="0"/>
        <v>400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8" customFormat="1" ht="14.25" x14ac:dyDescent="0.2">
      <c r="A43" s="87" t="s">
        <v>59</v>
      </c>
      <c r="B43" s="48">
        <v>36</v>
      </c>
      <c r="C43" s="49" t="s">
        <v>60</v>
      </c>
      <c r="D43" s="92">
        <f>VLOOKUP(A43,$A$87:$B$129,2,FALSE)</f>
        <v>3.23</v>
      </c>
      <c r="E43" s="20" t="str">
        <f>IFERROR(VLOOKUP(A43,'Control -LR-ES Septiembre 2020 '!$H$7:$I$21,2,FALSE),"")</f>
        <v/>
      </c>
      <c r="F43" s="94" t="s">
        <v>12</v>
      </c>
      <c r="G43" s="50" t="str">
        <f t="shared" si="2"/>
        <v/>
      </c>
      <c r="H43" s="35"/>
      <c r="I43" s="55"/>
      <c r="K43" t="str">
        <f>A43</f>
        <v>SB45</v>
      </c>
      <c r="M43" s="8" t="str">
        <f t="shared" si="0"/>
        <v/>
      </c>
    </row>
    <row r="44" spans="1:18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44155.8</v>
      </c>
      <c r="H44" s="15"/>
      <c r="I44" s="181">
        <f>G44*0.97</f>
        <v>42831.126000000004</v>
      </c>
    </row>
    <row r="45" spans="1:18" ht="24.95" customHeight="1" x14ac:dyDescent="0.2">
      <c r="A45" s="88"/>
      <c r="B45" s="23"/>
      <c r="C45" s="21"/>
      <c r="D45" s="22"/>
      <c r="E45" s="24"/>
      <c r="F45" s="22"/>
      <c r="G45" s="25"/>
      <c r="K45" s="65" t="s">
        <v>199</v>
      </c>
      <c r="L45" s="7" t="str">
        <f>B5</f>
        <v>Período: Septiembre  2020</v>
      </c>
    </row>
    <row r="46" spans="1:18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1">
        <f>G46*0.97</f>
        <v>812.85224000000005</v>
      </c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1">
        <f>G47*0.97</f>
        <v>176087.3786</v>
      </c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8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34" t="s">
        <v>14</v>
      </c>
      <c r="C49" s="534"/>
      <c r="D49" s="534"/>
      <c r="E49" s="534"/>
      <c r="F49" s="158" t="s">
        <v>8</v>
      </c>
      <c r="G49" s="171">
        <f>G44+G46</f>
        <v>44993.792000000001</v>
      </c>
      <c r="I49" s="66"/>
    </row>
    <row r="50" spans="1:9" s="65" customFormat="1" ht="24.95" customHeight="1" x14ac:dyDescent="0.2">
      <c r="A50" s="88"/>
      <c r="B50" s="534" t="s">
        <v>15</v>
      </c>
      <c r="C50" s="534"/>
      <c r="D50" s="534"/>
      <c r="E50" s="534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19" t="s">
        <v>192</v>
      </c>
      <c r="C51" s="519"/>
      <c r="D51" s="519"/>
      <c r="E51" s="519"/>
      <c r="F51" s="73" t="s">
        <v>8</v>
      </c>
      <c r="G51" s="74">
        <f>G49*0.97</f>
        <v>43643.978239999997</v>
      </c>
      <c r="I51" s="66"/>
    </row>
    <row r="52" spans="1:9" s="65" customFormat="1" ht="24.95" customHeight="1" x14ac:dyDescent="0.2">
      <c r="A52" s="88"/>
      <c r="B52" s="519" t="s">
        <v>193</v>
      </c>
      <c r="C52" s="519"/>
      <c r="D52" s="519"/>
      <c r="E52" s="519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16" t="s">
        <v>17</v>
      </c>
      <c r="F60" s="517"/>
      <c r="G60" s="518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9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B1:J88"/>
  <sheetViews>
    <sheetView zoomScale="98" zoomScaleNormal="98" workbookViewId="0">
      <selection activeCell="I28" sqref="I2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/>
      <c r="C4" s="114"/>
      <c r="D4" s="113"/>
      <c r="E4" s="113"/>
      <c r="G4" s="60"/>
    </row>
    <row r="5" spans="2:10" x14ac:dyDescent="0.2">
      <c r="B5" s="113">
        <v>80017459</v>
      </c>
      <c r="C5" s="114">
        <v>44074</v>
      </c>
      <c r="D5" s="113" t="s">
        <v>76</v>
      </c>
      <c r="E5" s="113">
        <v>1000</v>
      </c>
      <c r="G5" s="60"/>
    </row>
    <row r="6" spans="2:10" x14ac:dyDescent="0.2">
      <c r="B6" s="113">
        <v>80017705</v>
      </c>
      <c r="C6" s="114">
        <v>44082</v>
      </c>
      <c r="D6" s="113" t="s">
        <v>65</v>
      </c>
      <c r="E6" s="113">
        <v>1000</v>
      </c>
      <c r="G6" s="60"/>
      <c r="H6" s="53" t="s">
        <v>23</v>
      </c>
      <c r="I6" t="s">
        <v>25</v>
      </c>
    </row>
    <row r="7" spans="2:10" x14ac:dyDescent="0.2">
      <c r="B7" s="113">
        <v>80017705</v>
      </c>
      <c r="C7" s="114">
        <v>44082</v>
      </c>
      <c r="D7" s="113" t="s">
        <v>77</v>
      </c>
      <c r="E7" s="113">
        <v>190</v>
      </c>
      <c r="G7" s="60"/>
      <c r="H7" s="54" t="s">
        <v>30</v>
      </c>
      <c r="I7" s="496">
        <v>600</v>
      </c>
    </row>
    <row r="8" spans="2:10" x14ac:dyDescent="0.2">
      <c r="B8" s="113">
        <v>80017705</v>
      </c>
      <c r="C8" s="114">
        <v>44082</v>
      </c>
      <c r="D8" s="113" t="s">
        <v>66</v>
      </c>
      <c r="E8" s="113">
        <v>785</v>
      </c>
      <c r="H8" s="54" t="s">
        <v>32</v>
      </c>
      <c r="I8" s="496">
        <v>800</v>
      </c>
    </row>
    <row r="9" spans="2:10" x14ac:dyDescent="0.2">
      <c r="B9" s="113">
        <v>80017705</v>
      </c>
      <c r="C9" s="114">
        <v>44082</v>
      </c>
      <c r="D9" s="113" t="s">
        <v>74</v>
      </c>
      <c r="E9" s="113">
        <v>1030</v>
      </c>
      <c r="H9" s="54" t="s">
        <v>65</v>
      </c>
      <c r="I9" s="496">
        <v>2000</v>
      </c>
    </row>
    <row r="10" spans="2:10" x14ac:dyDescent="0.2">
      <c r="B10" s="113">
        <v>80017705</v>
      </c>
      <c r="C10" s="114">
        <v>44082</v>
      </c>
      <c r="D10" s="113" t="s">
        <v>39</v>
      </c>
      <c r="E10" s="113">
        <v>375</v>
      </c>
      <c r="H10" s="54" t="s">
        <v>77</v>
      </c>
      <c r="I10" s="496">
        <v>190</v>
      </c>
    </row>
    <row r="11" spans="2:10" x14ac:dyDescent="0.2">
      <c r="B11" s="113">
        <v>80017705</v>
      </c>
      <c r="C11" s="114">
        <v>44082</v>
      </c>
      <c r="D11" s="113" t="s">
        <v>203</v>
      </c>
      <c r="E11" s="113">
        <v>200</v>
      </c>
      <c r="H11" s="54" t="s">
        <v>66</v>
      </c>
      <c r="I11" s="496">
        <v>1615</v>
      </c>
    </row>
    <row r="12" spans="2:10" x14ac:dyDescent="0.2">
      <c r="B12" s="113">
        <v>80017753</v>
      </c>
      <c r="C12" s="114">
        <v>44084</v>
      </c>
      <c r="D12" s="113" t="s">
        <v>37</v>
      </c>
      <c r="E12" s="113">
        <v>190</v>
      </c>
      <c r="H12" s="54" t="s">
        <v>69</v>
      </c>
      <c r="I12" s="496">
        <v>370</v>
      </c>
    </row>
    <row r="13" spans="2:10" x14ac:dyDescent="0.2">
      <c r="B13" s="113">
        <v>80017753</v>
      </c>
      <c r="C13" s="114">
        <v>44084</v>
      </c>
      <c r="D13" s="113" t="s">
        <v>30</v>
      </c>
      <c r="E13" s="113">
        <v>300</v>
      </c>
      <c r="H13" s="54" t="s">
        <v>37</v>
      </c>
      <c r="I13" s="496">
        <v>440</v>
      </c>
    </row>
    <row r="14" spans="2:10" x14ac:dyDescent="0.2">
      <c r="B14" s="113">
        <v>80017753</v>
      </c>
      <c r="C14" s="114">
        <v>44084</v>
      </c>
      <c r="D14" s="113" t="s">
        <v>32</v>
      </c>
      <c r="E14" s="113">
        <v>600</v>
      </c>
      <c r="H14" s="54" t="s">
        <v>38</v>
      </c>
      <c r="I14" s="496">
        <v>710</v>
      </c>
    </row>
    <row r="15" spans="2:10" x14ac:dyDescent="0.2">
      <c r="B15" s="113">
        <v>80017753</v>
      </c>
      <c r="C15" s="114">
        <v>44084</v>
      </c>
      <c r="D15" s="113" t="s">
        <v>43</v>
      </c>
      <c r="E15" s="113">
        <v>140</v>
      </c>
      <c r="H15" s="54" t="s">
        <v>74</v>
      </c>
      <c r="I15" s="496">
        <v>1180</v>
      </c>
      <c r="J15" s="136"/>
    </row>
    <row r="16" spans="2:10" x14ac:dyDescent="0.2">
      <c r="B16" s="113">
        <v>80017753</v>
      </c>
      <c r="C16" s="114">
        <v>44084</v>
      </c>
      <c r="D16" s="113" t="s">
        <v>38</v>
      </c>
      <c r="E16" s="113">
        <v>310</v>
      </c>
      <c r="H16" s="54" t="s">
        <v>39</v>
      </c>
      <c r="I16" s="496">
        <v>715</v>
      </c>
    </row>
    <row r="17" spans="2:9" x14ac:dyDescent="0.2">
      <c r="B17" s="113">
        <v>80017753</v>
      </c>
      <c r="C17" s="114">
        <v>44084</v>
      </c>
      <c r="D17" s="113" t="s">
        <v>69</v>
      </c>
      <c r="E17" s="113">
        <v>170</v>
      </c>
      <c r="H17" s="54" t="s">
        <v>76</v>
      </c>
      <c r="I17" s="496">
        <v>1000</v>
      </c>
    </row>
    <row r="18" spans="2:9" x14ac:dyDescent="0.2">
      <c r="B18" s="113">
        <v>80017753</v>
      </c>
      <c r="C18" s="114">
        <v>44084</v>
      </c>
      <c r="D18" s="113" t="s">
        <v>75</v>
      </c>
      <c r="E18" s="113">
        <v>200</v>
      </c>
      <c r="H18" s="54" t="s">
        <v>203</v>
      </c>
      <c r="I18" s="496">
        <v>400</v>
      </c>
    </row>
    <row r="19" spans="2:9" x14ac:dyDescent="0.2">
      <c r="B19" s="113">
        <v>80017769</v>
      </c>
      <c r="C19" s="114">
        <v>44084</v>
      </c>
      <c r="D19" s="113" t="s">
        <v>38</v>
      </c>
      <c r="E19" s="113">
        <v>400</v>
      </c>
      <c r="H19" s="54" t="s">
        <v>43</v>
      </c>
      <c r="I19" s="496">
        <v>340</v>
      </c>
    </row>
    <row r="20" spans="2:9" x14ac:dyDescent="0.2">
      <c r="B20" s="113">
        <v>80017769</v>
      </c>
      <c r="C20" s="114">
        <v>44084</v>
      </c>
      <c r="D20" s="113" t="s">
        <v>69</v>
      </c>
      <c r="E20" s="113">
        <v>200</v>
      </c>
      <c r="H20" s="54" t="s">
        <v>75</v>
      </c>
      <c r="I20" s="496">
        <v>400</v>
      </c>
    </row>
    <row r="21" spans="2:9" x14ac:dyDescent="0.2">
      <c r="B21" s="113">
        <v>80017769</v>
      </c>
      <c r="C21" s="114">
        <v>44084</v>
      </c>
      <c r="D21" s="113" t="s">
        <v>37</v>
      </c>
      <c r="E21" s="113">
        <v>250</v>
      </c>
      <c r="H21" s="54" t="s">
        <v>109</v>
      </c>
      <c r="I21" s="496"/>
    </row>
    <row r="22" spans="2:9" x14ac:dyDescent="0.2">
      <c r="B22" s="113">
        <v>80017769</v>
      </c>
      <c r="C22" s="114">
        <v>44084</v>
      </c>
      <c r="D22" s="113" t="s">
        <v>30</v>
      </c>
      <c r="E22" s="113">
        <v>300</v>
      </c>
      <c r="H22" s="54" t="s">
        <v>24</v>
      </c>
      <c r="I22" s="496">
        <v>10760</v>
      </c>
    </row>
    <row r="23" spans="2:9" x14ac:dyDescent="0.2">
      <c r="B23" s="113">
        <v>80017769</v>
      </c>
      <c r="C23" s="114">
        <v>44084</v>
      </c>
      <c r="D23" s="113" t="s">
        <v>32</v>
      </c>
      <c r="E23" s="113">
        <v>200</v>
      </c>
    </row>
    <row r="24" spans="2:9" x14ac:dyDescent="0.2">
      <c r="B24" s="113">
        <v>80017769</v>
      </c>
      <c r="C24" s="114">
        <v>44084</v>
      </c>
      <c r="D24" s="113" t="s">
        <v>43</v>
      </c>
      <c r="E24" s="113">
        <v>200</v>
      </c>
    </row>
    <row r="25" spans="2:9" x14ac:dyDescent="0.2">
      <c r="B25" s="113">
        <v>80017769</v>
      </c>
      <c r="C25" s="114">
        <v>44084</v>
      </c>
      <c r="D25" s="113" t="s">
        <v>75</v>
      </c>
      <c r="E25" s="113">
        <v>200</v>
      </c>
    </row>
    <row r="26" spans="2:9" x14ac:dyDescent="0.2">
      <c r="B26" s="113">
        <v>80018015</v>
      </c>
      <c r="C26" s="114">
        <v>44092</v>
      </c>
      <c r="D26" s="158" t="s">
        <v>65</v>
      </c>
      <c r="E26" s="113">
        <v>1000</v>
      </c>
    </row>
    <row r="27" spans="2:9" x14ac:dyDescent="0.2">
      <c r="B27" s="113">
        <v>80018015</v>
      </c>
      <c r="C27" s="114">
        <v>44092</v>
      </c>
      <c r="D27" s="158" t="s">
        <v>66</v>
      </c>
      <c r="E27" s="162">
        <v>830</v>
      </c>
    </row>
    <row r="28" spans="2:9" x14ac:dyDescent="0.2">
      <c r="B28" s="113">
        <v>80018015</v>
      </c>
      <c r="C28" s="114">
        <v>44092</v>
      </c>
      <c r="D28" s="158" t="s">
        <v>74</v>
      </c>
      <c r="E28" s="113">
        <v>150</v>
      </c>
    </row>
    <row r="29" spans="2:9" x14ac:dyDescent="0.2">
      <c r="B29" s="113">
        <v>80018015</v>
      </c>
      <c r="C29" s="114">
        <v>44092</v>
      </c>
      <c r="D29" s="158" t="s">
        <v>39</v>
      </c>
      <c r="E29" s="113">
        <v>340</v>
      </c>
    </row>
    <row r="30" spans="2:9" x14ac:dyDescent="0.2">
      <c r="B30" s="113">
        <v>80018015</v>
      </c>
      <c r="C30" s="114">
        <v>44092</v>
      </c>
      <c r="D30" s="113" t="s">
        <v>203</v>
      </c>
      <c r="E30" s="113">
        <v>200</v>
      </c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  <row r="88" spans="2:2" x14ac:dyDescent="0.2">
      <c r="B88" s="59" t="s">
        <v>203</v>
      </c>
    </row>
  </sheetData>
  <autoFilter ref="B3:E48" xr:uid="{00000000-0009-0000-0000-000040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4" xr:uid="{00000000-0002-0000-4000-000000000000}">
      <formula1>$B$54:$B$90</formula1>
    </dataValidation>
    <dataValidation type="list" allowBlank="1" showInputMessage="1" showErrorMessage="1" sqref="D15:D39" xr:uid="{00000000-0002-0000-4000-000001000000}">
      <formula1>$B$54:$B$91</formula1>
    </dataValidation>
    <dataValidation type="list" allowBlank="1" showInputMessage="1" showErrorMessage="1" sqref="D40:D47" xr:uid="{00000000-0002-0000-4000-000002000000}">
      <formula1>$B$54:$B$72</formula1>
    </dataValidation>
    <dataValidation type="list" allowBlank="1" showInputMessage="1" showErrorMessage="1" sqref="D49:D54" xr:uid="{00000000-0002-0000-4000-000003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filterMode="1">
    <tabColor rgb="FFFFC000"/>
    <pageSetUpPr fitToPage="1"/>
  </sheetPr>
  <dimension ref="A2:R130"/>
  <sheetViews>
    <sheetView showGridLines="0" topLeftCell="C31" zoomScale="85" zoomScaleNormal="85" workbookViewId="0">
      <selection activeCell="I48" sqref="I48:I5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210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7" si="0">VLOOKUP(A8,$A$91:$B$135,2,FALSE)</f>
        <v>2.38</v>
      </c>
      <c r="E8" s="17">
        <f>IFERROR(VLOOKUP(A8,'Control-EM Octubre   2020'!$H$6:$I$28,2,FALSE),"")</f>
        <v>1130</v>
      </c>
      <c r="F8" s="17" t="s">
        <v>12</v>
      </c>
      <c r="G8" s="27">
        <f>IFERROR(+D8*E8,"")</f>
        <v>2689.4</v>
      </c>
      <c r="J8" s="65" t="s">
        <v>169</v>
      </c>
      <c r="K8" s="144">
        <v>50003076</v>
      </c>
      <c r="L8" s="8">
        <f>E8</f>
        <v>1130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Octubre   2020'!$H$6:$I$28,2,FALSE),"")</f>
        <v>300</v>
      </c>
      <c r="F9" s="18" t="s">
        <v>12</v>
      </c>
      <c r="G9" s="33">
        <f>IFERROR(+D9*E9,"")</f>
        <v>954</v>
      </c>
      <c r="I9" s="54"/>
      <c r="J9" s="65" t="s">
        <v>152</v>
      </c>
      <c r="K9" s="144">
        <v>50003065</v>
      </c>
      <c r="L9" s="8">
        <f>E9</f>
        <v>300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Octubre   2020'!$H$6:$I$28,2,FALSE),"")</f>
        <v>900</v>
      </c>
      <c r="F10" s="18" t="s">
        <v>12</v>
      </c>
      <c r="G10" s="33">
        <f t="shared" ref="G10:G46" si="1">IFERROR(+D10*E10,"")</f>
        <v>2169</v>
      </c>
      <c r="I10" s="54"/>
      <c r="J10" t="s">
        <v>154</v>
      </c>
      <c r="K10" s="185">
        <v>50004171</v>
      </c>
      <c r="L10" s="8">
        <f>E10</f>
        <v>900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Octubre   2020'!$H$6:$I$28,2,FALSE),"")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Octubre   2020'!$H$6:$I$28,2,FALSE),"")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Octubre   2020'!$H$6:$I$28,2,FALSE),"")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Octubre   2020'!$H$6:$I$28,2,FALSE),"")</f>
        <v>1300</v>
      </c>
      <c r="F14" s="18" t="s">
        <v>12</v>
      </c>
      <c r="G14" s="33">
        <f t="shared" si="1"/>
        <v>4498</v>
      </c>
      <c r="I14" s="54"/>
      <c r="J14" t="s">
        <v>156</v>
      </c>
      <c r="K14" s="185">
        <v>50004370</v>
      </c>
      <c r="L14" s="8">
        <f>E14</f>
        <v>1300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Octubre   2020'!$H$6:$I$28,2,FALSE),"")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Octubre   2020'!$H$6:$I$28,2,FALSE),"")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Octubre   2020'!$H$6:$I$28,2,FALSE),"")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Octubre   2020'!$H$6:$I$28,2,FALSE),"")</f>
        <v>315</v>
      </c>
      <c r="F18" s="89" t="s">
        <v>12</v>
      </c>
      <c r="G18" s="33">
        <f t="shared" si="1"/>
        <v>579.6</v>
      </c>
      <c r="J18" t="s">
        <v>151</v>
      </c>
      <c r="K18" s="185">
        <v>50001439</v>
      </c>
      <c r="L18" s="8">
        <f>E18</f>
        <v>315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Octubre   2020'!$H$6:$I$28,2,FALSE),"")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Octubre   2020'!$H$6:$I$28,2,FALSE),"")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Octubre   2020'!$H$6:$I$28,2,FALSE),"")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Octubre   2020'!$H$6:$I$28,2,FALSE),"")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Octubre   2020'!$H$6:$I$28,2,FALSE),"")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Octubre   2020'!$H$6:$I$28,2,FALSE),"")</f>
        <v>550</v>
      </c>
      <c r="F24" s="19" t="s">
        <v>12</v>
      </c>
      <c r="G24" s="33">
        <f t="shared" si="1"/>
        <v>1870</v>
      </c>
      <c r="J24" t="s">
        <v>168</v>
      </c>
      <c r="K24" s="185">
        <v>50001416</v>
      </c>
      <c r="L24" s="8">
        <f>E24</f>
        <v>550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Octubre   2020'!$H$6:$I$28,2,FALSE),"")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Octubre   2020'!$H$6:$I$28,2,FALSE),"")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Octubre   2020'!$H$6:$I$28,2,FALSE),"")</f>
        <v>1000</v>
      </c>
      <c r="F27" s="19" t="s">
        <v>12</v>
      </c>
      <c r="G27" s="33">
        <f t="shared" si="1"/>
        <v>5820</v>
      </c>
      <c r="J27" t="s">
        <v>176</v>
      </c>
      <c r="K27" s="185">
        <v>50007322</v>
      </c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Octubre   2020'!$H$6:$I$28,2,FALSE),"")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Octubre   2020'!$H$6:$I$28,2,FALSE),"")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Octubre   2020'!$H$6:$I$28,2,FALSE),"")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Octubre   2020'!$H$6:$I$28,2,FALSE),"")</f>
        <v>30</v>
      </c>
      <c r="F31" s="18" t="s">
        <v>12</v>
      </c>
      <c r="G31" s="33">
        <f t="shared" si="1"/>
        <v>117.30000000000001</v>
      </c>
      <c r="J31" s="65" t="s">
        <v>170</v>
      </c>
      <c r="K31" s="144">
        <v>50004184</v>
      </c>
      <c r="L31" s="8">
        <f>E31</f>
        <v>30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Octubre   2020'!$H$6:$I$28,2,FALSE),"")</f>
        <v>190</v>
      </c>
      <c r="F32" s="18" t="s">
        <v>12</v>
      </c>
      <c r="G32" s="33">
        <f t="shared" si="1"/>
        <v>627</v>
      </c>
      <c r="J32" s="65" t="s">
        <v>171</v>
      </c>
      <c r="K32" s="144">
        <v>50004264</v>
      </c>
      <c r="L32" s="8">
        <f>E32</f>
        <v>190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8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Octubre   2020'!$H$6:$I$28,2,FALSE),"")</f>
        <v/>
      </c>
      <c r="F33" s="19" t="s">
        <v>12</v>
      </c>
      <c r="G33" s="33" t="str">
        <f t="shared" si="1"/>
        <v/>
      </c>
      <c r="I33" s="67"/>
    </row>
    <row r="34" spans="1:18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Octubre   2020'!$H$6:$I$28,2,FALSE),"")</f>
        <v/>
      </c>
      <c r="F34" s="19" t="s">
        <v>12</v>
      </c>
      <c r="G34" s="33" t="str">
        <f t="shared" si="1"/>
        <v/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Octubre   2020'!$H$6:$I$28,2,FALSE),"")</f>
        <v>670</v>
      </c>
      <c r="F35" s="19" t="s">
        <v>12</v>
      </c>
      <c r="G35" s="33">
        <f t="shared" si="1"/>
        <v>3551</v>
      </c>
      <c r="J35" s="65" t="s">
        <v>155</v>
      </c>
      <c r="K35" s="144">
        <v>50004355</v>
      </c>
      <c r="L35" s="8">
        <f>E35</f>
        <v>670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8" ht="24.95" hidden="1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 t="str">
        <f>IFERROR(VLOOKUP(A36,'Control-EM Octubre   2020'!$H$6:$I$28,2,FALSE),"")</f>
        <v/>
      </c>
      <c r="F36" s="19" t="s">
        <v>12</v>
      </c>
      <c r="G36" s="33" t="str">
        <f t="shared" si="1"/>
        <v/>
      </c>
      <c r="J36" s="65" t="s">
        <v>173</v>
      </c>
      <c r="K36" s="65">
        <v>50004365</v>
      </c>
      <c r="L36" s="7" t="str">
        <f>E36</f>
        <v/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8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Octubre   2020'!$H$6:$I$28,2,FALSE),"")</f>
        <v/>
      </c>
      <c r="F37" s="19" t="s">
        <v>12</v>
      </c>
      <c r="G37" s="33" t="str">
        <f t="shared" si="1"/>
        <v/>
      </c>
    </row>
    <row r="38" spans="1:18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 t="str">
        <f>IFERROR(VLOOKUP(A38,'Control-EM Octubre   2020'!$H$6:$I$28,2,FALSE),"")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8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Octubre   2020'!$H$6:$I$28,2,FALSE),"")</f>
        <v>1050</v>
      </c>
      <c r="F39" s="18" t="s">
        <v>12</v>
      </c>
      <c r="G39" s="33">
        <f t="shared" si="1"/>
        <v>4515</v>
      </c>
      <c r="J39" s="65" t="s">
        <v>189</v>
      </c>
      <c r="K39" s="144">
        <v>50003552</v>
      </c>
      <c r="L39" s="8">
        <f>E39</f>
        <v>1050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8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Octubre   2020'!$H$6:$I$28,2,FALSE),"")</f>
        <v/>
      </c>
      <c r="F40" s="18" t="s">
        <v>12</v>
      </c>
      <c r="G40" s="33" t="str">
        <f t="shared" si="1"/>
        <v/>
      </c>
    </row>
    <row r="41" spans="1:18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Octubre   2020'!$H$6:$I$28,2,FALSE),"")</f>
        <v/>
      </c>
      <c r="F41" s="18" t="s">
        <v>12</v>
      </c>
      <c r="G41" s="33" t="str">
        <f t="shared" si="1"/>
        <v/>
      </c>
    </row>
    <row r="42" spans="1:18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>
        <f>IFERROR(VLOOKUP(A42,'Control-EM Octubre   2020'!$H$6:$I$28,2,FALSE),"")</f>
        <v>300</v>
      </c>
      <c r="F42" s="187" t="s">
        <v>12</v>
      </c>
      <c r="G42" s="33">
        <f t="shared" si="1"/>
        <v>969</v>
      </c>
      <c r="I42" s="174"/>
      <c r="J42" s="7" t="s">
        <v>27</v>
      </c>
      <c r="K42" s="8">
        <v>50001313</v>
      </c>
      <c r="L42" s="8">
        <f>E42/200</f>
        <v>1.5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8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Octubre   2020'!$H$6:$I$28,2,FALSE),"")</f>
        <v/>
      </c>
      <c r="F43" s="94" t="s">
        <v>12</v>
      </c>
      <c r="G43" s="33" t="str">
        <f t="shared" si="1"/>
        <v/>
      </c>
      <c r="H43" s="35"/>
    </row>
    <row r="44" spans="1:18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Octubre   2020'!$H$6:$I$28,2,FALSE),"")</f>
        <v/>
      </c>
      <c r="F44" s="94" t="s">
        <v>12</v>
      </c>
      <c r="G44" s="33" t="str">
        <f t="shared" si="1"/>
        <v/>
      </c>
      <c r="H44" s="35"/>
      <c r="J44" s="65" t="s">
        <v>172</v>
      </c>
      <c r="K44" s="65">
        <v>50004359</v>
      </c>
      <c r="L44" s="7" t="str">
        <f>E44</f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8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Octubre   2020'!$H$6:$I$28,2,FALSE),"")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>E45</f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8" customFormat="1" ht="24.95" hidden="1" customHeight="1" x14ac:dyDescent="0.2">
      <c r="A46" s="87" t="s">
        <v>186</v>
      </c>
      <c r="B46" s="48">
        <v>39</v>
      </c>
      <c r="C46" s="99" t="s">
        <v>187</v>
      </c>
      <c r="D46" s="92">
        <f t="shared" si="0"/>
        <v>5.24</v>
      </c>
      <c r="E46" s="94" t="str">
        <f>IFERROR(VLOOKUP(A46,'Control-EM Octubre   2020'!$H$6:$I$28,2,FALSE),"")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8" ht="24.95" customHeight="1" x14ac:dyDescent="0.25">
      <c r="A47" s="87" t="s">
        <v>66</v>
      </c>
      <c r="B47" s="48">
        <v>40</v>
      </c>
      <c r="C47" s="45" t="s">
        <v>212</v>
      </c>
      <c r="D47" s="179">
        <f t="shared" si="0"/>
        <v>4.4000000000000004</v>
      </c>
      <c r="E47" s="19">
        <f>IFERROR(VLOOKUP(A47,'Control-EM Octubre   2020'!$H$6:$I$28,2,FALSE),"")</f>
        <v>4137</v>
      </c>
      <c r="F47" s="19" t="s">
        <v>12</v>
      </c>
      <c r="G47" s="33">
        <f>IFERROR(+D47*E47,"")</f>
        <v>18202.800000000003</v>
      </c>
      <c r="I47" s="90"/>
      <c r="J47" s="65" t="s">
        <v>153</v>
      </c>
      <c r="K47" s="186">
        <v>20002574</v>
      </c>
      <c r="L47" s="7">
        <f>E47</f>
        <v>4137</v>
      </c>
      <c r="N47" t="s">
        <v>164</v>
      </c>
      <c r="O47">
        <v>2005</v>
      </c>
      <c r="P47" t="s">
        <v>165</v>
      </c>
      <c r="Q47" t="s">
        <v>178</v>
      </c>
      <c r="R47" s="65" t="s">
        <v>213</v>
      </c>
    </row>
    <row r="48" spans="1:18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46562.100000000006</v>
      </c>
      <c r="H48" s="15"/>
      <c r="I48" s="90"/>
      <c r="J48" s="65"/>
      <c r="K48" s="65"/>
      <c r="N48"/>
      <c r="O48"/>
      <c r="P48"/>
      <c r="Q48"/>
      <c r="R48" s="7" t="str">
        <f>B5</f>
        <v xml:space="preserve">Período: Octubre  2020  </v>
      </c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Octubre 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/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34" t="s">
        <v>14</v>
      </c>
      <c r="C53" s="534"/>
      <c r="D53" s="534"/>
      <c r="E53" s="534"/>
      <c r="F53" s="158" t="s">
        <v>8</v>
      </c>
      <c r="G53" s="171">
        <f>G48+G50</f>
        <v>47819.088000000003</v>
      </c>
      <c r="I53" s="174"/>
      <c r="K53" s="170"/>
    </row>
    <row r="54" spans="1:17" s="65" customFormat="1" ht="24.95" customHeight="1" x14ac:dyDescent="0.2">
      <c r="A54" s="7"/>
      <c r="B54" s="534" t="s">
        <v>15</v>
      </c>
      <c r="C54" s="534"/>
      <c r="D54" s="534"/>
      <c r="E54" s="534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19" t="s">
        <v>192</v>
      </c>
      <c r="C55" s="519"/>
      <c r="D55" s="519"/>
      <c r="E55" s="519"/>
      <c r="F55" s="73" t="s">
        <v>8</v>
      </c>
      <c r="G55" s="74">
        <f>G53*0.97</f>
        <v>46384.515360000005</v>
      </c>
      <c r="I55" s="175"/>
      <c r="K55" s="170"/>
    </row>
    <row r="56" spans="1:17" s="65" customFormat="1" ht="24.95" customHeight="1" x14ac:dyDescent="0.2">
      <c r="A56" s="7"/>
      <c r="B56" s="519" t="s">
        <v>193</v>
      </c>
      <c r="C56" s="519"/>
      <c r="D56" s="519"/>
      <c r="E56" s="519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16" t="s">
        <v>17</v>
      </c>
      <c r="F64" s="517"/>
      <c r="G64" s="518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41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K92"/>
  <sheetViews>
    <sheetView zoomScale="98" zoomScaleNormal="98" workbookViewId="0">
      <selection activeCell="G4" sqref="G4:J22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800182361</v>
      </c>
      <c r="C4" s="114">
        <v>44099</v>
      </c>
      <c r="D4" s="113" t="s">
        <v>63</v>
      </c>
      <c r="E4" s="113">
        <v>275</v>
      </c>
      <c r="G4" s="60"/>
    </row>
    <row r="5" spans="2:9" x14ac:dyDescent="0.2">
      <c r="B5" s="113">
        <v>800182361</v>
      </c>
      <c r="C5" s="114">
        <v>44099</v>
      </c>
      <c r="D5" s="113" t="s">
        <v>32</v>
      </c>
      <c r="E5" s="113">
        <v>1000</v>
      </c>
      <c r="G5" s="60"/>
    </row>
    <row r="6" spans="2:9" x14ac:dyDescent="0.2">
      <c r="B6" s="113">
        <v>80018250</v>
      </c>
      <c r="C6" s="114">
        <v>44099</v>
      </c>
      <c r="D6" s="113" t="s">
        <v>66</v>
      </c>
      <c r="E6" s="113">
        <v>1780</v>
      </c>
      <c r="G6" s="60"/>
      <c r="H6" s="53" t="s">
        <v>23</v>
      </c>
      <c r="I6" t="s">
        <v>25</v>
      </c>
    </row>
    <row r="7" spans="2:9" x14ac:dyDescent="0.2">
      <c r="B7" s="113">
        <v>80018250</v>
      </c>
      <c r="C7" s="114">
        <v>44099</v>
      </c>
      <c r="D7" s="113" t="s">
        <v>74</v>
      </c>
      <c r="E7" s="113">
        <v>390</v>
      </c>
      <c r="G7" s="60"/>
      <c r="H7" s="54" t="s">
        <v>27</v>
      </c>
      <c r="I7" s="496">
        <v>300</v>
      </c>
    </row>
    <row r="8" spans="2:9" x14ac:dyDescent="0.2">
      <c r="B8" s="113">
        <v>80018250</v>
      </c>
      <c r="C8" s="114">
        <v>44099</v>
      </c>
      <c r="D8" s="113" t="s">
        <v>39</v>
      </c>
      <c r="E8" s="78">
        <v>800</v>
      </c>
      <c r="H8" s="54" t="s">
        <v>63</v>
      </c>
      <c r="I8" s="496">
        <v>550</v>
      </c>
    </row>
    <row r="9" spans="2:9" x14ac:dyDescent="0.2">
      <c r="B9" s="113">
        <v>80018727</v>
      </c>
      <c r="C9" s="114">
        <v>44109</v>
      </c>
      <c r="D9" s="113" t="s">
        <v>30</v>
      </c>
      <c r="E9" s="113">
        <v>315</v>
      </c>
      <c r="H9" s="54" t="s">
        <v>30</v>
      </c>
      <c r="I9" s="496">
        <v>315</v>
      </c>
    </row>
    <row r="10" spans="2:9" x14ac:dyDescent="0.2">
      <c r="B10" s="113">
        <v>80018727</v>
      </c>
      <c r="C10" s="114">
        <v>44109</v>
      </c>
      <c r="D10" s="113" t="s">
        <v>66</v>
      </c>
      <c r="E10" s="113">
        <v>700</v>
      </c>
      <c r="H10" s="54" t="s">
        <v>31</v>
      </c>
      <c r="I10" s="496">
        <v>300</v>
      </c>
    </row>
    <row r="11" spans="2:9" x14ac:dyDescent="0.2">
      <c r="B11" s="113">
        <v>80018727</v>
      </c>
      <c r="C11" s="114">
        <v>44109</v>
      </c>
      <c r="D11" s="113" t="s">
        <v>32</v>
      </c>
      <c r="E11" s="113">
        <v>130</v>
      </c>
      <c r="H11" s="54" t="s">
        <v>32</v>
      </c>
      <c r="I11" s="496">
        <v>1130</v>
      </c>
    </row>
    <row r="12" spans="2:9" x14ac:dyDescent="0.2">
      <c r="B12" s="113">
        <v>80018727</v>
      </c>
      <c r="C12" s="114">
        <v>44109</v>
      </c>
      <c r="D12" s="113" t="s">
        <v>31</v>
      </c>
      <c r="E12" s="113">
        <v>300</v>
      </c>
      <c r="H12" s="54" t="s">
        <v>142</v>
      </c>
      <c r="I12" s="496">
        <v>1000</v>
      </c>
    </row>
    <row r="13" spans="2:9" x14ac:dyDescent="0.2">
      <c r="B13" s="113">
        <v>80019125</v>
      </c>
      <c r="C13" s="114">
        <v>44120</v>
      </c>
      <c r="D13" s="113" t="s">
        <v>63</v>
      </c>
      <c r="E13" s="113">
        <v>275</v>
      </c>
      <c r="H13" s="54" t="s">
        <v>77</v>
      </c>
      <c r="I13" s="496">
        <v>1050</v>
      </c>
    </row>
    <row r="14" spans="2:9" x14ac:dyDescent="0.2">
      <c r="B14" s="113">
        <v>80019125</v>
      </c>
      <c r="C14" s="114">
        <v>44120</v>
      </c>
      <c r="D14" s="113" t="s">
        <v>142</v>
      </c>
      <c r="E14" s="113">
        <v>1000</v>
      </c>
      <c r="H14" s="54" t="s">
        <v>66</v>
      </c>
      <c r="I14" s="496">
        <v>4137</v>
      </c>
    </row>
    <row r="15" spans="2:9" x14ac:dyDescent="0.2">
      <c r="B15" s="113">
        <v>80019125</v>
      </c>
      <c r="C15" s="114">
        <v>44120</v>
      </c>
      <c r="D15" s="113" t="s">
        <v>77</v>
      </c>
      <c r="E15" s="113">
        <v>1050</v>
      </c>
      <c r="H15" s="54" t="s">
        <v>37</v>
      </c>
      <c r="I15" s="496">
        <v>900</v>
      </c>
    </row>
    <row r="16" spans="2:9" x14ac:dyDescent="0.2">
      <c r="B16" s="113">
        <v>80019125</v>
      </c>
      <c r="C16" s="114">
        <v>44120</v>
      </c>
      <c r="D16" s="113" t="s">
        <v>66</v>
      </c>
      <c r="E16" s="113">
        <v>1657</v>
      </c>
      <c r="H16" s="54" t="s">
        <v>70</v>
      </c>
      <c r="I16" s="496">
        <v>30</v>
      </c>
    </row>
    <row r="17" spans="2:11" x14ac:dyDescent="0.2">
      <c r="B17" s="113">
        <v>80019125</v>
      </c>
      <c r="C17" s="114">
        <v>44120</v>
      </c>
      <c r="D17" s="113" t="s">
        <v>37</v>
      </c>
      <c r="E17" s="113">
        <v>900</v>
      </c>
      <c r="H17" s="54" t="s">
        <v>71</v>
      </c>
      <c r="I17" s="496">
        <v>190</v>
      </c>
    </row>
    <row r="18" spans="2:11" x14ac:dyDescent="0.2">
      <c r="B18" s="113">
        <v>80019125</v>
      </c>
      <c r="C18" s="114">
        <v>44120</v>
      </c>
      <c r="D18" s="113" t="s">
        <v>70</v>
      </c>
      <c r="E18" s="113">
        <v>30</v>
      </c>
      <c r="H18" s="54" t="s">
        <v>74</v>
      </c>
      <c r="I18" s="496">
        <v>670</v>
      </c>
    </row>
    <row r="19" spans="2:11" x14ac:dyDescent="0.2">
      <c r="B19" s="113">
        <v>80019125</v>
      </c>
      <c r="C19" s="114">
        <v>44120</v>
      </c>
      <c r="D19" s="158" t="s">
        <v>71</v>
      </c>
      <c r="E19" s="158">
        <v>190</v>
      </c>
      <c r="H19" s="54" t="s">
        <v>39</v>
      </c>
      <c r="I19" s="496">
        <v>1300</v>
      </c>
    </row>
    <row r="20" spans="2:11" x14ac:dyDescent="0.2">
      <c r="B20" s="113">
        <v>80019125</v>
      </c>
      <c r="C20" s="114">
        <v>44120</v>
      </c>
      <c r="D20" s="158" t="s">
        <v>74</v>
      </c>
      <c r="E20" s="158">
        <v>280</v>
      </c>
      <c r="H20" s="54" t="s">
        <v>24</v>
      </c>
      <c r="I20" s="496">
        <v>11872</v>
      </c>
    </row>
    <row r="21" spans="2:11" x14ac:dyDescent="0.2">
      <c r="B21" s="113">
        <v>80019125</v>
      </c>
      <c r="C21" s="114">
        <v>44120</v>
      </c>
      <c r="D21" s="113" t="s">
        <v>39</v>
      </c>
      <c r="E21" s="113">
        <v>500</v>
      </c>
    </row>
    <row r="22" spans="2:11" x14ac:dyDescent="0.2">
      <c r="B22" s="113">
        <v>80019125</v>
      </c>
      <c r="C22" s="114">
        <v>44120</v>
      </c>
      <c r="D22" s="113" t="s">
        <v>27</v>
      </c>
      <c r="E22" s="113">
        <v>300</v>
      </c>
    </row>
    <row r="23" spans="2:11" x14ac:dyDescent="0.2">
      <c r="B23" s="113"/>
      <c r="C23" s="114"/>
      <c r="D23" s="113"/>
      <c r="E23" s="113"/>
    </row>
    <row r="24" spans="2:11" x14ac:dyDescent="0.2">
      <c r="B24" s="113"/>
      <c r="C24" s="114"/>
      <c r="D24" s="113"/>
      <c r="E24" s="113"/>
    </row>
    <row r="25" spans="2:11" x14ac:dyDescent="0.2">
      <c r="B25" s="113"/>
      <c r="C25" s="114"/>
      <c r="D25" s="113"/>
      <c r="E25" s="113"/>
      <c r="F25" s="59"/>
      <c r="H25" s="54"/>
    </row>
    <row r="26" spans="2:11" x14ac:dyDescent="0.2">
      <c r="B26" s="113"/>
      <c r="C26" s="114"/>
      <c r="D26" s="113"/>
      <c r="E26" s="113"/>
      <c r="F26" s="59"/>
    </row>
    <row r="27" spans="2:11" x14ac:dyDescent="0.2">
      <c r="B27" s="113"/>
      <c r="C27" s="114"/>
      <c r="D27" s="113"/>
      <c r="E27" s="113"/>
      <c r="F27" s="182"/>
      <c r="G27" s="53"/>
      <c r="H27" s="53"/>
      <c r="I27" s="53"/>
      <c r="J27" s="53"/>
      <c r="K27" s="53"/>
    </row>
    <row r="28" spans="2:11" x14ac:dyDescent="0.2">
      <c r="B28" s="113"/>
      <c r="C28" s="114"/>
      <c r="D28" s="113"/>
      <c r="E28" s="113"/>
      <c r="F28" s="59"/>
    </row>
    <row r="29" spans="2:11" x14ac:dyDescent="0.2">
      <c r="B29" s="113"/>
      <c r="C29" s="114"/>
      <c r="D29" s="113"/>
      <c r="E29" s="113"/>
    </row>
    <row r="30" spans="2:11" x14ac:dyDescent="0.2">
      <c r="B30" s="113"/>
      <c r="C30" s="114"/>
      <c r="D30" s="113"/>
      <c r="E30" s="113"/>
    </row>
    <row r="31" spans="2:11" x14ac:dyDescent="0.2">
      <c r="B31" s="113"/>
      <c r="C31" s="114"/>
      <c r="D31" s="113"/>
      <c r="E31" s="113"/>
    </row>
    <row r="32" spans="2:11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186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</sheetData>
  <autoFilter ref="B3:E34" xr:uid="{00000000-0009-0000-0000-000042000000}"/>
  <dataValidations count="3">
    <dataValidation type="list" allowBlank="1" showInputMessage="1" showErrorMessage="1" sqref="D41:D48" xr:uid="{00000000-0002-0000-4200-000000000000}">
      <formula1>$B$55:$B$74</formula1>
    </dataValidation>
    <dataValidation type="list" allowBlank="1" showInputMessage="1" showErrorMessage="1" sqref="D50:D55" xr:uid="{00000000-0002-0000-4200-000001000000}">
      <formula1>$B$55:$B$73</formula1>
    </dataValidation>
    <dataValidation type="list" allowBlank="1" showInputMessage="1" showErrorMessage="1" sqref="D4:D40" xr:uid="{00000000-0002-0000-4200-000002000000}">
      <formula1>$B$55:$B$92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filterMode="1">
    <tabColor rgb="FFFFC000"/>
    <pageSetUpPr fitToPage="1"/>
  </sheetPr>
  <dimension ref="A2:S122"/>
  <sheetViews>
    <sheetView showGridLines="0" topLeftCell="D34" zoomScale="85" zoomScaleNormal="85" workbookViewId="0">
      <selection activeCell="I48" sqref="I48:I5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211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3" si="0">VLOOKUP(A8,$A$87:$B$129,2,FALSE)</f>
        <v>2.38</v>
      </c>
      <c r="E8" s="17">
        <f>IFERROR(VLOOKUP(A8,'Control -LR-ES octubre 2020'!$H$7:$I$21,2,FALSE),"")</f>
        <v>1000</v>
      </c>
      <c r="F8" s="17" t="s">
        <v>12</v>
      </c>
      <c r="G8" s="27">
        <f>IFERROR(+D8*E8,"")</f>
        <v>2380</v>
      </c>
      <c r="I8" s="56"/>
      <c r="K8" s="144" t="s">
        <v>32</v>
      </c>
      <c r="L8" s="59">
        <v>50003076</v>
      </c>
      <c r="M8" s="8">
        <f>E8</f>
        <v>1000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octubre 2020'!$H$7:$I$21,2,FALSE),"")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2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octubre 2020'!$H$7:$I$21,2,FALSE),"")</f>
        <v>135</v>
      </c>
      <c r="F10" s="18" t="s">
        <v>12</v>
      </c>
      <c r="G10" s="33">
        <f t="shared" ref="G10:G42" si="2">IFERROR(+D10*E10,"")</f>
        <v>325.35000000000002</v>
      </c>
      <c r="I10" s="56"/>
      <c r="J10"/>
      <c r="K10" t="s">
        <v>37</v>
      </c>
      <c r="L10" s="65">
        <v>50004171</v>
      </c>
      <c r="M10" s="8">
        <f t="shared" si="1"/>
        <v>135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octubre 2020'!$H$7:$I$21,2,FALSE),"")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octubre 2020'!$H$7:$I$21,2,FALSE),"")</f>
        <v>580</v>
      </c>
      <c r="F12" s="18" t="s">
        <v>12</v>
      </c>
      <c r="G12" s="33">
        <f t="shared" si="2"/>
        <v>1641.4</v>
      </c>
      <c r="I12" s="56"/>
      <c r="J12"/>
      <c r="K12" t="s">
        <v>38</v>
      </c>
      <c r="L12" s="65">
        <v>50004198</v>
      </c>
      <c r="M12" s="8">
        <f t="shared" si="1"/>
        <v>580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octubre 2020'!$H$7:$I$21,2,FALSE),"")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octubre 2020'!$H$7:$I$21,2,FALSE),"")</f>
        <v>830</v>
      </c>
      <c r="F14" s="20" t="s">
        <v>12</v>
      </c>
      <c r="G14" s="33">
        <f t="shared" si="2"/>
        <v>2871.8</v>
      </c>
      <c r="J14"/>
      <c r="K14" t="s">
        <v>39</v>
      </c>
      <c r="L14" s="65">
        <v>50004370</v>
      </c>
      <c r="M14" s="8">
        <f t="shared" si="1"/>
        <v>830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octubre 2020'!$H$7:$I$21,2,FALSE),"")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octubre 2020'!$H$7:$I$21,2,FALSE),"")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octubre 2020'!$H$7:$I$21,2,FALSE),"")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octubre 2020'!$H$7:$I$21,2,FALSE),"")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 t="shared" si="1"/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octubre 2020'!$H$7:$I$21,2,FALSE),"")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octubre 2020'!$H$7:$I$21,2,FALSE),"")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octubre 2020'!$H$7:$I$21,2,FALSE),"")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octubre 2020'!$H$7:$I$21,2,FALSE),"")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octubre 2020'!$H$7:$I$21,2,FALSE),"")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octubre 2020'!$H$7:$I$21,2,FALSE),"")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octubre 2020'!$H$7:$I$21,2,FALSE),"")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octubre 2020'!$H$7:$I$21,2,FALSE),"")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1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octubre 2020'!$H$7:$I$21,2,FALSE),"")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octubre 2020'!$H$7:$I$21,2,FALSE),"")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octubre 2020'!$H$7:$I$21,2,FALSE),"")</f>
        <v>380</v>
      </c>
      <c r="F29" s="18" t="s">
        <v>12</v>
      </c>
      <c r="G29" s="33">
        <f t="shared" si="2"/>
        <v>836.00000000000011</v>
      </c>
      <c r="J29"/>
      <c r="K29" s="65" t="s">
        <v>69</v>
      </c>
      <c r="L29" s="65">
        <v>50003964</v>
      </c>
      <c r="M29" s="8">
        <f t="shared" si="1"/>
        <v>380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octubre 2020'!$H$7:$I$21,2,FALSE),"")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octubre 2020'!$H$7:$I$21,2,FALSE),"")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octubre 2020'!$H$7:$I$21,2,FALSE),"")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9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octubre 2020'!$H$7:$I$21,2,FALSE),"")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9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octubre 2020'!$H$7:$I$21,2,FALSE),"")</f>
        <v>1070</v>
      </c>
      <c r="F34" s="19" t="s">
        <v>12</v>
      </c>
      <c r="G34" s="33">
        <f t="shared" si="2"/>
        <v>5671</v>
      </c>
      <c r="K34" s="65" t="s">
        <v>74</v>
      </c>
      <c r="L34" s="65">
        <v>50004355</v>
      </c>
      <c r="M34" s="8">
        <f t="shared" si="1"/>
        <v>1070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9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octubre 2020'!$H$7:$I$21,2,FALSE),"")</f>
        <v>350</v>
      </c>
      <c r="F35" s="89" t="s">
        <v>12</v>
      </c>
      <c r="G35" s="33">
        <f t="shared" si="2"/>
        <v>903</v>
      </c>
      <c r="K35" s="65" t="s">
        <v>75</v>
      </c>
      <c r="L35" s="65">
        <v>50006741</v>
      </c>
      <c r="M35" s="8">
        <f>E35/200</f>
        <v>1.75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9" ht="24.95" hidden="1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 t="str">
        <f>IFERROR(VLOOKUP(A36,'Control -LR-ES octubre 2020'!$H$7:$I$21,2,FALSE),"")</f>
        <v/>
      </c>
      <c r="F36" s="19" t="s">
        <v>12</v>
      </c>
      <c r="G36" s="33" t="str">
        <f t="shared" si="2"/>
        <v/>
      </c>
      <c r="K36" s="65" t="s">
        <v>188</v>
      </c>
      <c r="L36" s="65">
        <v>50004376</v>
      </c>
      <c r="M36" s="8" t="str">
        <f t="shared" si="1"/>
        <v/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9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octubre 2020'!$H$7:$I$21,2,FALSE),"")</f>
        <v>420</v>
      </c>
      <c r="F37" s="19" t="s">
        <v>12</v>
      </c>
      <c r="G37" s="33">
        <f t="shared" si="2"/>
        <v>1806</v>
      </c>
      <c r="K37" s="65" t="s">
        <v>77</v>
      </c>
      <c r="L37" s="65">
        <v>50003552</v>
      </c>
      <c r="M37" s="8">
        <f t="shared" si="1"/>
        <v>420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9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octubre 2020'!$H$7:$I$21,2,FALSE),"")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19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octubre 2020'!$H$7:$I$21,2,FALSE),"")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19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octubre 2020'!$H$7:$I$21,2,FALSE),"")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19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octubre 2020'!$H$7:$I$21,2,FALSE),"")</f>
        <v>300</v>
      </c>
      <c r="F41" s="20" t="s">
        <v>12</v>
      </c>
      <c r="G41" s="33">
        <f t="shared" si="2"/>
        <v>1335</v>
      </c>
      <c r="I41" s="188"/>
      <c r="K41" t="str">
        <f>A41</f>
        <v>RT740</v>
      </c>
      <c r="L41" s="7">
        <v>50006415</v>
      </c>
      <c r="M41" s="8">
        <f>E41/200</f>
        <v>1.5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19" customFormat="1" ht="27.75" customHeight="1" x14ac:dyDescent="0.2">
      <c r="A42" s="87" t="s">
        <v>59</v>
      </c>
      <c r="B42" s="48">
        <v>35</v>
      </c>
      <c r="C42" s="49" t="s">
        <v>60</v>
      </c>
      <c r="D42" s="92">
        <f t="shared" si="0"/>
        <v>3.23</v>
      </c>
      <c r="E42" s="18">
        <f>IFERROR(VLOOKUP(A42,'Control -LR-ES octubre 2020'!$H$7:$I$21,2,FALSE),"")</f>
        <v>150</v>
      </c>
      <c r="F42" s="94" t="s">
        <v>12</v>
      </c>
      <c r="G42" s="50">
        <f t="shared" si="2"/>
        <v>484.5</v>
      </c>
      <c r="H42" s="35"/>
      <c r="I42" s="55"/>
      <c r="K42" t="str">
        <f>A42</f>
        <v>SB45</v>
      </c>
      <c r="L42">
        <v>50006700</v>
      </c>
      <c r="M42" s="8">
        <f t="shared" si="1"/>
        <v>150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9" ht="24.95" customHeight="1" x14ac:dyDescent="0.25">
      <c r="A43" s="87" t="s">
        <v>66</v>
      </c>
      <c r="B43" s="48">
        <v>36</v>
      </c>
      <c r="C43" s="45" t="s">
        <v>212</v>
      </c>
      <c r="D43" s="82">
        <f t="shared" si="0"/>
        <v>4.4000000000000004</v>
      </c>
      <c r="E43" s="19">
        <f>IFERROR(VLOOKUP(A43,'Control -LR-ES octubre 2020'!$H$7:$I$21,2,FALSE),"")</f>
        <v>1430</v>
      </c>
      <c r="F43" s="19" t="s">
        <v>12</v>
      </c>
      <c r="G43" s="33">
        <f>IFERROR(+D43*E43,"")</f>
        <v>6292.0000000000009</v>
      </c>
      <c r="J43"/>
      <c r="K43" s="65" t="s">
        <v>153</v>
      </c>
      <c r="L43" s="186">
        <v>20002574</v>
      </c>
      <c r="M43" s="8">
        <f>E43</f>
        <v>1430</v>
      </c>
      <c r="O43" s="146" t="s">
        <v>164</v>
      </c>
      <c r="P43" s="146">
        <v>2005</v>
      </c>
      <c r="Q43" s="146" t="s">
        <v>165</v>
      </c>
      <c r="R43" s="146" t="s">
        <v>167</v>
      </c>
      <c r="S43" s="65" t="s">
        <v>214</v>
      </c>
    </row>
    <row r="44" spans="1:19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38650.050000000003</v>
      </c>
      <c r="H44" s="15"/>
      <c r="I44" s="183"/>
      <c r="S44" s="7" t="str">
        <f>B5</f>
        <v>Período: Octubre  2020</v>
      </c>
    </row>
    <row r="45" spans="1:19" ht="24.95" customHeight="1" x14ac:dyDescent="0.2">
      <c r="A45" s="88"/>
      <c r="B45" s="23"/>
      <c r="C45" s="21"/>
      <c r="D45" s="22"/>
      <c r="E45" s="24"/>
      <c r="F45" s="22"/>
      <c r="G45" s="25"/>
      <c r="I45" s="184"/>
      <c r="K45" s="65" t="s">
        <v>199</v>
      </c>
      <c r="L45" s="7" t="str">
        <f>B5</f>
        <v>Período: Octubre  2020</v>
      </c>
    </row>
    <row r="46" spans="1:19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3"/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9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3"/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9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34" t="s">
        <v>14</v>
      </c>
      <c r="C49" s="534"/>
      <c r="D49" s="534"/>
      <c r="E49" s="534"/>
      <c r="F49" s="158" t="s">
        <v>8</v>
      </c>
      <c r="G49" s="171">
        <f>G44+G46</f>
        <v>39488.042000000001</v>
      </c>
      <c r="I49" s="66"/>
    </row>
    <row r="50" spans="1:9" s="65" customFormat="1" ht="24.95" customHeight="1" x14ac:dyDescent="0.2">
      <c r="A50" s="88"/>
      <c r="B50" s="534" t="s">
        <v>15</v>
      </c>
      <c r="C50" s="534"/>
      <c r="D50" s="534"/>
      <c r="E50" s="534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19" t="s">
        <v>192</v>
      </c>
      <c r="C51" s="519"/>
      <c r="D51" s="519"/>
      <c r="E51" s="519"/>
      <c r="F51" s="73" t="s">
        <v>8</v>
      </c>
      <c r="G51" s="74">
        <f>G49*0.97</f>
        <v>38303.400739999997</v>
      </c>
      <c r="I51" s="66"/>
    </row>
    <row r="52" spans="1:9" s="65" customFormat="1" ht="24.95" customHeight="1" x14ac:dyDescent="0.2">
      <c r="A52" s="88"/>
      <c r="B52" s="519" t="s">
        <v>193</v>
      </c>
      <c r="C52" s="519"/>
      <c r="D52" s="519"/>
      <c r="E52" s="519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16" t="s">
        <v>17</v>
      </c>
      <c r="F60" s="517"/>
      <c r="G60" s="518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autoFilter ref="A7:R44" xr:uid="{00000000-0009-0000-0000-000043000000}">
    <filterColumn colId="4">
      <customFilters>
        <customFilter operator="notEqual" val=" "/>
      </customFilters>
    </filterColumn>
  </autoFilter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L89"/>
  <sheetViews>
    <sheetView zoomScale="98" zoomScaleNormal="98" workbookViewId="0">
      <selection activeCell="I48" sqref="I48:I50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800118252</v>
      </c>
      <c r="C4" s="114">
        <v>44099</v>
      </c>
      <c r="D4" s="113" t="s">
        <v>77</v>
      </c>
      <c r="E4" s="113">
        <v>200</v>
      </c>
      <c r="G4" s="60"/>
    </row>
    <row r="5" spans="2:10" x14ac:dyDescent="0.2">
      <c r="B5" s="113">
        <v>800118252</v>
      </c>
      <c r="C5" s="114">
        <v>44099</v>
      </c>
      <c r="D5" s="113" t="s">
        <v>74</v>
      </c>
      <c r="E5" s="113">
        <v>560</v>
      </c>
      <c r="G5" s="60"/>
    </row>
    <row r="6" spans="2:10" x14ac:dyDescent="0.2">
      <c r="B6" s="113">
        <v>800118729</v>
      </c>
      <c r="C6" s="114">
        <v>44109</v>
      </c>
      <c r="D6" s="113" t="s">
        <v>30</v>
      </c>
      <c r="E6" s="113">
        <v>300</v>
      </c>
      <c r="G6" s="60"/>
      <c r="H6" s="53" t="s">
        <v>23</v>
      </c>
      <c r="I6" t="s">
        <v>25</v>
      </c>
    </row>
    <row r="7" spans="2:10" x14ac:dyDescent="0.2">
      <c r="B7" s="113">
        <v>800118729</v>
      </c>
      <c r="C7" s="114">
        <v>44109</v>
      </c>
      <c r="D7" s="113" t="s">
        <v>32</v>
      </c>
      <c r="E7" s="113">
        <v>300</v>
      </c>
      <c r="G7" s="60"/>
      <c r="H7" s="54" t="s">
        <v>30</v>
      </c>
      <c r="I7" s="496">
        <v>600</v>
      </c>
    </row>
    <row r="8" spans="2:10" x14ac:dyDescent="0.2">
      <c r="B8" s="113">
        <v>800118729</v>
      </c>
      <c r="C8" s="114">
        <v>44109</v>
      </c>
      <c r="D8" s="113" t="s">
        <v>69</v>
      </c>
      <c r="E8" s="113">
        <v>200</v>
      </c>
      <c r="H8" s="54" t="s">
        <v>32</v>
      </c>
      <c r="I8" s="496">
        <v>1000</v>
      </c>
    </row>
    <row r="9" spans="2:10" x14ac:dyDescent="0.2">
      <c r="B9" s="113">
        <v>800118729</v>
      </c>
      <c r="C9" s="114">
        <v>44109</v>
      </c>
      <c r="D9" s="113" t="s">
        <v>37</v>
      </c>
      <c r="E9" s="113">
        <v>60</v>
      </c>
      <c r="H9" s="54" t="s">
        <v>65</v>
      </c>
      <c r="I9" s="496">
        <v>2000</v>
      </c>
    </row>
    <row r="10" spans="2:10" x14ac:dyDescent="0.2">
      <c r="B10" s="113">
        <v>800118729</v>
      </c>
      <c r="C10" s="114">
        <v>44109</v>
      </c>
      <c r="D10" s="113" t="s">
        <v>38</v>
      </c>
      <c r="E10" s="113">
        <v>200</v>
      </c>
      <c r="H10" s="54" t="s">
        <v>77</v>
      </c>
      <c r="I10" s="496">
        <v>420</v>
      </c>
    </row>
    <row r="11" spans="2:10" x14ac:dyDescent="0.2">
      <c r="B11" s="113">
        <v>800118729</v>
      </c>
      <c r="C11" s="114">
        <v>44109</v>
      </c>
      <c r="D11" s="113" t="s">
        <v>75</v>
      </c>
      <c r="E11" s="113">
        <v>150</v>
      </c>
      <c r="H11" s="54" t="s">
        <v>66</v>
      </c>
      <c r="I11" s="496">
        <v>1430</v>
      </c>
    </row>
    <row r="12" spans="2:10" x14ac:dyDescent="0.2">
      <c r="B12" s="113">
        <v>800118729</v>
      </c>
      <c r="C12" s="114">
        <v>44109</v>
      </c>
      <c r="D12" s="113" t="s">
        <v>77</v>
      </c>
      <c r="E12" s="113">
        <v>120</v>
      </c>
      <c r="H12" s="54" t="s">
        <v>69</v>
      </c>
      <c r="I12" s="496">
        <v>380</v>
      </c>
    </row>
    <row r="13" spans="2:10" x14ac:dyDescent="0.2">
      <c r="B13" s="113">
        <v>800118729</v>
      </c>
      <c r="C13" s="114">
        <v>44109</v>
      </c>
      <c r="D13" s="113" t="s">
        <v>203</v>
      </c>
      <c r="E13" s="113">
        <v>200</v>
      </c>
      <c r="H13" s="54" t="s">
        <v>37</v>
      </c>
      <c r="I13" s="496">
        <v>135</v>
      </c>
    </row>
    <row r="14" spans="2:10" x14ac:dyDescent="0.2">
      <c r="B14" s="113">
        <v>80018737</v>
      </c>
      <c r="C14" s="114">
        <v>44109</v>
      </c>
      <c r="D14" s="113" t="s">
        <v>32</v>
      </c>
      <c r="E14" s="113">
        <v>160</v>
      </c>
      <c r="H14" s="54" t="s">
        <v>38</v>
      </c>
      <c r="I14" s="496">
        <v>580</v>
      </c>
    </row>
    <row r="15" spans="2:10" x14ac:dyDescent="0.2">
      <c r="B15" s="113">
        <v>80019124</v>
      </c>
      <c r="C15" s="114">
        <v>44110</v>
      </c>
      <c r="D15" s="113" t="s">
        <v>65</v>
      </c>
      <c r="E15" s="113">
        <v>1000</v>
      </c>
      <c r="H15" s="54" t="s">
        <v>74</v>
      </c>
      <c r="I15" s="496">
        <v>1070</v>
      </c>
      <c r="J15" s="136"/>
    </row>
    <row r="16" spans="2:10" x14ac:dyDescent="0.2">
      <c r="B16" s="113">
        <v>80019124</v>
      </c>
      <c r="C16" s="114">
        <v>44110</v>
      </c>
      <c r="D16" s="113" t="s">
        <v>66</v>
      </c>
      <c r="E16" s="113">
        <v>820</v>
      </c>
      <c r="H16" s="54" t="s">
        <v>39</v>
      </c>
      <c r="I16" s="496">
        <v>830</v>
      </c>
    </row>
    <row r="17" spans="2:9" x14ac:dyDescent="0.2">
      <c r="B17" s="113">
        <v>80019124</v>
      </c>
      <c r="C17" s="114">
        <v>44110</v>
      </c>
      <c r="D17" s="113" t="s">
        <v>74</v>
      </c>
      <c r="E17" s="113">
        <v>190</v>
      </c>
      <c r="H17" s="54" t="s">
        <v>203</v>
      </c>
      <c r="I17" s="496">
        <v>300</v>
      </c>
    </row>
    <row r="18" spans="2:9" x14ac:dyDescent="0.2">
      <c r="B18" s="113">
        <v>80019124</v>
      </c>
      <c r="C18" s="114">
        <v>44110</v>
      </c>
      <c r="D18" s="113" t="s">
        <v>39</v>
      </c>
      <c r="E18" s="113">
        <v>440</v>
      </c>
      <c r="H18" s="54" t="s">
        <v>59</v>
      </c>
      <c r="I18" s="496">
        <v>150</v>
      </c>
    </row>
    <row r="19" spans="2:9" x14ac:dyDescent="0.2">
      <c r="B19" s="113">
        <v>80019124</v>
      </c>
      <c r="C19" s="114">
        <v>44110</v>
      </c>
      <c r="D19" s="113" t="s">
        <v>59</v>
      </c>
      <c r="E19" s="113">
        <v>150</v>
      </c>
      <c r="H19" s="54" t="s">
        <v>75</v>
      </c>
      <c r="I19" s="496">
        <v>350</v>
      </c>
    </row>
    <row r="20" spans="2:9" x14ac:dyDescent="0.2">
      <c r="B20" s="113">
        <v>80019244</v>
      </c>
      <c r="C20" s="114">
        <v>44125</v>
      </c>
      <c r="D20" s="113" t="s">
        <v>65</v>
      </c>
      <c r="E20" s="113">
        <v>1000</v>
      </c>
      <c r="H20" s="54" t="s">
        <v>24</v>
      </c>
      <c r="I20" s="496">
        <v>9245</v>
      </c>
    </row>
    <row r="21" spans="2:9" x14ac:dyDescent="0.2">
      <c r="B21" s="113">
        <v>80019244</v>
      </c>
      <c r="C21" s="114">
        <v>44125</v>
      </c>
      <c r="D21" s="113" t="s">
        <v>77</v>
      </c>
      <c r="E21" s="113">
        <v>100</v>
      </c>
    </row>
    <row r="22" spans="2:9" x14ac:dyDescent="0.2">
      <c r="B22" s="113">
        <v>80019244</v>
      </c>
      <c r="C22" s="114">
        <v>44125</v>
      </c>
      <c r="D22" s="113" t="s">
        <v>66</v>
      </c>
      <c r="E22" s="113">
        <v>610</v>
      </c>
    </row>
    <row r="23" spans="2:9" x14ac:dyDescent="0.2">
      <c r="B23" s="113">
        <v>80019244</v>
      </c>
      <c r="C23" s="114">
        <v>44125</v>
      </c>
      <c r="D23" s="113" t="s">
        <v>74</v>
      </c>
      <c r="E23" s="113">
        <v>320</v>
      </c>
    </row>
    <row r="24" spans="2:9" x14ac:dyDescent="0.2">
      <c r="B24" s="113">
        <v>80019244</v>
      </c>
      <c r="C24" s="114">
        <v>44125</v>
      </c>
      <c r="D24" s="113" t="s">
        <v>39</v>
      </c>
      <c r="E24" s="113">
        <v>390</v>
      </c>
    </row>
    <row r="25" spans="2:9" x14ac:dyDescent="0.2">
      <c r="B25" s="113">
        <v>80019244</v>
      </c>
      <c r="C25" s="114">
        <v>44125</v>
      </c>
      <c r="D25" s="113" t="s">
        <v>203</v>
      </c>
      <c r="E25" s="113">
        <v>100</v>
      </c>
    </row>
    <row r="26" spans="2:9" x14ac:dyDescent="0.2">
      <c r="B26" s="113">
        <v>80019244</v>
      </c>
      <c r="C26" s="114">
        <v>44125</v>
      </c>
      <c r="D26" s="158" t="s">
        <v>30</v>
      </c>
      <c r="E26" s="113">
        <v>300</v>
      </c>
    </row>
    <row r="27" spans="2:9" x14ac:dyDescent="0.2">
      <c r="B27" s="113">
        <v>80019244</v>
      </c>
      <c r="C27" s="114">
        <v>44125</v>
      </c>
      <c r="D27" s="158" t="s">
        <v>32</v>
      </c>
      <c r="E27" s="162">
        <v>540</v>
      </c>
    </row>
    <row r="28" spans="2:9" x14ac:dyDescent="0.2">
      <c r="B28" s="113">
        <v>80019244</v>
      </c>
      <c r="C28" s="114">
        <v>44125</v>
      </c>
      <c r="D28" s="158" t="s">
        <v>69</v>
      </c>
      <c r="E28" s="113">
        <v>180</v>
      </c>
    </row>
    <row r="29" spans="2:9" x14ac:dyDescent="0.2">
      <c r="B29" s="113">
        <v>80019244</v>
      </c>
      <c r="C29" s="114">
        <v>44125</v>
      </c>
      <c r="D29" s="158" t="s">
        <v>37</v>
      </c>
      <c r="E29" s="113">
        <v>75</v>
      </c>
    </row>
    <row r="30" spans="2:9" x14ac:dyDescent="0.2">
      <c r="B30" s="113">
        <v>80019244</v>
      </c>
      <c r="C30" s="114">
        <v>44125</v>
      </c>
      <c r="D30" s="113" t="s">
        <v>38</v>
      </c>
      <c r="E30" s="113">
        <v>380</v>
      </c>
    </row>
    <row r="31" spans="2:9" x14ac:dyDescent="0.2">
      <c r="B31" s="113">
        <v>80019244</v>
      </c>
      <c r="C31" s="114">
        <v>44125</v>
      </c>
      <c r="D31" s="113" t="s">
        <v>75</v>
      </c>
      <c r="E31" s="113">
        <v>200</v>
      </c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  <c r="F36" s="5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</sheetData>
  <autoFilter ref="B3:E48" xr:uid="{00000000-0009-0000-0000-000044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4400-000000000000}">
      <formula1>$B$54:$B$71</formula1>
    </dataValidation>
    <dataValidation type="list" allowBlank="1" showInputMessage="1" showErrorMessage="1" sqref="D40:D47" xr:uid="{00000000-0002-0000-4400-000001000000}">
      <formula1>$B$54:$B$72</formula1>
    </dataValidation>
    <dataValidation type="list" allowBlank="1" showInputMessage="1" showErrorMessage="1" sqref="D15:D39" xr:uid="{00000000-0002-0000-4400-000002000000}">
      <formula1>$B$54:$B$92</formula1>
    </dataValidation>
    <dataValidation type="list" allowBlank="1" showInputMessage="1" showErrorMessage="1" sqref="D4:D14" xr:uid="{00000000-0002-0000-4400-000003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C000"/>
    <pageSetUpPr fitToPage="1"/>
  </sheetPr>
  <dimension ref="A2:S135"/>
  <sheetViews>
    <sheetView showGridLines="0" topLeftCell="A40" zoomScale="85" zoomScaleNormal="85" workbookViewId="0">
      <selection activeCell="J48" sqref="J48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215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 t="str">
        <f>IFERROR(VLOOKUP(A8,'Control-EM Noviembre   2020 '!$H$6:$I$28,2,FALSE),"")</f>
        <v/>
      </c>
      <c r="F8" s="17" t="s">
        <v>12</v>
      </c>
      <c r="G8" s="27" t="str">
        <f>IFERROR(+D8*E8,"")</f>
        <v/>
      </c>
      <c r="J8" s="65" t="s">
        <v>32</v>
      </c>
      <c r="K8" s="144">
        <v>50003076</v>
      </c>
      <c r="L8" s="8" t="str">
        <f>E8</f>
        <v/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 t="str">
        <f>IFERROR(VLOOKUP(A9,'Control-EM Noviembre   2020 '!$H$6:$I$28,2,FALSE),"")</f>
        <v/>
      </c>
      <c r="F9" s="18" t="s">
        <v>12</v>
      </c>
      <c r="G9" s="33" t="str">
        <f>IFERROR(+D9*E9,"")</f>
        <v/>
      </c>
      <c r="I9" s="54"/>
      <c r="J9" s="65" t="s">
        <v>31</v>
      </c>
      <c r="K9" s="144">
        <v>50003065</v>
      </c>
      <c r="L9" s="8" t="str">
        <f>E9</f>
        <v/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Noviembre   2020 '!$H$6:$I$28,2,FALSE),"")</f>
        <v>13785</v>
      </c>
      <c r="F10" s="18" t="s">
        <v>12</v>
      </c>
      <c r="G10" s="33">
        <f t="shared" ref="G10:G46" si="1">IFERROR(+D10*E10,"")</f>
        <v>33221.85</v>
      </c>
      <c r="I10" s="54"/>
      <c r="J10" t="s">
        <v>37</v>
      </c>
      <c r="K10" s="185">
        <v>50004171</v>
      </c>
      <c r="L10" s="8">
        <f>E10</f>
        <v>13785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Noviembre  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Noviembre  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Noviembre  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 t="str">
        <f>IFERROR(VLOOKUP(A14,'Control-EM Noviembre   2020 '!$H$6:$I$28,2,FALSE),"")</f>
        <v/>
      </c>
      <c r="F14" s="18" t="s">
        <v>12</v>
      </c>
      <c r="G14" s="33" t="str">
        <f t="shared" si="1"/>
        <v/>
      </c>
      <c r="I14" s="54"/>
      <c r="J14" t="s">
        <v>39</v>
      </c>
      <c r="K14" s="185">
        <v>50004370</v>
      </c>
      <c r="L14" s="8" t="str">
        <f>E14</f>
        <v/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Noviembre  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Noviembre  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Noviembre   2020 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 t="str">
        <f>IFERROR(VLOOKUP(A18,'Control-EM Noviembre   2020 '!$H$6:$I$28,2,FALSE),"")</f>
        <v/>
      </c>
      <c r="F18" s="89" t="s">
        <v>12</v>
      </c>
      <c r="G18" s="33" t="str">
        <f t="shared" si="1"/>
        <v/>
      </c>
      <c r="J18" t="s">
        <v>30</v>
      </c>
      <c r="K18" s="185">
        <v>50001439</v>
      </c>
      <c r="L18" s="8" t="str">
        <f>E18</f>
        <v/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Noviembre  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Noviembre  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Noviembre  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Noviembre  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Noviembre  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 t="str">
        <f>IFERROR(VLOOKUP(A24,'Control-EM Noviembre   2020 '!$H$6:$I$28,2,FALSE),"")</f>
        <v/>
      </c>
      <c r="F24" s="19" t="s">
        <v>12</v>
      </c>
      <c r="G24" s="33" t="str">
        <f t="shared" si="1"/>
        <v/>
      </c>
      <c r="J24" t="s">
        <v>63</v>
      </c>
      <c r="K24" s="185">
        <v>50001416</v>
      </c>
      <c r="L24" s="8" t="str">
        <f>E24</f>
        <v/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Noviembre  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Noviembre  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 t="str">
        <f>IFERROR(VLOOKUP(A27,'Control-EM Noviembre   2020 '!$H$6:$I$28,2,FALSE),"")</f>
        <v/>
      </c>
      <c r="F27" s="19" t="s">
        <v>12</v>
      </c>
      <c r="G27" s="33" t="str">
        <f t="shared" si="1"/>
        <v/>
      </c>
      <c r="J27" t="s">
        <v>176</v>
      </c>
      <c r="K27" s="185">
        <v>50007322</v>
      </c>
      <c r="L27" s="8" t="str">
        <f>E27</f>
        <v/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Noviembre   2020 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Noviembre   2020 '!$H$6:$I$28,2,FALSE),"")</f>
        <v/>
      </c>
      <c r="F29" s="18" t="s">
        <v>12</v>
      </c>
      <c r="G29" s="33" t="str">
        <f t="shared" si="1"/>
        <v/>
      </c>
    </row>
    <row r="30" spans="1:17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Noviembre   2020 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 t="str">
        <f>IFERROR(VLOOKUP(A31,'Control-EM Noviembre   2020 '!$H$6:$I$28,2,FALSE),"")</f>
        <v/>
      </c>
      <c r="F31" s="18" t="s">
        <v>12</v>
      </c>
      <c r="G31" s="33" t="str">
        <f t="shared" si="1"/>
        <v/>
      </c>
      <c r="J31" s="65" t="s">
        <v>70</v>
      </c>
      <c r="K31" s="144">
        <v>50004184</v>
      </c>
      <c r="L31" s="8" t="str">
        <f>E31</f>
        <v/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Noviembre   2020 '!$H$6:$I$28,2,FALSE),"")</f>
        <v/>
      </c>
      <c r="F32" s="18" t="s">
        <v>12</v>
      </c>
      <c r="G32" s="33" t="str">
        <f t="shared" si="1"/>
        <v/>
      </c>
      <c r="J32" s="65" t="s">
        <v>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Noviembre   2020 '!$H$6:$I$28,2,FALSE),"")</f>
        <v/>
      </c>
      <c r="F33" s="19" t="s">
        <v>12</v>
      </c>
      <c r="G33" s="33" t="str">
        <f t="shared" si="1"/>
        <v/>
      </c>
      <c r="I33" s="67"/>
    </row>
    <row r="34" spans="1:19" ht="24.95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Noviembre   2020 '!$H$6:$I$28,2,FALSE),"")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 t="str">
        <f>IFERROR(VLOOKUP(A35,'Control-EM Noviembre   2020 '!$H$6:$I$28,2,FALSE),"")</f>
        <v/>
      </c>
      <c r="F35" s="19" t="s">
        <v>12</v>
      </c>
      <c r="G35" s="33" t="str">
        <f t="shared" si="1"/>
        <v/>
      </c>
      <c r="J35" s="65" t="s">
        <v>74</v>
      </c>
      <c r="K35" s="144">
        <v>50004355</v>
      </c>
      <c r="L35" s="8" t="str">
        <f>E35</f>
        <v/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 t="str">
        <f>IFERROR(VLOOKUP(A36,'Control-EM Noviembre   2020 '!$H$6:$I$28,2,FALSE),"")</f>
        <v/>
      </c>
      <c r="F36" s="19" t="s">
        <v>12</v>
      </c>
      <c r="G36" s="33" t="str">
        <f t="shared" si="1"/>
        <v/>
      </c>
      <c r="J36" s="65" t="s">
        <v>143</v>
      </c>
      <c r="K36" s="65">
        <v>50004365</v>
      </c>
      <c r="L36" s="7" t="str">
        <f>E36</f>
        <v/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Noviembre   2020 '!$H$6:$I$28,2,FALSE),"")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 t="str">
        <f>IFERROR(VLOOKUP(A38,'Control-EM Noviembre   2020 '!$H$6:$I$28,2,FALSE),"")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 t="str">
        <f>IFERROR(VLOOKUP(A39,'Control-EM Noviembre   2020 '!$H$6:$I$28,2,FALSE),"")</f>
        <v/>
      </c>
      <c r="F39" s="18" t="s">
        <v>12</v>
      </c>
      <c r="G39" s="33" t="str">
        <f t="shared" si="1"/>
        <v/>
      </c>
      <c r="J39" s="65" t="s">
        <v>77</v>
      </c>
      <c r="K39" s="144">
        <v>50003552</v>
      </c>
      <c r="L39" s="8" t="str">
        <f>E39</f>
        <v/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Noviembre   2020 '!$H$6:$I$28,2,FALSE),"")</f>
        <v/>
      </c>
      <c r="F40" s="18" t="s">
        <v>12</v>
      </c>
      <c r="G40" s="33" t="str">
        <f t="shared" si="1"/>
        <v/>
      </c>
    </row>
    <row r="41" spans="1:19" ht="24.95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Noviembre   2020 '!$H$6:$I$28,2,FALSE),"")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 t="str">
        <f>IFERROR(VLOOKUP(A42,'Control-EM Noviembre   2020 '!$H$6:$I$28,2,FALSE),"")</f>
        <v/>
      </c>
      <c r="F42" s="187" t="s">
        <v>12</v>
      </c>
      <c r="G42" s="33" t="str">
        <f t="shared" si="1"/>
        <v/>
      </c>
      <c r="I42" s="174"/>
      <c r="J42" s="7" t="s">
        <v>27</v>
      </c>
      <c r="K42" s="8">
        <v>50001313</v>
      </c>
      <c r="L42" s="8" t="e">
        <f>E42/200</f>
        <v>#VALUE!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Noviembre   2020 '!$H$6:$I$28,2,FALSE),"")</f>
        <v/>
      </c>
      <c r="F43" s="94" t="s">
        <v>12</v>
      </c>
      <c r="G43" s="33" t="str">
        <f t="shared" si="1"/>
        <v/>
      </c>
      <c r="H43" s="35"/>
      <c r="J43" s="65" t="s">
        <v>59</v>
      </c>
      <c r="K43">
        <v>50006700</v>
      </c>
      <c r="L43" s="192" t="str">
        <f>E43</f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Noviembre   2020 '!$H$6:$I$28,2,FALSE),"")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>E44</f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Noviembre   2020 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>E45</f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Noviembre   2020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 t="str">
        <f>IFERROR(VLOOKUP(A47,'Control-EM Noviembre   2020 '!$H$6:$I$28,2,FALSE),"")</f>
        <v/>
      </c>
      <c r="F47" s="94" t="s">
        <v>12</v>
      </c>
      <c r="G47" s="210" t="str">
        <f>IFERROR(+D47*E47,"")</f>
        <v/>
      </c>
      <c r="H47" s="35"/>
      <c r="J47" s="65" t="s">
        <v>66</v>
      </c>
      <c r="K47" s="186">
        <v>20002574</v>
      </c>
      <c r="L47" s="7" t="str">
        <f>E46</f>
        <v/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96" t="str">
        <f>IFERROR(VLOOKUP(A49,'Control-EM Noviembre   2020 '!$H$6:$I$28,2,FALSE),"")</f>
        <v/>
      </c>
      <c r="F48" s="196"/>
      <c r="G48" s="197" t="str">
        <f>IFERROR(+D48*E48,"")</f>
        <v/>
      </c>
      <c r="I48" s="90"/>
      <c r="J48" s="65"/>
      <c r="K48" s="186">
        <v>20002574</v>
      </c>
      <c r="L48" s="7" t="str">
        <f>E47</f>
        <v/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33221.85</v>
      </c>
      <c r="H49" s="15"/>
      <c r="I49" s="90">
        <f>G49*0.97</f>
        <v>32225.194499999998</v>
      </c>
      <c r="J49" s="65"/>
      <c r="K49" s="65"/>
      <c r="N49"/>
      <c r="O49"/>
      <c r="P49"/>
      <c r="Q49"/>
      <c r="R49" s="7" t="str">
        <f>B5</f>
        <v xml:space="preserve">Período: Noviembre  2020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65" t="s">
        <v>198</v>
      </c>
      <c r="K50" s="7" t="str">
        <f>B5</f>
        <v xml:space="preserve">Período: Noviembre  2020  </v>
      </c>
    </row>
    <row r="51" spans="1:18" ht="24.95" customHeight="1" x14ac:dyDescent="0.2">
      <c r="B51" s="26"/>
      <c r="C51" s="52" t="s">
        <v>18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34478.837999999996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33444.472859999994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>
        <f>VLOOKUP(A92,$J$8:$K$49,2,FALSE)</f>
        <v>50003076</v>
      </c>
    </row>
    <row r="93" spans="1:7" ht="14.25" x14ac:dyDescent="0.2">
      <c r="A93" s="165" t="s">
        <v>31</v>
      </c>
      <c r="B93" s="166">
        <v>3.18</v>
      </c>
      <c r="C93" s="7">
        <f>VLOOKUP(A93,$J$8:$K$49,2,FALSE)</f>
        <v>50003065</v>
      </c>
      <c r="F93" s="55"/>
    </row>
    <row r="94" spans="1:7" ht="14.25" x14ac:dyDescent="0.2">
      <c r="A94" s="165" t="s">
        <v>37</v>
      </c>
      <c r="B94" s="166">
        <v>2.41</v>
      </c>
      <c r="C94" s="7">
        <f>VLOOKUP(A94,$J$8:$K$49,2,FALSE)</f>
        <v>50004171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Noviembre 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>
        <f>VLOOKUP(A96,'Certifi,servi.ES-LR Noviembre '!K9:L45,2,FALSE)</f>
        <v>50004198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Noviembre 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>
        <f>VLOOKUP(A98,$J$8:$K$49,2,FALSE)</f>
        <v>50004370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Noviembre 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Noviembre 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>
        <f>VLOOKUP(A102,$J$8:$K$49,2,FALSE)</f>
        <v>50001439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Noviembre 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Noviembre 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Noviembre 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Noviembre 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Noviembre 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>
        <f>VLOOKUP(A108,$J$8:$K$49,2,FALSE)</f>
        <v>50001416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Noviembre 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>
        <f>VLOOKUP(A110,'Certifi,servi.ES-LR Noviembre '!K23:L59,2,FALSE)</f>
        <v>50003544</v>
      </c>
      <c r="F110" s="55"/>
    </row>
    <row r="111" spans="1:6" ht="14.25" x14ac:dyDescent="0.2">
      <c r="A111" s="165" t="s">
        <v>66</v>
      </c>
      <c r="B111" s="166">
        <v>4.4000000000000004</v>
      </c>
      <c r="C111" s="7">
        <f>VLOOKUP(A111,$J$8:$K$49,2,FALSE)</f>
        <v>20002574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Noviembre 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Noviembre 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>
        <f>VLOOKUP(A114,'Certifi,servi.ES-LR Noviembre '!K27:L63,2,FALSE)</f>
        <v>50003964</v>
      </c>
      <c r="F114" s="55"/>
    </row>
    <row r="115" spans="1:7" ht="14.25" x14ac:dyDescent="0.2">
      <c r="A115" s="165" t="s">
        <v>70</v>
      </c>
      <c r="B115" s="166">
        <v>3.91</v>
      </c>
      <c r="C115" s="7">
        <f>VLOOKUP(A115,$J$8:$K$49,2,FALSE)</f>
        <v>50004184</v>
      </c>
      <c r="F115" s="55"/>
    </row>
    <row r="116" spans="1:7" ht="14.25" x14ac:dyDescent="0.2">
      <c r="A116" s="165" t="s">
        <v>71</v>
      </c>
      <c r="B116" s="166">
        <v>3.3</v>
      </c>
      <c r="C116" s="7">
        <f>VLOOKUP(A116,$J$8:$K$49,2,FALSE)</f>
        <v>50004264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Noviembre 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Noviembre 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>
        <f>VLOOKUP(A119,$J$8:$K$49,2,FALSE)</f>
        <v>50004355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Noviembre 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>
        <f>VLOOKUP(A123,$J$8:$K$49,2,FALSE)</f>
        <v>50003552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Noviembre 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Noviembre 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Noviembre '!K39:L75,2,FALSE)</f>
        <v>#N/A</v>
      </c>
    </row>
    <row r="127" spans="1:7" ht="14.25" x14ac:dyDescent="0.2">
      <c r="A127" s="165" t="s">
        <v>27</v>
      </c>
      <c r="B127" s="167">
        <v>3.23</v>
      </c>
      <c r="C127" s="7">
        <f>VLOOKUP(A127,$J$8:$K$49,2,FALSE)</f>
        <v>50001313</v>
      </c>
    </row>
    <row r="128" spans="1:7" ht="14.25" x14ac:dyDescent="0.2">
      <c r="A128" s="165" t="s">
        <v>59</v>
      </c>
      <c r="B128" s="167">
        <v>3.23</v>
      </c>
      <c r="C128" s="7">
        <f>VLOOKUP(A128,'Certifi,servi.ES-LR Noviembre '!K41:L77,2,FALSE)</f>
        <v>50006700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I94"/>
  <sheetViews>
    <sheetView zoomScale="98" zoomScaleNormal="98" workbookViewId="0">
      <selection activeCell="J48" sqref="J4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80019248</v>
      </c>
      <c r="C4" s="114">
        <v>44125</v>
      </c>
      <c r="D4" s="113" t="s">
        <v>37</v>
      </c>
      <c r="E4" s="113">
        <v>580</v>
      </c>
      <c r="G4" s="60"/>
    </row>
    <row r="5" spans="2:9" x14ac:dyDescent="0.2">
      <c r="B5" s="113">
        <v>80019248</v>
      </c>
      <c r="C5" s="114">
        <v>44125</v>
      </c>
      <c r="D5" s="113" t="s">
        <v>37</v>
      </c>
      <c r="E5" s="113">
        <v>30</v>
      </c>
      <c r="G5" s="60"/>
    </row>
    <row r="6" spans="2:9" x14ac:dyDescent="0.2">
      <c r="B6" s="113">
        <v>80020004</v>
      </c>
      <c r="C6" s="114">
        <v>44137</v>
      </c>
      <c r="D6" s="113" t="s">
        <v>37</v>
      </c>
      <c r="E6" s="113">
        <v>275</v>
      </c>
      <c r="G6" s="60"/>
      <c r="H6" s="53" t="s">
        <v>23</v>
      </c>
      <c r="I6" t="s">
        <v>25</v>
      </c>
    </row>
    <row r="7" spans="2:9" x14ac:dyDescent="0.2">
      <c r="B7" s="113">
        <v>80020004</v>
      </c>
      <c r="C7" s="114">
        <v>44137</v>
      </c>
      <c r="D7" s="113" t="s">
        <v>37</v>
      </c>
      <c r="E7" s="113">
        <v>1000</v>
      </c>
      <c r="G7" s="60"/>
      <c r="H7" s="54" t="s">
        <v>37</v>
      </c>
      <c r="I7" s="496">
        <v>13785</v>
      </c>
    </row>
    <row r="8" spans="2:9" x14ac:dyDescent="0.2">
      <c r="B8" s="113">
        <v>80020004</v>
      </c>
      <c r="C8" s="114">
        <v>44137</v>
      </c>
      <c r="D8" s="113" t="s">
        <v>37</v>
      </c>
      <c r="E8" s="113">
        <v>1020</v>
      </c>
      <c r="H8" s="54" t="s">
        <v>24</v>
      </c>
      <c r="I8" s="496">
        <v>13785</v>
      </c>
    </row>
    <row r="9" spans="2:9" x14ac:dyDescent="0.2">
      <c r="B9" s="113">
        <v>80020004</v>
      </c>
      <c r="C9" s="114">
        <v>44137</v>
      </c>
      <c r="D9" s="113" t="s">
        <v>37</v>
      </c>
      <c r="E9" s="113">
        <v>100</v>
      </c>
    </row>
    <row r="10" spans="2:9" x14ac:dyDescent="0.2">
      <c r="B10" s="113">
        <v>80020004</v>
      </c>
      <c r="C10" s="114">
        <v>44137</v>
      </c>
      <c r="D10" s="113" t="s">
        <v>37</v>
      </c>
      <c r="E10" s="113">
        <v>200</v>
      </c>
    </row>
    <row r="11" spans="2:9" x14ac:dyDescent="0.2">
      <c r="B11" s="113">
        <v>80020004</v>
      </c>
      <c r="C11" s="114">
        <v>44137</v>
      </c>
      <c r="D11" s="113" t="s">
        <v>37</v>
      </c>
      <c r="E11" s="113">
        <v>300</v>
      </c>
    </row>
    <row r="12" spans="2:9" x14ac:dyDescent="0.2">
      <c r="B12" s="113">
        <v>80020004</v>
      </c>
      <c r="C12" s="114">
        <v>44137</v>
      </c>
      <c r="D12" s="113" t="s">
        <v>37</v>
      </c>
      <c r="E12" s="113">
        <v>530</v>
      </c>
    </row>
    <row r="13" spans="2:9" x14ac:dyDescent="0.2">
      <c r="B13" s="113">
        <v>80020193</v>
      </c>
      <c r="C13" s="114">
        <v>44145</v>
      </c>
      <c r="D13" s="113" t="s">
        <v>37</v>
      </c>
      <c r="E13" s="158">
        <v>670</v>
      </c>
    </row>
    <row r="14" spans="2:9" x14ac:dyDescent="0.2">
      <c r="B14" s="113">
        <v>80020193</v>
      </c>
      <c r="C14" s="114">
        <v>44145</v>
      </c>
      <c r="D14" s="113" t="s">
        <v>37</v>
      </c>
      <c r="E14" s="158">
        <v>30</v>
      </c>
    </row>
    <row r="15" spans="2:9" x14ac:dyDescent="0.2">
      <c r="B15" s="113">
        <v>80020193</v>
      </c>
      <c r="C15" s="114">
        <v>44145</v>
      </c>
      <c r="D15" s="113" t="s">
        <v>37</v>
      </c>
      <c r="E15" s="113">
        <v>200</v>
      </c>
    </row>
    <row r="16" spans="2:9" x14ac:dyDescent="0.2">
      <c r="B16" s="113">
        <v>80020193</v>
      </c>
      <c r="C16" s="114">
        <v>44145</v>
      </c>
      <c r="D16" s="113" t="s">
        <v>37</v>
      </c>
      <c r="E16" s="113">
        <v>300</v>
      </c>
    </row>
    <row r="17" spans="2:8" x14ac:dyDescent="0.2">
      <c r="B17" s="113">
        <v>80020193</v>
      </c>
      <c r="C17" s="114">
        <v>44145</v>
      </c>
      <c r="D17" s="113" t="s">
        <v>37</v>
      </c>
      <c r="E17" s="113">
        <v>130</v>
      </c>
    </row>
    <row r="18" spans="2:8" x14ac:dyDescent="0.2">
      <c r="B18" s="113">
        <v>80020193</v>
      </c>
      <c r="C18" s="114">
        <v>44145</v>
      </c>
      <c r="D18" s="113" t="s">
        <v>37</v>
      </c>
      <c r="E18" s="113">
        <v>290</v>
      </c>
    </row>
    <row r="19" spans="2:8" x14ac:dyDescent="0.2">
      <c r="B19" s="113">
        <v>80020312</v>
      </c>
      <c r="C19" s="114">
        <v>44145</v>
      </c>
      <c r="D19" s="113" t="s">
        <v>37</v>
      </c>
      <c r="E19" s="113">
        <v>200</v>
      </c>
    </row>
    <row r="20" spans="2:8" x14ac:dyDescent="0.2">
      <c r="B20" s="113">
        <v>80020312</v>
      </c>
      <c r="C20" s="114">
        <v>44145</v>
      </c>
      <c r="D20" s="113" t="s">
        <v>37</v>
      </c>
      <c r="E20" s="113">
        <v>200</v>
      </c>
    </row>
    <row r="21" spans="2:8" x14ac:dyDescent="0.2">
      <c r="B21" s="113">
        <v>80020312</v>
      </c>
      <c r="C21" s="114">
        <v>44145</v>
      </c>
      <c r="D21" s="113" t="s">
        <v>37</v>
      </c>
      <c r="E21" s="113">
        <v>275</v>
      </c>
    </row>
    <row r="22" spans="2:8" x14ac:dyDescent="0.2">
      <c r="B22" s="113">
        <v>80020312</v>
      </c>
      <c r="C22" s="114">
        <v>44145</v>
      </c>
      <c r="D22" s="113" t="s">
        <v>37</v>
      </c>
      <c r="E22" s="113">
        <v>1000</v>
      </c>
    </row>
    <row r="23" spans="2:8" x14ac:dyDescent="0.2">
      <c r="B23" s="113">
        <v>80020312</v>
      </c>
      <c r="C23" s="114">
        <v>44145</v>
      </c>
      <c r="D23" s="113" t="s">
        <v>37</v>
      </c>
      <c r="E23" s="113">
        <v>200</v>
      </c>
    </row>
    <row r="24" spans="2:8" x14ac:dyDescent="0.2">
      <c r="B24" s="113">
        <v>80020312</v>
      </c>
      <c r="C24" s="114">
        <v>44145</v>
      </c>
      <c r="D24" s="113" t="s">
        <v>37</v>
      </c>
      <c r="E24" s="113">
        <v>340</v>
      </c>
    </row>
    <row r="25" spans="2:8" x14ac:dyDescent="0.2">
      <c r="B25" s="113">
        <v>80020312</v>
      </c>
      <c r="C25" s="114">
        <v>44145</v>
      </c>
      <c r="D25" s="113" t="s">
        <v>37</v>
      </c>
      <c r="E25" s="113">
        <v>540</v>
      </c>
      <c r="F25" s="59"/>
      <c r="H25" s="54"/>
    </row>
    <row r="26" spans="2:8" x14ac:dyDescent="0.2">
      <c r="B26" s="113">
        <v>80020523</v>
      </c>
      <c r="C26" s="114">
        <v>44155</v>
      </c>
      <c r="D26" s="113" t="s">
        <v>37</v>
      </c>
      <c r="E26" s="113">
        <v>300</v>
      </c>
      <c r="F26" s="59"/>
    </row>
    <row r="27" spans="2:8" x14ac:dyDescent="0.2">
      <c r="B27" s="113">
        <v>80020523</v>
      </c>
      <c r="C27" s="114">
        <v>44155</v>
      </c>
      <c r="D27" s="113" t="s">
        <v>37</v>
      </c>
      <c r="E27" s="113">
        <v>275</v>
      </c>
      <c r="F27" s="59"/>
    </row>
    <row r="28" spans="2:8" x14ac:dyDescent="0.2">
      <c r="B28" s="113">
        <v>80020523</v>
      </c>
      <c r="C28" s="114">
        <v>44155</v>
      </c>
      <c r="D28" s="113" t="s">
        <v>37</v>
      </c>
      <c r="E28" s="113">
        <v>30</v>
      </c>
      <c r="F28" s="59"/>
    </row>
    <row r="29" spans="2:8" x14ac:dyDescent="0.2">
      <c r="B29" s="113">
        <v>80020523</v>
      </c>
      <c r="C29" s="114">
        <v>44155</v>
      </c>
      <c r="D29" s="113" t="s">
        <v>37</v>
      </c>
      <c r="E29" s="78">
        <v>300</v>
      </c>
    </row>
    <row r="30" spans="2:8" x14ac:dyDescent="0.2">
      <c r="B30" s="113">
        <v>80020523</v>
      </c>
      <c r="C30" s="114">
        <v>44155</v>
      </c>
      <c r="D30" s="113" t="s">
        <v>37</v>
      </c>
      <c r="E30" s="78">
        <v>200</v>
      </c>
    </row>
    <row r="31" spans="2:8" x14ac:dyDescent="0.2">
      <c r="B31" s="78" t="s">
        <v>217</v>
      </c>
      <c r="C31" s="79">
        <v>44155</v>
      </c>
      <c r="D31" s="113" t="s">
        <v>37</v>
      </c>
      <c r="E31" s="78">
        <v>4270</v>
      </c>
    </row>
    <row r="32" spans="2:8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46000000}"/>
  <dataValidations count="4">
    <dataValidation type="list" allowBlank="1" showInputMessage="1" showErrorMessage="1" sqref="D32:D40" xr:uid="{00000000-0002-0000-4600-000000000000}">
      <formula1>$B$55:$B$92</formula1>
    </dataValidation>
    <dataValidation type="list" allowBlank="1" showInputMessage="1" showErrorMessage="1" sqref="D50:D55" xr:uid="{00000000-0002-0000-4600-000001000000}">
      <formula1>$B$55:$B$73</formula1>
    </dataValidation>
    <dataValidation type="list" allowBlank="1" showInputMessage="1" showErrorMessage="1" sqref="D41:D48" xr:uid="{00000000-0002-0000-4600-000002000000}">
      <formula1>$B$55:$B$74</formula1>
    </dataValidation>
    <dataValidation type="list" allowBlank="1" showInputMessage="1" showErrorMessage="1" sqref="D4:D31" xr:uid="{00000000-0002-0000-4600-000003000000}">
      <formula1>$B$55:$B$100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C000"/>
    <pageSetUpPr fitToPage="1"/>
  </sheetPr>
  <dimension ref="A2:S125"/>
  <sheetViews>
    <sheetView showGridLines="0" topLeftCell="A25" zoomScale="85" zoomScaleNormal="85" workbookViewId="0">
      <selection activeCell="J48" sqref="J4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216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Noviembre 2020'!$H$7:$I$21,2,FALSE),"")</f>
        <v>1450</v>
      </c>
      <c r="F8" s="17" t="s">
        <v>12</v>
      </c>
      <c r="G8" s="27">
        <f>IFERROR(+D8*E8,"")</f>
        <v>3451</v>
      </c>
      <c r="I8" s="56"/>
      <c r="K8" s="144" t="s">
        <v>32</v>
      </c>
      <c r="L8" s="59">
        <v>50003076</v>
      </c>
      <c r="M8" s="8">
        <f>E8</f>
        <v>1450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Noviembre 2020'!$H$7:$I$21,2,FALSE),"")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2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Noviembre 2020'!$H$7:$I$21,2,FALSE),"")</f>
        <v>70</v>
      </c>
      <c r="F10" s="18" t="s">
        <v>12</v>
      </c>
      <c r="G10" s="33">
        <f t="shared" ref="G10:G42" si="2">IFERROR(+D10*E10,"")</f>
        <v>168.70000000000002</v>
      </c>
      <c r="I10" s="56"/>
      <c r="J10"/>
      <c r="K10" t="s">
        <v>37</v>
      </c>
      <c r="L10" s="65">
        <v>50004171</v>
      </c>
      <c r="M10" s="8">
        <f t="shared" si="1"/>
        <v>70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Noviembre 2020'!$H$7:$I$21,2,FALSE),"")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Noviembre 2020'!$H$7:$I$21,2,FALSE),"")</f>
        <v>440</v>
      </c>
      <c r="F12" s="18" t="s">
        <v>12</v>
      </c>
      <c r="G12" s="33">
        <f t="shared" si="2"/>
        <v>1245.2</v>
      </c>
      <c r="I12" s="56"/>
      <c r="J12"/>
      <c r="K12" t="s">
        <v>38</v>
      </c>
      <c r="L12" s="65">
        <v>50004198</v>
      </c>
      <c r="M12" s="8">
        <f t="shared" si="1"/>
        <v>440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Noviembre 2020'!$H$7:$I$21,2,FALSE),"")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Noviembre 2020'!$H$7:$I$21,2,FALSE),"")</f>
        <v>800</v>
      </c>
      <c r="F14" s="20" t="s">
        <v>12</v>
      </c>
      <c r="G14" s="33">
        <f t="shared" si="2"/>
        <v>2768</v>
      </c>
      <c r="J14"/>
      <c r="K14" t="s">
        <v>39</v>
      </c>
      <c r="L14" s="65">
        <v>50004370</v>
      </c>
      <c r="M14" s="8">
        <f t="shared" si="1"/>
        <v>800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Noviembre 2020'!$H$7:$I$21,2,FALSE),"")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Noviembre 2020'!$H$7:$I$21,2,FALSE),"")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Noviembre 2020'!$H$7:$I$21,2,FALSE),"")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Noviembre 2020'!$H$7:$I$21,2,FALSE),"")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 t="shared" si="1"/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Noviembre 2020'!$H$7:$I$21,2,FALSE),"")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Noviembre 2020'!$H$7:$I$21,2,FALSE),"")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Noviembre 2020'!$H$7:$I$21,2,FALSE),"")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Noviembre 2020'!$H$7:$I$21,2,FALSE),"")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Noviembre 2020'!$H$7:$I$21,2,FALSE),"")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Noviembre 2020'!$H$7:$I$21,2,FALSE),"")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Noviembre 2020'!$H$7:$I$21,2,FALSE),"")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Noviembre 2020'!$H$7:$I$21,2,FALSE),"")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1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Noviembre 2020'!$H$7:$I$21,2,FALSE),"")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Noviembre 2020'!$H$7:$I$21,2,FALSE),"")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Noviembre 2020'!$H$7:$I$21,2,FALSE),"")</f>
        <v>340</v>
      </c>
      <c r="F29" s="18" t="s">
        <v>12</v>
      </c>
      <c r="G29" s="33">
        <f t="shared" si="2"/>
        <v>748.00000000000011</v>
      </c>
      <c r="J29"/>
      <c r="K29" s="65" t="s">
        <v>69</v>
      </c>
      <c r="L29" s="65">
        <v>50003964</v>
      </c>
      <c r="M29" s="8">
        <f t="shared" si="1"/>
        <v>340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Noviembre 2020'!$H$7:$I$21,2,FALSE),"")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Noviembre 2020'!$H$7:$I$21,2,FALSE),"")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Noviembre 2020'!$H$7:$I$21,2,FALSE),"")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9" ht="17.10000000000000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Noviembre 2020'!$H$7:$I$21,2,FALSE),"")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9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Noviembre 2020'!$H$7:$I$21,2,FALSE),"")</f>
        <v>900</v>
      </c>
      <c r="F34" s="19" t="s">
        <v>12</v>
      </c>
      <c r="G34" s="33">
        <f t="shared" si="2"/>
        <v>4770</v>
      </c>
      <c r="K34" s="65" t="s">
        <v>74</v>
      </c>
      <c r="L34" s="65">
        <v>50004355</v>
      </c>
      <c r="M34" s="8">
        <f t="shared" si="1"/>
        <v>900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9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Noviembre 2020'!$H$7:$I$21,2,FALSE),"")</f>
        <v>480</v>
      </c>
      <c r="F35" s="89" t="s">
        <v>12</v>
      </c>
      <c r="G35" s="33">
        <f t="shared" si="2"/>
        <v>1238.4000000000001</v>
      </c>
      <c r="K35" s="65" t="s">
        <v>75</v>
      </c>
      <c r="L35" s="65">
        <v>50006741</v>
      </c>
      <c r="M35" s="8">
        <f>E35/200</f>
        <v>2.4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9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>
        <f>IFERROR(VLOOKUP(A36,'Control -LR-ES Noviembre 2020'!$H$7:$I$21,2,FALSE),"")</f>
        <v>200</v>
      </c>
      <c r="F36" s="19" t="s">
        <v>12</v>
      </c>
      <c r="G36" s="33">
        <f t="shared" si="2"/>
        <v>880.00000000000011</v>
      </c>
      <c r="K36" s="65" t="s">
        <v>188</v>
      </c>
      <c r="L36" s="65">
        <v>50004376</v>
      </c>
      <c r="M36" s="8">
        <f t="shared" si="1"/>
        <v>200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9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Noviembre 2020'!$H$7:$I$21,2,FALSE),"")</f>
        <v>380</v>
      </c>
      <c r="F37" s="19" t="s">
        <v>12</v>
      </c>
      <c r="G37" s="33">
        <f t="shared" si="2"/>
        <v>1634</v>
      </c>
      <c r="K37" s="65" t="s">
        <v>77</v>
      </c>
      <c r="L37" s="65">
        <v>50003552</v>
      </c>
      <c r="M37" s="8">
        <f t="shared" si="1"/>
        <v>380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9" ht="18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Noviembre 2020'!$H$7:$I$21,2,FALSE),"")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19" ht="18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Noviembre 2020'!$H$7:$I$21,2,FALSE),"")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19" ht="18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Noviembre 2020'!$H$7:$I$21,2,FALSE),"")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19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Noviembre 2020'!$H$7:$I$21,2,FALSE),"")</f>
        <v>620</v>
      </c>
      <c r="F41" s="20" t="s">
        <v>12</v>
      </c>
      <c r="G41" s="33">
        <f t="shared" si="2"/>
        <v>2759</v>
      </c>
      <c r="I41" s="188"/>
      <c r="K41" t="str">
        <f>A41</f>
        <v>RT740</v>
      </c>
      <c r="L41" s="7">
        <v>50006415</v>
      </c>
      <c r="M41" s="8">
        <f>E41/200</f>
        <v>3.1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19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Noviembre 2020'!$H$7:$I$21,2,FALSE),"")</f>
        <v>350</v>
      </c>
      <c r="F42" s="94" t="s">
        <v>12</v>
      </c>
      <c r="G42" s="95">
        <f t="shared" si="2"/>
        <v>1130.5</v>
      </c>
      <c r="H42" s="35"/>
      <c r="I42" s="55"/>
      <c r="K42" t="str">
        <f>A42</f>
        <v>SB45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9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4" t="str">
        <f>IFERROR(VLOOKUP(A43,'Control-EM Noviembre   2020 '!$H$6:$I$28,2,FALSE),"")</f>
        <v/>
      </c>
      <c r="F43" s="94" t="s">
        <v>12</v>
      </c>
      <c r="G43" s="213" t="str">
        <f>IFERROR(+D43*E43,"")</f>
        <v/>
      </c>
      <c r="H43" s="35"/>
      <c r="J43" s="65" t="s">
        <v>66</v>
      </c>
      <c r="K43" s="186">
        <v>20002574</v>
      </c>
      <c r="L43" s="7">
        <f>E42</f>
        <v>350</v>
      </c>
      <c r="M43" s="7"/>
      <c r="N43" t="s">
        <v>164</v>
      </c>
      <c r="O43">
        <v>2005</v>
      </c>
      <c r="P43" t="s">
        <v>165</v>
      </c>
      <c r="Q43" t="s">
        <v>178</v>
      </c>
      <c r="R43" s="65" t="s">
        <v>213</v>
      </c>
      <c r="S43" s="7"/>
    </row>
    <row r="44" spans="1:19" ht="24.95" customHeight="1" x14ac:dyDescent="0.25">
      <c r="A44" s="87" t="s">
        <v>228</v>
      </c>
      <c r="B44" s="212">
        <v>41</v>
      </c>
      <c r="C44" s="97" t="s">
        <v>228</v>
      </c>
      <c r="D44" s="86">
        <f>VLOOKUP(A44,$A$91:$B$135,2,FALSE)</f>
        <v>3.88</v>
      </c>
      <c r="E44" s="196" t="str">
        <f>IFERROR(VLOOKUP(#REF!,'Control-EM Noviembre   2020 '!$H$6:$I$28,2,FALSE),"")</f>
        <v/>
      </c>
      <c r="F44" s="196"/>
      <c r="G44" s="197" t="str">
        <f>IFERROR(+D44*E44,"")</f>
        <v/>
      </c>
      <c r="I44" s="90"/>
      <c r="J44" s="65"/>
      <c r="K44" s="186">
        <v>20002574</v>
      </c>
      <c r="L44" s="7" t="str">
        <f>E43</f>
        <v/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19" ht="24.95" customHeight="1" x14ac:dyDescent="0.2">
      <c r="A45" s="88"/>
      <c r="B45" s="23"/>
      <c r="C45" s="21"/>
      <c r="D45" s="40"/>
      <c r="E45" s="193" t="s">
        <v>11</v>
      </c>
      <c r="F45" s="194"/>
      <c r="G45" s="47">
        <f>SUM(G8:G44)</f>
        <v>34896.800000000003</v>
      </c>
      <c r="H45" s="15"/>
      <c r="I45" s="183">
        <f>G45*0.97</f>
        <v>33849.896000000001</v>
      </c>
      <c r="S45" s="7" t="str">
        <f>B5</f>
        <v>Período: Noviembre  2020</v>
      </c>
    </row>
    <row r="46" spans="1:19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Noviembre  2020</v>
      </c>
    </row>
    <row r="47" spans="1:19" ht="24.95" customHeight="1" x14ac:dyDescent="0.2">
      <c r="A47" s="88"/>
      <c r="B47" s="26"/>
      <c r="C47" s="52" t="s">
        <v>18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9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34" t="s">
        <v>14</v>
      </c>
      <c r="C50" s="534"/>
      <c r="D50" s="534"/>
      <c r="E50" s="534"/>
      <c r="F50" s="158" t="s">
        <v>8</v>
      </c>
      <c r="G50" s="171">
        <f>G45+G47</f>
        <v>35734.792000000001</v>
      </c>
      <c r="I50" s="66"/>
    </row>
    <row r="51" spans="1:9" s="65" customFormat="1" ht="24.95" customHeight="1" x14ac:dyDescent="0.2">
      <c r="A51" s="88"/>
      <c r="B51" s="534" t="s">
        <v>15</v>
      </c>
      <c r="C51" s="534"/>
      <c r="D51" s="534"/>
      <c r="E51" s="534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19" t="s">
        <v>192</v>
      </c>
      <c r="C52" s="519"/>
      <c r="D52" s="519"/>
      <c r="E52" s="519"/>
      <c r="F52" s="73" t="s">
        <v>8</v>
      </c>
      <c r="G52" s="74">
        <f>G50*0.97</f>
        <v>34662.748240000001</v>
      </c>
      <c r="I52" s="66"/>
    </row>
    <row r="53" spans="1:9" s="65" customFormat="1" ht="24.95" customHeight="1" x14ac:dyDescent="0.2">
      <c r="A53" s="88"/>
      <c r="B53" s="519" t="s">
        <v>193</v>
      </c>
      <c r="C53" s="519"/>
      <c r="D53" s="519"/>
      <c r="E53" s="519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16" t="s">
        <v>17</v>
      </c>
      <c r="F61" s="517"/>
      <c r="G61" s="518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47000000}"/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L91"/>
  <sheetViews>
    <sheetView topLeftCell="A3" zoomScale="98" zoomScaleNormal="98" workbookViewId="0">
      <selection activeCell="J48" sqref="J4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80019452</v>
      </c>
      <c r="C4" s="114">
        <v>44130</v>
      </c>
      <c r="D4" s="113" t="s">
        <v>203</v>
      </c>
      <c r="E4" s="113">
        <v>200</v>
      </c>
      <c r="G4" s="60"/>
    </row>
    <row r="5" spans="2:10" x14ac:dyDescent="0.2">
      <c r="B5" s="113">
        <v>80020005</v>
      </c>
      <c r="C5" s="114">
        <v>44137</v>
      </c>
      <c r="D5" s="113" t="s">
        <v>77</v>
      </c>
      <c r="E5" s="113">
        <v>150</v>
      </c>
      <c r="G5" s="60"/>
    </row>
    <row r="6" spans="2:10" x14ac:dyDescent="0.2">
      <c r="B6" s="113">
        <v>80020005</v>
      </c>
      <c r="C6" s="114">
        <v>44137</v>
      </c>
      <c r="D6" s="113" t="s">
        <v>74</v>
      </c>
      <c r="E6" s="113">
        <v>700</v>
      </c>
      <c r="G6" s="60"/>
      <c r="H6" s="53" t="s">
        <v>23</v>
      </c>
      <c r="I6" t="s">
        <v>25</v>
      </c>
    </row>
    <row r="7" spans="2:10" x14ac:dyDescent="0.2">
      <c r="B7" s="113">
        <v>80020005</v>
      </c>
      <c r="C7" s="114">
        <v>44137</v>
      </c>
      <c r="D7" s="113" t="s">
        <v>39</v>
      </c>
      <c r="E7" s="113">
        <v>285</v>
      </c>
      <c r="G7" s="60"/>
      <c r="H7" s="54" t="s">
        <v>30</v>
      </c>
      <c r="I7" s="496">
        <v>600</v>
      </c>
    </row>
    <row r="8" spans="2:10" x14ac:dyDescent="0.2">
      <c r="B8" s="113">
        <v>80020005</v>
      </c>
      <c r="C8" s="114">
        <v>44137</v>
      </c>
      <c r="D8" s="113" t="s">
        <v>59</v>
      </c>
      <c r="E8" s="113">
        <v>350</v>
      </c>
      <c r="H8" s="54" t="s">
        <v>32</v>
      </c>
      <c r="I8" s="496">
        <v>1450</v>
      </c>
    </row>
    <row r="9" spans="2:10" x14ac:dyDescent="0.2">
      <c r="B9" s="113">
        <v>80020006</v>
      </c>
      <c r="C9" s="114">
        <v>44137</v>
      </c>
      <c r="D9" s="113" t="s">
        <v>203</v>
      </c>
      <c r="E9" s="113">
        <v>110</v>
      </c>
      <c r="H9" s="54" t="s">
        <v>65</v>
      </c>
      <c r="I9" s="496">
        <v>2000</v>
      </c>
    </row>
    <row r="10" spans="2:10" x14ac:dyDescent="0.2">
      <c r="B10" s="113">
        <v>80020194</v>
      </c>
      <c r="C10" s="114">
        <v>44145</v>
      </c>
      <c r="D10" s="113" t="s">
        <v>30</v>
      </c>
      <c r="E10" s="113">
        <v>300</v>
      </c>
      <c r="H10" s="54" t="s">
        <v>77</v>
      </c>
      <c r="I10" s="496">
        <v>380</v>
      </c>
    </row>
    <row r="11" spans="2:10" x14ac:dyDescent="0.2">
      <c r="B11" s="113">
        <v>80020194</v>
      </c>
      <c r="C11" s="114">
        <v>44145</v>
      </c>
      <c r="D11" s="113" t="s">
        <v>32</v>
      </c>
      <c r="E11" s="113">
        <v>1120</v>
      </c>
      <c r="H11" s="54" t="s">
        <v>66</v>
      </c>
      <c r="I11" s="496">
        <v>2970</v>
      </c>
    </row>
    <row r="12" spans="2:10" x14ac:dyDescent="0.2">
      <c r="B12" s="113">
        <v>80020194</v>
      </c>
      <c r="C12" s="114">
        <v>44145</v>
      </c>
      <c r="D12" s="113" t="s">
        <v>69</v>
      </c>
      <c r="E12" s="113">
        <v>180</v>
      </c>
      <c r="H12" s="54" t="s">
        <v>69</v>
      </c>
      <c r="I12" s="496">
        <v>340</v>
      </c>
    </row>
    <row r="13" spans="2:10" x14ac:dyDescent="0.2">
      <c r="B13" s="113">
        <v>80020194</v>
      </c>
      <c r="C13" s="114">
        <v>44145</v>
      </c>
      <c r="D13" s="113" t="s">
        <v>37</v>
      </c>
      <c r="E13" s="113">
        <v>20</v>
      </c>
      <c r="H13" s="54" t="s">
        <v>37</v>
      </c>
      <c r="I13" s="496">
        <v>70</v>
      </c>
    </row>
    <row r="14" spans="2:10" x14ac:dyDescent="0.2">
      <c r="B14" s="113">
        <v>80020194</v>
      </c>
      <c r="C14" s="114">
        <v>44145</v>
      </c>
      <c r="D14" s="113" t="s">
        <v>38</v>
      </c>
      <c r="E14" s="113">
        <v>180</v>
      </c>
      <c r="H14" s="54" t="s">
        <v>38</v>
      </c>
      <c r="I14" s="496">
        <v>440</v>
      </c>
    </row>
    <row r="15" spans="2:10" x14ac:dyDescent="0.2">
      <c r="B15" s="113">
        <v>80020194</v>
      </c>
      <c r="C15" s="114">
        <v>44145</v>
      </c>
      <c r="D15" s="113" t="s">
        <v>75</v>
      </c>
      <c r="E15" s="113">
        <v>150</v>
      </c>
      <c r="H15" s="54" t="s">
        <v>74</v>
      </c>
      <c r="I15" s="496">
        <v>900</v>
      </c>
      <c r="J15" s="136"/>
    </row>
    <row r="16" spans="2:10" x14ac:dyDescent="0.2">
      <c r="B16" s="113">
        <v>80020194</v>
      </c>
      <c r="C16" s="114">
        <v>44145</v>
      </c>
      <c r="D16" s="113" t="s">
        <v>76</v>
      </c>
      <c r="E16" s="113">
        <v>200</v>
      </c>
      <c r="H16" s="54" t="s">
        <v>39</v>
      </c>
      <c r="I16" s="496">
        <v>800</v>
      </c>
    </row>
    <row r="17" spans="2:9" x14ac:dyDescent="0.2">
      <c r="B17" s="113">
        <v>80020315</v>
      </c>
      <c r="C17" s="114">
        <v>44148</v>
      </c>
      <c r="D17" s="113" t="s">
        <v>77</v>
      </c>
      <c r="E17" s="113">
        <v>100</v>
      </c>
      <c r="H17" s="54" t="s">
        <v>76</v>
      </c>
      <c r="I17" s="496">
        <v>200</v>
      </c>
    </row>
    <row r="18" spans="2:9" x14ac:dyDescent="0.2">
      <c r="B18" s="113">
        <v>80020315</v>
      </c>
      <c r="C18" s="114">
        <v>44148</v>
      </c>
      <c r="D18" s="113" t="s">
        <v>65</v>
      </c>
      <c r="E18" s="113">
        <v>1000</v>
      </c>
      <c r="H18" s="54" t="s">
        <v>203</v>
      </c>
      <c r="I18" s="496">
        <v>620</v>
      </c>
    </row>
    <row r="19" spans="2:9" x14ac:dyDescent="0.2">
      <c r="B19" s="113">
        <v>80020315</v>
      </c>
      <c r="C19" s="114">
        <v>44148</v>
      </c>
      <c r="D19" s="113" t="s">
        <v>39</v>
      </c>
      <c r="E19" s="113">
        <v>255</v>
      </c>
      <c r="H19" s="54" t="s">
        <v>59</v>
      </c>
      <c r="I19" s="496">
        <v>350</v>
      </c>
    </row>
    <row r="20" spans="2:9" x14ac:dyDescent="0.2">
      <c r="B20" s="113">
        <v>80020316</v>
      </c>
      <c r="C20" s="114">
        <v>44148</v>
      </c>
      <c r="D20" s="113" t="s">
        <v>203</v>
      </c>
      <c r="E20" s="113">
        <v>170</v>
      </c>
      <c r="H20" s="54" t="s">
        <v>75</v>
      </c>
      <c r="I20" s="496">
        <v>480</v>
      </c>
    </row>
    <row r="21" spans="2:9" x14ac:dyDescent="0.2">
      <c r="B21" s="113">
        <v>80020509</v>
      </c>
      <c r="C21" s="114">
        <v>44155</v>
      </c>
      <c r="D21" s="113" t="s">
        <v>30</v>
      </c>
      <c r="E21" s="113">
        <v>300</v>
      </c>
      <c r="H21" s="54" t="s">
        <v>109</v>
      </c>
      <c r="I21" s="496"/>
    </row>
    <row r="22" spans="2:9" x14ac:dyDescent="0.2">
      <c r="B22" s="113">
        <v>80020509</v>
      </c>
      <c r="C22" s="114">
        <v>44155</v>
      </c>
      <c r="D22" s="113" t="s">
        <v>32</v>
      </c>
      <c r="E22" s="113">
        <v>330</v>
      </c>
      <c r="H22" s="54" t="s">
        <v>24</v>
      </c>
      <c r="I22" s="496">
        <v>11600</v>
      </c>
    </row>
    <row r="23" spans="2:9" x14ac:dyDescent="0.2">
      <c r="B23" s="113">
        <v>80020509</v>
      </c>
      <c r="C23" s="114">
        <v>44155</v>
      </c>
      <c r="D23" s="113" t="s">
        <v>65</v>
      </c>
      <c r="E23" s="113">
        <v>1000</v>
      </c>
    </row>
    <row r="24" spans="2:9" x14ac:dyDescent="0.2">
      <c r="B24" s="113">
        <v>80020509</v>
      </c>
      <c r="C24" s="114">
        <v>44155</v>
      </c>
      <c r="D24" s="113" t="s">
        <v>77</v>
      </c>
      <c r="E24" s="113">
        <v>130</v>
      </c>
    </row>
    <row r="25" spans="2:9" x14ac:dyDescent="0.2">
      <c r="B25" s="113">
        <v>80020509</v>
      </c>
      <c r="C25" s="114">
        <v>44155</v>
      </c>
      <c r="D25" s="113" t="s">
        <v>69</v>
      </c>
      <c r="E25" s="113">
        <v>160</v>
      </c>
    </row>
    <row r="26" spans="2:9" x14ac:dyDescent="0.2">
      <c r="B26" s="113">
        <v>80020509</v>
      </c>
      <c r="C26" s="114">
        <v>44155</v>
      </c>
      <c r="D26" s="158" t="s">
        <v>37</v>
      </c>
      <c r="E26" s="113">
        <v>50</v>
      </c>
    </row>
    <row r="27" spans="2:9" x14ac:dyDescent="0.2">
      <c r="B27" s="113">
        <v>80020509</v>
      </c>
      <c r="C27" s="114">
        <v>44155</v>
      </c>
      <c r="D27" s="158" t="s">
        <v>38</v>
      </c>
      <c r="E27" s="162">
        <v>260</v>
      </c>
    </row>
    <row r="28" spans="2:9" x14ac:dyDescent="0.2">
      <c r="B28" s="113">
        <v>80020509</v>
      </c>
      <c r="C28" s="114">
        <v>44155</v>
      </c>
      <c r="D28" s="158" t="s">
        <v>74</v>
      </c>
      <c r="E28" s="113">
        <v>200</v>
      </c>
    </row>
    <row r="29" spans="2:9" x14ac:dyDescent="0.2">
      <c r="B29" s="113">
        <v>80020509</v>
      </c>
      <c r="C29" s="114">
        <v>44155</v>
      </c>
      <c r="D29" s="158" t="s">
        <v>39</v>
      </c>
      <c r="E29" s="113">
        <v>260</v>
      </c>
    </row>
    <row r="30" spans="2:9" x14ac:dyDescent="0.2">
      <c r="B30" s="113">
        <v>80020509</v>
      </c>
      <c r="C30" s="114">
        <v>44155</v>
      </c>
      <c r="D30" s="113" t="s">
        <v>75</v>
      </c>
      <c r="E30" s="113">
        <v>330</v>
      </c>
    </row>
    <row r="31" spans="2:9" x14ac:dyDescent="0.2">
      <c r="B31" s="113">
        <v>80020509</v>
      </c>
      <c r="C31" s="114">
        <v>44155</v>
      </c>
      <c r="D31" s="113" t="s">
        <v>203</v>
      </c>
      <c r="E31" s="113">
        <v>140</v>
      </c>
    </row>
    <row r="32" spans="2:9" x14ac:dyDescent="0.2">
      <c r="B32" s="113" t="s">
        <v>217</v>
      </c>
      <c r="C32" s="114">
        <v>44155</v>
      </c>
      <c r="D32" s="113" t="s">
        <v>66</v>
      </c>
      <c r="E32" s="113">
        <v>2970</v>
      </c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48000000}">
    <sortState xmlns:xlrd2="http://schemas.microsoft.com/office/spreadsheetml/2017/richdata2" ref="B4:E48">
      <sortCondition ref="B3:B48"/>
    </sortState>
  </autoFilter>
  <dataValidations count="5">
    <dataValidation type="list" allowBlank="1" showInputMessage="1" showErrorMessage="1" sqref="D5:D14" xr:uid="{00000000-0002-0000-4800-000000000000}">
      <formula1>$B$54:$B$91</formula1>
    </dataValidation>
    <dataValidation type="list" allowBlank="1" showInputMessage="1" showErrorMessage="1" sqref="D15:D39" xr:uid="{00000000-0002-0000-4800-000001000000}">
      <formula1>$B$54:$B$92</formula1>
    </dataValidation>
    <dataValidation type="list" allowBlank="1" showInputMessage="1" showErrorMessage="1" sqref="D40:D47" xr:uid="{00000000-0002-0000-4800-000002000000}">
      <formula1>$B$54:$B$72</formula1>
    </dataValidation>
    <dataValidation type="list" allowBlank="1" showInputMessage="1" showErrorMessage="1" sqref="D49:D54" xr:uid="{00000000-0002-0000-4800-000003000000}">
      <formula1>$B$54:$B$71</formula1>
    </dataValidation>
    <dataValidation type="list" allowBlank="1" showInputMessage="1" showErrorMessage="1" sqref="D4" xr:uid="{00000000-0002-0000-4800-000004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3:F49"/>
  <sheetViews>
    <sheetView workbookViewId="0">
      <selection activeCell="B26" sqref="B26"/>
    </sheetView>
  </sheetViews>
  <sheetFormatPr baseColWidth="10" defaultRowHeight="12.75" x14ac:dyDescent="0.2"/>
  <cols>
    <col min="1" max="1" width="11.42578125" style="146"/>
    <col min="2" max="2" width="61.140625" customWidth="1"/>
    <col min="4" max="4" width="12.85546875" bestFit="1" customWidth="1"/>
    <col min="5" max="5" width="12.85546875" customWidth="1"/>
  </cols>
  <sheetData>
    <row r="3" spans="1:6" ht="25.5" x14ac:dyDescent="0.2">
      <c r="B3" s="201" t="s">
        <v>218</v>
      </c>
      <c r="C3" s="191" t="s">
        <v>157</v>
      </c>
      <c r="D3" s="202" t="s">
        <v>219</v>
      </c>
      <c r="E3" s="202" t="s">
        <v>221</v>
      </c>
      <c r="F3" s="201" t="s">
        <v>3</v>
      </c>
    </row>
    <row r="4" spans="1:6" x14ac:dyDescent="0.2">
      <c r="A4" s="146">
        <v>1</v>
      </c>
      <c r="B4" s="203" t="s">
        <v>32</v>
      </c>
      <c r="C4" s="158">
        <v>50003076</v>
      </c>
      <c r="D4" s="204">
        <v>2.38</v>
      </c>
      <c r="E4" s="158" t="s">
        <v>222</v>
      </c>
      <c r="F4" s="158" t="s">
        <v>12</v>
      </c>
    </row>
    <row r="5" spans="1:6" x14ac:dyDescent="0.2">
      <c r="A5" s="146">
        <v>2</v>
      </c>
      <c r="B5" s="203" t="s">
        <v>31</v>
      </c>
      <c r="C5" s="158">
        <v>50003065</v>
      </c>
      <c r="D5" s="204">
        <v>3.18</v>
      </c>
      <c r="E5" s="158" t="s">
        <v>222</v>
      </c>
      <c r="F5" s="158" t="s">
        <v>12</v>
      </c>
    </row>
    <row r="6" spans="1:6" x14ac:dyDescent="0.2">
      <c r="A6" s="146">
        <v>3</v>
      </c>
      <c r="B6" s="203" t="s">
        <v>37</v>
      </c>
      <c r="C6" s="158">
        <v>50004171</v>
      </c>
      <c r="D6" s="204">
        <v>2.41</v>
      </c>
      <c r="E6" s="158" t="s">
        <v>222</v>
      </c>
      <c r="F6" s="158" t="s">
        <v>12</v>
      </c>
    </row>
    <row r="7" spans="1:6" x14ac:dyDescent="0.2">
      <c r="A7" s="146">
        <v>4</v>
      </c>
      <c r="B7" s="203" t="s">
        <v>36</v>
      </c>
      <c r="C7" s="158">
        <v>50004144</v>
      </c>
      <c r="D7" s="204">
        <v>2.15</v>
      </c>
      <c r="E7" s="158" t="s">
        <v>222</v>
      </c>
      <c r="F7" s="158" t="s">
        <v>12</v>
      </c>
    </row>
    <row r="8" spans="1:6" x14ac:dyDescent="0.2">
      <c r="A8" s="146">
        <v>5</v>
      </c>
      <c r="B8" s="203" t="s">
        <v>38</v>
      </c>
      <c r="C8" s="158">
        <v>50004198</v>
      </c>
      <c r="D8" s="204">
        <v>2.83</v>
      </c>
      <c r="E8" s="158" t="s">
        <v>222</v>
      </c>
      <c r="F8" s="158" t="s">
        <v>12</v>
      </c>
    </row>
    <row r="9" spans="1:6" x14ac:dyDescent="0.2">
      <c r="A9" s="146">
        <v>6</v>
      </c>
      <c r="B9" s="203" t="s">
        <v>40</v>
      </c>
      <c r="C9" s="158">
        <v>50004563</v>
      </c>
      <c r="D9" s="204">
        <v>2.15</v>
      </c>
      <c r="E9" s="158" t="s">
        <v>222</v>
      </c>
      <c r="F9" s="158" t="s">
        <v>12</v>
      </c>
    </row>
    <row r="10" spans="1:6" x14ac:dyDescent="0.2">
      <c r="A10" s="146">
        <v>7</v>
      </c>
      <c r="B10" s="203" t="s">
        <v>39</v>
      </c>
      <c r="C10" s="158">
        <v>50004370</v>
      </c>
      <c r="D10" s="204">
        <v>3.46</v>
      </c>
      <c r="E10" s="158" t="s">
        <v>222</v>
      </c>
      <c r="F10" s="158" t="s">
        <v>12</v>
      </c>
    </row>
    <row r="11" spans="1:6" x14ac:dyDescent="0.2">
      <c r="A11" s="146">
        <v>8</v>
      </c>
      <c r="B11" s="203" t="s">
        <v>28</v>
      </c>
      <c r="C11" s="158">
        <v>50000562</v>
      </c>
      <c r="D11" s="204">
        <v>2.76</v>
      </c>
      <c r="E11" s="158" t="s">
        <v>222</v>
      </c>
      <c r="F11" s="158" t="s">
        <v>12</v>
      </c>
    </row>
    <row r="12" spans="1:6" x14ac:dyDescent="0.2">
      <c r="A12" s="146">
        <v>9</v>
      </c>
      <c r="B12" s="203" t="s">
        <v>41</v>
      </c>
      <c r="C12" s="158">
        <v>50006226</v>
      </c>
      <c r="D12" s="204">
        <v>4.3899999999999997</v>
      </c>
      <c r="E12" s="158" t="s">
        <v>222</v>
      </c>
      <c r="F12" s="158" t="s">
        <v>12</v>
      </c>
    </row>
    <row r="13" spans="1:6" x14ac:dyDescent="0.2">
      <c r="A13" s="146">
        <v>10</v>
      </c>
      <c r="B13" s="203" t="s">
        <v>43</v>
      </c>
      <c r="C13" s="158">
        <v>50006661</v>
      </c>
      <c r="D13" s="204">
        <v>1.18</v>
      </c>
      <c r="E13" s="158" t="s">
        <v>222</v>
      </c>
      <c r="F13" s="158" t="s">
        <v>12</v>
      </c>
    </row>
    <row r="14" spans="1:6" x14ac:dyDescent="0.2">
      <c r="A14" s="146">
        <v>11</v>
      </c>
      <c r="B14" s="203" t="s">
        <v>30</v>
      </c>
      <c r="C14" s="158">
        <v>50001439</v>
      </c>
      <c r="D14" s="204">
        <v>1.84</v>
      </c>
      <c r="E14" s="158" t="s">
        <v>222</v>
      </c>
      <c r="F14" s="158" t="s">
        <v>12</v>
      </c>
    </row>
    <row r="15" spans="1:6" x14ac:dyDescent="0.2">
      <c r="A15" s="146">
        <v>12</v>
      </c>
      <c r="B15" s="203" t="s">
        <v>34</v>
      </c>
      <c r="C15" s="158">
        <v>50003499</v>
      </c>
      <c r="D15" s="204">
        <v>5.98</v>
      </c>
      <c r="E15" s="158" t="s">
        <v>222</v>
      </c>
      <c r="F15" s="158" t="s">
        <v>12</v>
      </c>
    </row>
    <row r="16" spans="1:6" x14ac:dyDescent="0.2">
      <c r="A16" s="146">
        <v>13</v>
      </c>
      <c r="B16" s="203" t="s">
        <v>33</v>
      </c>
      <c r="C16" s="158">
        <v>50003460</v>
      </c>
      <c r="D16" s="204">
        <v>5.45</v>
      </c>
      <c r="E16" s="158" t="s">
        <v>222</v>
      </c>
      <c r="F16" s="158" t="s">
        <v>12</v>
      </c>
    </row>
    <row r="17" spans="1:6" x14ac:dyDescent="0.2">
      <c r="A17" s="146">
        <v>14</v>
      </c>
      <c r="B17" s="203" t="s">
        <v>42</v>
      </c>
      <c r="C17" s="158">
        <v>50006423</v>
      </c>
      <c r="D17" s="204">
        <v>3.9</v>
      </c>
      <c r="E17" s="158" t="s">
        <v>222</v>
      </c>
      <c r="F17" s="158" t="s">
        <v>12</v>
      </c>
    </row>
    <row r="18" spans="1:6" x14ac:dyDescent="0.2">
      <c r="A18" s="146">
        <v>15</v>
      </c>
      <c r="B18" s="203" t="s">
        <v>29</v>
      </c>
      <c r="C18" s="158">
        <v>50001241</v>
      </c>
      <c r="D18" s="204">
        <v>2</v>
      </c>
      <c r="E18" s="158" t="s">
        <v>222</v>
      </c>
      <c r="F18" s="158" t="s">
        <v>12</v>
      </c>
    </row>
    <row r="19" spans="1:6" x14ac:dyDescent="0.2">
      <c r="A19" s="146">
        <v>16</v>
      </c>
      <c r="B19" s="203" t="s">
        <v>62</v>
      </c>
      <c r="C19" s="158">
        <v>50001213</v>
      </c>
      <c r="D19" s="204">
        <v>1.9</v>
      </c>
      <c r="E19" s="158" t="s">
        <v>222</v>
      </c>
      <c r="F19" s="158" t="s">
        <v>12</v>
      </c>
    </row>
    <row r="20" spans="1:6" x14ac:dyDescent="0.2">
      <c r="A20" s="146">
        <v>17</v>
      </c>
      <c r="B20" s="203" t="s">
        <v>63</v>
      </c>
      <c r="C20" s="158">
        <v>50001416</v>
      </c>
      <c r="D20" s="204">
        <v>3.4</v>
      </c>
      <c r="E20" s="158" t="s">
        <v>222</v>
      </c>
      <c r="F20" s="158" t="s">
        <v>12</v>
      </c>
    </row>
    <row r="21" spans="1:6" x14ac:dyDescent="0.2">
      <c r="A21" s="146">
        <v>18</v>
      </c>
      <c r="B21" s="203" t="s">
        <v>64</v>
      </c>
      <c r="C21" s="158">
        <v>50003470</v>
      </c>
      <c r="D21" s="204">
        <v>6.1</v>
      </c>
      <c r="E21" s="158" t="s">
        <v>222</v>
      </c>
      <c r="F21" s="158" t="s">
        <v>12</v>
      </c>
    </row>
    <row r="22" spans="1:6" x14ac:dyDescent="0.2">
      <c r="A22" s="146">
        <v>19</v>
      </c>
      <c r="B22" s="203" t="s">
        <v>65</v>
      </c>
      <c r="C22" s="205">
        <v>50003544</v>
      </c>
      <c r="D22" s="204">
        <v>6.5</v>
      </c>
      <c r="E22" s="158" t="s">
        <v>222</v>
      </c>
      <c r="F22" s="158" t="s">
        <v>12</v>
      </c>
    </row>
    <row r="23" spans="1:6" x14ac:dyDescent="0.2">
      <c r="A23" s="146">
        <v>20</v>
      </c>
      <c r="B23" s="203" t="s">
        <v>66</v>
      </c>
      <c r="C23" s="158">
        <v>20002574</v>
      </c>
      <c r="D23" s="204">
        <v>4.4000000000000004</v>
      </c>
      <c r="E23" s="158" t="s">
        <v>222</v>
      </c>
      <c r="F23" s="158" t="s">
        <v>12</v>
      </c>
    </row>
    <row r="24" spans="1:6" x14ac:dyDescent="0.2">
      <c r="A24" s="146">
        <v>21</v>
      </c>
      <c r="B24" s="203" t="s">
        <v>223</v>
      </c>
      <c r="C24" s="158">
        <v>50004841</v>
      </c>
      <c r="D24" s="204">
        <v>2850</v>
      </c>
      <c r="E24" s="158" t="s">
        <v>222</v>
      </c>
      <c r="F24" s="158" t="s">
        <v>12</v>
      </c>
    </row>
    <row r="25" spans="1:6" x14ac:dyDescent="0.2">
      <c r="A25" s="146">
        <v>22</v>
      </c>
      <c r="B25" s="203" t="s">
        <v>68</v>
      </c>
      <c r="C25" s="158">
        <v>50003897</v>
      </c>
      <c r="D25" s="204">
        <v>4.5999999999999996</v>
      </c>
      <c r="E25" s="158" t="s">
        <v>222</v>
      </c>
      <c r="F25" s="158" t="s">
        <v>12</v>
      </c>
    </row>
    <row r="26" spans="1:6" x14ac:dyDescent="0.2">
      <c r="A26" s="146">
        <v>23</v>
      </c>
      <c r="B26" s="203" t="s">
        <v>69</v>
      </c>
      <c r="C26" s="158">
        <v>50003964</v>
      </c>
      <c r="D26" s="204">
        <v>2.2000000000000002</v>
      </c>
      <c r="E26" s="158" t="s">
        <v>222</v>
      </c>
      <c r="F26" s="158" t="s">
        <v>12</v>
      </c>
    </row>
    <row r="27" spans="1:6" x14ac:dyDescent="0.2">
      <c r="A27" s="146">
        <v>24</v>
      </c>
      <c r="B27" s="203" t="s">
        <v>70</v>
      </c>
      <c r="C27" s="158">
        <v>50004184</v>
      </c>
      <c r="D27" s="204">
        <v>3.91</v>
      </c>
      <c r="E27" s="158" t="s">
        <v>222</v>
      </c>
      <c r="F27" s="158" t="s">
        <v>12</v>
      </c>
    </row>
    <row r="28" spans="1:6" x14ac:dyDescent="0.2">
      <c r="A28" s="146">
        <v>25</v>
      </c>
      <c r="B28" s="203" t="s">
        <v>71</v>
      </c>
      <c r="C28" s="158">
        <v>50004264</v>
      </c>
      <c r="D28" s="204">
        <v>3.3</v>
      </c>
      <c r="E28" s="158" t="s">
        <v>222</v>
      </c>
      <c r="F28" s="158" t="s">
        <v>12</v>
      </c>
    </row>
    <row r="29" spans="1:6" x14ac:dyDescent="0.2">
      <c r="A29" s="146">
        <v>26</v>
      </c>
      <c r="B29" s="203" t="s">
        <v>72</v>
      </c>
      <c r="C29" s="158">
        <v>50004285</v>
      </c>
      <c r="D29" s="204">
        <v>4.1500000000000004</v>
      </c>
      <c r="E29" s="158" t="s">
        <v>222</v>
      </c>
      <c r="F29" s="158" t="s">
        <v>12</v>
      </c>
    </row>
    <row r="30" spans="1:6" x14ac:dyDescent="0.2">
      <c r="A30" s="146">
        <v>27</v>
      </c>
      <c r="B30" s="203" t="s">
        <v>73</v>
      </c>
      <c r="C30" s="158">
        <v>50004341</v>
      </c>
      <c r="D30" s="204">
        <v>4.3600000000000003</v>
      </c>
      <c r="E30" s="158" t="s">
        <v>222</v>
      </c>
      <c r="F30" s="158" t="s">
        <v>12</v>
      </c>
    </row>
    <row r="31" spans="1:6" x14ac:dyDescent="0.2">
      <c r="A31" s="146">
        <v>28</v>
      </c>
      <c r="B31" s="203" t="s">
        <v>74</v>
      </c>
      <c r="C31" s="158">
        <v>50004355</v>
      </c>
      <c r="D31" s="204">
        <v>5.3</v>
      </c>
      <c r="E31" s="158" t="s">
        <v>222</v>
      </c>
      <c r="F31" s="158" t="s">
        <v>12</v>
      </c>
    </row>
    <row r="32" spans="1:6" x14ac:dyDescent="0.2">
      <c r="A32" s="146">
        <v>29</v>
      </c>
      <c r="B32" s="203" t="s">
        <v>143</v>
      </c>
      <c r="C32" s="158">
        <v>50004365</v>
      </c>
      <c r="D32" s="204">
        <v>3.4</v>
      </c>
      <c r="E32" s="158" t="s">
        <v>222</v>
      </c>
      <c r="F32" s="158" t="s">
        <v>12</v>
      </c>
    </row>
    <row r="33" spans="1:6" x14ac:dyDescent="0.2">
      <c r="A33" s="146">
        <v>30</v>
      </c>
      <c r="B33" s="203" t="s">
        <v>75</v>
      </c>
      <c r="C33" s="158">
        <v>50006741</v>
      </c>
      <c r="D33" s="204">
        <v>2.58</v>
      </c>
      <c r="E33" s="158" t="s">
        <v>222</v>
      </c>
      <c r="F33" s="158" t="s">
        <v>12</v>
      </c>
    </row>
    <row r="34" spans="1:6" x14ac:dyDescent="0.2">
      <c r="A34" s="146">
        <v>31</v>
      </c>
      <c r="B34" s="203" t="s">
        <v>76</v>
      </c>
      <c r="C34" s="158">
        <v>50004376</v>
      </c>
      <c r="D34" s="204">
        <v>4.4000000000000004</v>
      </c>
      <c r="E34" s="158" t="s">
        <v>222</v>
      </c>
      <c r="F34" s="158" t="s">
        <v>12</v>
      </c>
    </row>
    <row r="35" spans="1:6" x14ac:dyDescent="0.2">
      <c r="A35" s="146">
        <v>32</v>
      </c>
      <c r="B35" s="203" t="s">
        <v>77</v>
      </c>
      <c r="C35" s="158">
        <v>50003552</v>
      </c>
      <c r="D35" s="204">
        <v>4.3</v>
      </c>
      <c r="E35" s="158" t="s">
        <v>222</v>
      </c>
      <c r="F35" s="158" t="s">
        <v>12</v>
      </c>
    </row>
    <row r="36" spans="1:6" x14ac:dyDescent="0.2">
      <c r="A36" s="146">
        <v>33</v>
      </c>
      <c r="B36" s="203" t="s">
        <v>142</v>
      </c>
      <c r="C36" s="158">
        <v>50007322</v>
      </c>
      <c r="D36" s="204">
        <v>5.82</v>
      </c>
      <c r="E36" s="158" t="s">
        <v>222</v>
      </c>
      <c r="F36" s="158" t="s">
        <v>12</v>
      </c>
    </row>
    <row r="37" spans="1:6" x14ac:dyDescent="0.2">
      <c r="A37" s="146">
        <v>34</v>
      </c>
      <c r="B37" s="203" t="s">
        <v>58</v>
      </c>
      <c r="C37" s="158">
        <v>50004826</v>
      </c>
      <c r="D37" s="204">
        <v>4.3</v>
      </c>
      <c r="E37" s="158" t="s">
        <v>222</v>
      </c>
      <c r="F37" s="158" t="s">
        <v>12</v>
      </c>
    </row>
    <row r="38" spans="1:6" x14ac:dyDescent="0.2">
      <c r="A38" s="146">
        <v>35</v>
      </c>
      <c r="B38" s="203" t="s">
        <v>35</v>
      </c>
      <c r="C38" s="158">
        <v>50003889</v>
      </c>
      <c r="D38" s="206">
        <v>2.2000000000000002</v>
      </c>
      <c r="E38" s="158" t="s">
        <v>222</v>
      </c>
      <c r="F38" s="158" t="s">
        <v>12</v>
      </c>
    </row>
    <row r="39" spans="1:6" x14ac:dyDescent="0.2">
      <c r="A39" s="146">
        <v>36</v>
      </c>
      <c r="B39" s="203" t="s">
        <v>27</v>
      </c>
      <c r="C39" s="158">
        <v>50001313</v>
      </c>
      <c r="D39" s="206">
        <f>3.23*200</f>
        <v>646</v>
      </c>
      <c r="E39" s="158" t="s">
        <v>222</v>
      </c>
      <c r="F39" s="158" t="s">
        <v>220</v>
      </c>
    </row>
    <row r="40" spans="1:6" x14ac:dyDescent="0.2">
      <c r="A40" s="146">
        <v>37</v>
      </c>
      <c r="B40" s="203" t="s">
        <v>59</v>
      </c>
      <c r="C40" s="158">
        <v>50006700</v>
      </c>
      <c r="D40" s="206">
        <v>3.23</v>
      </c>
      <c r="E40" s="158" t="s">
        <v>222</v>
      </c>
      <c r="F40" s="158" t="s">
        <v>12</v>
      </c>
    </row>
    <row r="41" spans="1:6" x14ac:dyDescent="0.2">
      <c r="A41" s="146">
        <v>38</v>
      </c>
      <c r="B41" s="207" t="s">
        <v>122</v>
      </c>
      <c r="C41" s="158">
        <v>50004359</v>
      </c>
      <c r="D41" s="206">
        <v>4.76</v>
      </c>
      <c r="E41" s="158" t="s">
        <v>222</v>
      </c>
      <c r="F41" s="158" t="s">
        <v>12</v>
      </c>
    </row>
    <row r="42" spans="1:6" x14ac:dyDescent="0.2">
      <c r="A42" s="146">
        <v>39</v>
      </c>
      <c r="B42" s="203" t="s">
        <v>186</v>
      </c>
      <c r="C42" s="158">
        <v>50006340</v>
      </c>
      <c r="D42" s="206">
        <v>5.24</v>
      </c>
      <c r="E42" s="158" t="s">
        <v>222</v>
      </c>
      <c r="F42" s="158" t="s">
        <v>12</v>
      </c>
    </row>
    <row r="43" spans="1:6" x14ac:dyDescent="0.2">
      <c r="A43" s="146">
        <v>40</v>
      </c>
      <c r="B43" s="203" t="s">
        <v>200</v>
      </c>
      <c r="C43" s="158">
        <v>50006420</v>
      </c>
      <c r="D43" s="206">
        <v>5.19</v>
      </c>
      <c r="E43" s="158" t="s">
        <v>222</v>
      </c>
      <c r="F43" s="158" t="s">
        <v>12</v>
      </c>
    </row>
    <row r="44" spans="1:6" x14ac:dyDescent="0.2">
      <c r="A44" s="146">
        <v>41</v>
      </c>
      <c r="B44" s="208" t="s">
        <v>75</v>
      </c>
      <c r="C44" s="158">
        <v>50006741</v>
      </c>
      <c r="D44" s="206">
        <f>2.58*200</f>
        <v>516</v>
      </c>
      <c r="E44" s="158" t="s">
        <v>222</v>
      </c>
      <c r="F44" s="158" t="s">
        <v>220</v>
      </c>
    </row>
    <row r="45" spans="1:6" x14ac:dyDescent="0.2">
      <c r="A45" s="146">
        <v>42</v>
      </c>
      <c r="B45" s="205" t="s">
        <v>203</v>
      </c>
      <c r="C45" s="158">
        <v>50006415</v>
      </c>
      <c r="D45" s="206">
        <f>4.45*200</f>
        <v>890</v>
      </c>
      <c r="E45" s="158" t="s">
        <v>222</v>
      </c>
      <c r="F45" s="158" t="s">
        <v>220</v>
      </c>
    </row>
    <row r="46" spans="1:6" x14ac:dyDescent="0.2">
      <c r="A46" s="146">
        <v>43</v>
      </c>
      <c r="B46" s="205" t="s">
        <v>227</v>
      </c>
      <c r="C46" s="158">
        <v>20002574</v>
      </c>
      <c r="D46" s="206">
        <v>4.4000000000000004</v>
      </c>
      <c r="E46" s="158" t="s">
        <v>222</v>
      </c>
      <c r="F46" s="158" t="s">
        <v>224</v>
      </c>
    </row>
    <row r="47" spans="1:6" x14ac:dyDescent="0.2">
      <c r="A47" s="146">
        <v>44</v>
      </c>
      <c r="B47" s="205" t="s">
        <v>18</v>
      </c>
      <c r="C47" s="158">
        <v>20002585</v>
      </c>
      <c r="D47" s="206">
        <v>2094.98</v>
      </c>
      <c r="E47" s="158" t="s">
        <v>222</v>
      </c>
      <c r="F47" s="158" t="s">
        <v>225</v>
      </c>
    </row>
    <row r="48" spans="1:6" x14ac:dyDescent="0.2">
      <c r="A48" s="146">
        <v>45</v>
      </c>
      <c r="B48" s="205" t="s">
        <v>114</v>
      </c>
      <c r="C48" s="158">
        <v>20002374</v>
      </c>
      <c r="D48" s="209">
        <v>505625.94</v>
      </c>
      <c r="E48" s="158" t="s">
        <v>226</v>
      </c>
      <c r="F48" s="158" t="s">
        <v>225</v>
      </c>
    </row>
    <row r="49" spans="2:6" x14ac:dyDescent="0.2">
      <c r="B49" s="97" t="s">
        <v>228</v>
      </c>
      <c r="C49" s="158">
        <v>20002574</v>
      </c>
      <c r="D49" s="206">
        <v>3.88</v>
      </c>
      <c r="E49" s="158" t="s">
        <v>222</v>
      </c>
      <c r="F49" s="158" t="s">
        <v>224</v>
      </c>
    </row>
  </sheetData>
  <autoFilter ref="B3:F45" xr:uid="{00000000-0009-0000-0000-000049000000}"/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F47" sqref="F47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233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Diciembre   2020'!$H$6:$I$28,2,FALSE),"")</f>
        <v>930</v>
      </c>
      <c r="F8" s="17" t="s">
        <v>12</v>
      </c>
      <c r="G8" s="27">
        <f>IFERROR(+D8*E8,"")</f>
        <v>2213.4</v>
      </c>
      <c r="J8" s="65" t="s">
        <v>32</v>
      </c>
      <c r="K8" s="144">
        <v>50003076</v>
      </c>
      <c r="L8" s="8">
        <f>E8</f>
        <v>930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Diciembre   2020'!$H$6:$I$28,2,FALSE),"")</f>
        <v>300</v>
      </c>
      <c r="F9" s="18" t="s">
        <v>12</v>
      </c>
      <c r="G9" s="33">
        <f>IFERROR(+D9*E9,"")</f>
        <v>954</v>
      </c>
      <c r="I9" s="54"/>
      <c r="J9" s="65" t="s">
        <v>31</v>
      </c>
      <c r="K9" s="144">
        <v>50003065</v>
      </c>
      <c r="L9" s="8">
        <f>E9</f>
        <v>300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Diciembre   2020'!$H$6:$I$28,2,FALSE),"")</f>
        <v>680</v>
      </c>
      <c r="F10" s="18" t="s">
        <v>12</v>
      </c>
      <c r="G10" s="33">
        <f t="shared" ref="G10:G46" si="1">IFERROR(+D10*E10,"")</f>
        <v>1638.8000000000002</v>
      </c>
      <c r="I10" s="54"/>
      <c r="J10" t="s">
        <v>37</v>
      </c>
      <c r="K10" s="185">
        <v>50004171</v>
      </c>
      <c r="L10" s="8">
        <f>E10</f>
        <v>680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Diciembre   2020'!$H$6:$I$28,2,FALSE),"")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Diciembre   2020'!$H$6:$I$28,2,FALSE),"")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Diciembre   2020'!$H$6:$I$28,2,FALSE),"")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Diciembre   2020'!$H$6:$I$28,2,FALSE),"")</f>
        <v>870</v>
      </c>
      <c r="F14" s="18" t="s">
        <v>12</v>
      </c>
      <c r="G14" s="33">
        <f t="shared" si="1"/>
        <v>3010.2</v>
      </c>
      <c r="I14" s="54"/>
      <c r="J14" t="s">
        <v>39</v>
      </c>
      <c r="K14" s="185">
        <v>50004370</v>
      </c>
      <c r="L14" s="8">
        <f>E14</f>
        <v>870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Diciembre   2020'!$H$6:$I$28,2,FALSE),"")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Diciembre   2020'!$H$6:$I$28,2,FALSE),"")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Diciembre   2020'!$H$6:$I$28,2,FALSE),"")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Diciembre   2020'!$H$6:$I$28,2,FALSE),"")</f>
        <v>295</v>
      </c>
      <c r="F18" s="89" t="s">
        <v>12</v>
      </c>
      <c r="G18" s="33">
        <f t="shared" si="1"/>
        <v>542.80000000000007</v>
      </c>
      <c r="J18" t="s">
        <v>30</v>
      </c>
      <c r="K18" s="185">
        <v>50001439</v>
      </c>
      <c r="L18" s="8">
        <f>E18</f>
        <v>295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Diciembre   2020'!$H$6:$I$28,2,FALSE),"")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Diciembre   2020'!$H$6:$I$28,2,FALSE),"")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Diciembre   2020'!$H$6:$I$28,2,FALSE),"")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Diciembre   2020'!$H$6:$I$28,2,FALSE),"")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Diciembre   2020'!$H$6:$I$28,2,FALSE),"")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Diciembre   2020'!$H$6:$I$28,2,FALSE),"")</f>
        <v>550</v>
      </c>
      <c r="F24" s="19" t="s">
        <v>12</v>
      </c>
      <c r="G24" s="33">
        <f t="shared" si="1"/>
        <v>1870</v>
      </c>
      <c r="J24" t="s">
        <v>63</v>
      </c>
      <c r="K24" s="185">
        <v>50001416</v>
      </c>
      <c r="L24" s="8">
        <f>E24</f>
        <v>550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Diciembre   2020'!$H$6:$I$28,2,FALSE),"")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Diciembre   2020'!$H$6:$I$28,2,FALSE),"")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Diciembre   2020'!$H$6:$I$28,2,FALSE),"")</f>
        <v>1000</v>
      </c>
      <c r="F27" s="19" t="s">
        <v>12</v>
      </c>
      <c r="G27" s="33">
        <f t="shared" si="1"/>
        <v>5820</v>
      </c>
      <c r="J27" t="s">
        <v>176</v>
      </c>
      <c r="K27" s="185">
        <v>50007322</v>
      </c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Diciembre   2020'!$H$6:$I$28,2,FALSE),"")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Diciembre   2020'!$H$6:$I$28,2,FALSE),"")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Diciembre   2020'!$H$6:$I$28,2,FALSE),"")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Diciembre   2020'!$H$6:$I$28,2,FALSE),"")</f>
        <v>20</v>
      </c>
      <c r="F31" s="18" t="s">
        <v>12</v>
      </c>
      <c r="G31" s="33">
        <f t="shared" si="1"/>
        <v>78.2</v>
      </c>
      <c r="J31" s="65" t="s">
        <v>70</v>
      </c>
      <c r="K31" s="144">
        <v>50004184</v>
      </c>
      <c r="L31" s="8">
        <f>E31</f>
        <v>20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Diciembre   2020'!$H$6:$I$28,2,FALSE),"")</f>
        <v>200</v>
      </c>
      <c r="F32" s="18" t="s">
        <v>12</v>
      </c>
      <c r="G32" s="33">
        <f t="shared" si="1"/>
        <v>660</v>
      </c>
      <c r="J32" s="65" t="s">
        <v>71</v>
      </c>
      <c r="K32" s="144">
        <v>50004264</v>
      </c>
      <c r="L32" s="8">
        <f>E32</f>
        <v>200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Diciembre   2020'!$H$6:$I$28,2,FALSE),"")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Diciembre   2020'!$H$6:$I$28,2,FALSE),"")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Diciembre   2020'!$H$6:$I$28,2,FALSE),"")</f>
        <v>490</v>
      </c>
      <c r="F35" s="19" t="s">
        <v>12</v>
      </c>
      <c r="G35" s="33">
        <f t="shared" si="1"/>
        <v>2597</v>
      </c>
      <c r="J35" s="65" t="s">
        <v>74</v>
      </c>
      <c r="K35" s="144">
        <v>50004355</v>
      </c>
      <c r="L35" s="8">
        <f>E35</f>
        <v>490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>
        <f>IFERROR(VLOOKUP(A36,'Control-EM Diciembre   2020'!$H$6:$I$28,2,FALSE),"")</f>
        <v>400</v>
      </c>
      <c r="F36" s="19" t="s">
        <v>12</v>
      </c>
      <c r="G36" s="33">
        <f t="shared" si="1"/>
        <v>1360</v>
      </c>
      <c r="J36" s="65" t="s">
        <v>143</v>
      </c>
      <c r="K36" s="65">
        <v>50004365</v>
      </c>
      <c r="L36" s="7">
        <f>E36</f>
        <v>400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Diciembre   2020'!$H$6:$I$28,2,FALSE),"")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>
        <f>IFERROR(VLOOKUP(A38,'Control-EM Diciembre   2020'!$H$6:$I$28,2,FALSE),"")</f>
        <v>400</v>
      </c>
      <c r="F38" s="19" t="s">
        <v>12</v>
      </c>
      <c r="G38" s="33">
        <f t="shared" si="1"/>
        <v>1760.0000000000002</v>
      </c>
      <c r="J38" s="7" t="str">
        <f>A38</f>
        <v>IPB78</v>
      </c>
      <c r="K38" s="65">
        <v>50004376</v>
      </c>
      <c r="L38" s="15">
        <f>E38</f>
        <v>400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Diciembre   2020'!$H$6:$I$28,2,FALSE),"")</f>
        <v>1250</v>
      </c>
      <c r="F39" s="18" t="s">
        <v>12</v>
      </c>
      <c r="G39" s="33">
        <f t="shared" si="1"/>
        <v>5375</v>
      </c>
      <c r="J39" s="65" t="s">
        <v>77</v>
      </c>
      <c r="K39" s="144">
        <v>50003552</v>
      </c>
      <c r="L39" s="8">
        <f>E39</f>
        <v>1250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Diciembre   2020'!$H$6:$I$28,2,FALSE),"")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Diciembre   2020'!$H$6:$I$28,2,FALSE),"")</f>
        <v/>
      </c>
      <c r="F41" s="18" t="s">
        <v>12</v>
      </c>
      <c r="G41" s="33" t="str">
        <f t="shared" si="1"/>
        <v/>
      </c>
    </row>
    <row r="42" spans="1:19" ht="24.95" hidden="1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 t="str">
        <f>IFERROR(VLOOKUP(A42,'Control-EM Diciembre   2020'!$H$6:$I$28,2,FALSE),"")</f>
        <v/>
      </c>
      <c r="F42" s="187" t="s">
        <v>12</v>
      </c>
      <c r="G42" s="33" t="str">
        <f t="shared" si="1"/>
        <v/>
      </c>
      <c r="I42" s="174"/>
      <c r="J42" s="7" t="s">
        <v>27</v>
      </c>
      <c r="K42" s="8">
        <v>50001313</v>
      </c>
      <c r="L42" s="8" t="e">
        <f>E42/200</f>
        <v>#VALUE!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Diciembre   2020'!$H$6:$I$28,2,FALSE),"")</f>
        <v/>
      </c>
      <c r="F43" s="94" t="s">
        <v>12</v>
      </c>
      <c r="G43" s="33" t="str">
        <f t="shared" si="1"/>
        <v/>
      </c>
      <c r="H43" s="35"/>
      <c r="J43" s="65" t="s">
        <v>59</v>
      </c>
      <c r="K43">
        <v>50006700</v>
      </c>
      <c r="L43" s="192" t="str">
        <f t="shared" ref="L43:L48" si="2">E43</f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Diciembre   2020'!$H$6:$I$28,2,FALSE),"")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Diciembre   2020'!$H$6:$I$28,2,FALSE),"")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Diciembre   2020'!$H$6:$I$28,2,FALSE),"")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>
        <f>IFERROR(VLOOKUP(A47,'Control-EM Diciembre   2020'!$H$6:$I$28,2,FALSE),"")</f>
        <v>3560</v>
      </c>
      <c r="F47" s="94" t="s">
        <v>12</v>
      </c>
      <c r="G47" s="210">
        <f>IFERROR(+D47*E47,"")</f>
        <v>15664.000000000002</v>
      </c>
      <c r="H47" s="35"/>
      <c r="J47" s="65" t="s">
        <v>66</v>
      </c>
      <c r="K47" s="186">
        <v>20002574</v>
      </c>
      <c r="L47" s="8">
        <f t="shared" si="2"/>
        <v>3560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214">
        <f>IFERROR(VLOOKUP(A48,'Control-EM Diciembre   2020'!$H$6:$I$28,2,FALSE),"")</f>
        <v>750</v>
      </c>
      <c r="F48" s="196"/>
      <c r="G48" s="197">
        <f>IFERROR(+D48*E48,"")</f>
        <v>2910</v>
      </c>
      <c r="I48" s="90"/>
      <c r="J48" s="65"/>
      <c r="K48" s="186">
        <v>20002574</v>
      </c>
      <c r="L48" s="8">
        <f t="shared" si="2"/>
        <v>750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46453.4</v>
      </c>
      <c r="H49" s="15"/>
      <c r="I49" s="90">
        <f>G49*0.97</f>
        <v>45059.798000000003</v>
      </c>
      <c r="J49" s="65" t="s">
        <v>198</v>
      </c>
      <c r="K49" s="65"/>
      <c r="N49"/>
      <c r="O49"/>
      <c r="P49"/>
      <c r="Q49"/>
      <c r="R49" s="7" t="str">
        <f>B5</f>
        <v xml:space="preserve">Período: Diciembre  2020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Diciembre  2020  </v>
      </c>
    </row>
    <row r="51" spans="1:18" ht="24.95" customHeight="1" x14ac:dyDescent="0.2">
      <c r="B51" s="26"/>
      <c r="C51" s="52" t="s">
        <v>18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47710.387999999999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46279.076359999999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>
        <f>VLOOKUP(A92,$J$8:$K$49,2,FALSE)</f>
        <v>50003076</v>
      </c>
    </row>
    <row r="93" spans="1:7" ht="14.25" x14ac:dyDescent="0.2">
      <c r="A93" s="165" t="s">
        <v>31</v>
      </c>
      <c r="B93" s="166">
        <v>3.18</v>
      </c>
      <c r="C93" s="7">
        <f>VLOOKUP(A93,$J$8:$K$49,2,FALSE)</f>
        <v>50003065</v>
      </c>
      <c r="F93" s="55"/>
    </row>
    <row r="94" spans="1:7" ht="14.25" x14ac:dyDescent="0.2">
      <c r="A94" s="165" t="s">
        <v>37</v>
      </c>
      <c r="B94" s="166">
        <v>2.41</v>
      </c>
      <c r="C94" s="7">
        <f>VLOOKUP(A94,$J$8:$K$49,2,FALSE)</f>
        <v>50004171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Diciembre 2'!K8:L44,2,FALSE)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>
        <f>VLOOKUP(A96,'Certifi,servi.ES-LR Diciembre 2'!K9:L45,2,FALSE)</f>
        <v>50004198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Diciembre 2'!K10:L46,2,FALSE)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>
        <f>VLOOKUP(A98,$J$8:$K$49,2,FALSE)</f>
        <v>50004370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Diciembre 2'!K12:L48,2,FALSE)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Diciembre 2'!K13:L49,2,FALSE)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>
        <f>VLOOKUP(A102,$J$8:$K$49,2,FALSE)</f>
        <v>50001439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Diciembre 2'!K16:L52,2,FALSE)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Diciembre 2'!K17:L53,2,FALSE)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Diciembre 2'!K18:L54,2,FALSE)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Diciembre 2'!K19:L55,2,FALSE)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Diciembre 2'!K20:L56,2,FALSE)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>
        <f>VLOOKUP(A108,$J$8:$K$49,2,FALSE)</f>
        <v>50001416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Diciembre 2'!K22:L58,2,FALSE)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>
        <f>VLOOKUP(A110,'Certifi,servi.ES-LR Diciembre 2'!K23:L59,2,FALSE)</f>
        <v>50003544</v>
      </c>
      <c r="F110" s="55"/>
    </row>
    <row r="111" spans="1:6" ht="14.25" x14ac:dyDescent="0.2">
      <c r="A111" s="165" t="s">
        <v>66</v>
      </c>
      <c r="B111" s="166">
        <v>4.4000000000000004</v>
      </c>
      <c r="C111" s="7">
        <f>VLOOKUP(A111,$J$8:$K$49,2,FALSE)</f>
        <v>20002574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Diciembre 2'!K25:L61,2,FALSE)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Diciembre 2'!K26:L62,2,FALSE)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>
        <f>VLOOKUP(A114,'Certifi,servi.ES-LR Diciembre 2'!K27:L63,2,FALSE)</f>
        <v>50003964</v>
      </c>
      <c r="F114" s="55"/>
    </row>
    <row r="115" spans="1:7" ht="14.25" x14ac:dyDescent="0.2">
      <c r="A115" s="165" t="s">
        <v>70</v>
      </c>
      <c r="B115" s="166">
        <v>3.91</v>
      </c>
      <c r="C115" s="7">
        <f>VLOOKUP(A115,$J$8:$K$49,2,FALSE)</f>
        <v>50004184</v>
      </c>
      <c r="F115" s="55"/>
    </row>
    <row r="116" spans="1:7" ht="14.25" x14ac:dyDescent="0.2">
      <c r="A116" s="165" t="s">
        <v>71</v>
      </c>
      <c r="B116" s="166">
        <v>3.3</v>
      </c>
      <c r="C116" s="7">
        <f>VLOOKUP(A116,$J$8:$K$49,2,FALSE)</f>
        <v>50004264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Diciembre 2'!K30:L66,2,FALSE)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Diciembre 2'!K31:L67,2,FALSE)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>
        <f>VLOOKUP(A119,$J$8:$K$49,2,FALSE)</f>
        <v>50004355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Diciembre 2'!K34:L70,2,FALSE)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>
        <f>VLOOKUP(A123,$J$8:$K$49,2,FALSE)</f>
        <v>50003552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Diciembre 2'!K37:L73,2,FALSE)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Diciembre 2'!K38:L74,2,FALSE)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Diciembre 2'!K39:L75,2,FALSE)</f>
        <v>#N/A</v>
      </c>
    </row>
    <row r="127" spans="1:7" ht="14.25" x14ac:dyDescent="0.2">
      <c r="A127" s="165" t="s">
        <v>27</v>
      </c>
      <c r="B127" s="167">
        <v>3.23</v>
      </c>
      <c r="C127" s="7">
        <f>VLOOKUP(A127,$J$8:$K$49,2,FALSE)</f>
        <v>50001313</v>
      </c>
    </row>
    <row r="128" spans="1:7" ht="14.25" x14ac:dyDescent="0.2">
      <c r="A128" s="165" t="s">
        <v>59</v>
      </c>
      <c r="B128" s="167">
        <v>3.23</v>
      </c>
      <c r="C128" s="7">
        <f>VLOOKUP(A128,'Certifi,servi.ES-LR Diciembre 2'!K41:L77,2,FALSE)</f>
        <v>50006700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4A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honeticPr fontId="5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A1:I94"/>
  <sheetViews>
    <sheetView zoomScale="98" zoomScaleNormal="98" workbookViewId="0">
      <selection activeCell="D48" sqref="D4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80021128</v>
      </c>
      <c r="C4" s="114">
        <v>44166</v>
      </c>
      <c r="D4" s="113" t="s">
        <v>63</v>
      </c>
      <c r="E4" s="113">
        <v>275</v>
      </c>
      <c r="G4" s="60"/>
    </row>
    <row r="5" spans="2:9" x14ac:dyDescent="0.2">
      <c r="B5" s="113">
        <v>80021128</v>
      </c>
      <c r="C5" s="114">
        <v>44166</v>
      </c>
      <c r="D5" s="113" t="s">
        <v>32</v>
      </c>
      <c r="E5" s="113">
        <v>800</v>
      </c>
      <c r="G5" s="60"/>
    </row>
    <row r="6" spans="2:9" x14ac:dyDescent="0.2">
      <c r="B6" s="113">
        <v>80021128</v>
      </c>
      <c r="C6" s="114">
        <v>44166</v>
      </c>
      <c r="D6" s="113" t="s">
        <v>142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80021128</v>
      </c>
      <c r="C7" s="114">
        <v>44166</v>
      </c>
      <c r="D7" s="113" t="s">
        <v>77</v>
      </c>
      <c r="E7" s="113">
        <v>1250</v>
      </c>
      <c r="G7" s="60"/>
      <c r="H7" s="54" t="s">
        <v>63</v>
      </c>
      <c r="I7" s="496">
        <v>550</v>
      </c>
    </row>
    <row r="8" spans="2:9" x14ac:dyDescent="0.2">
      <c r="B8" s="113">
        <v>80021128</v>
      </c>
      <c r="C8" s="114">
        <v>44166</v>
      </c>
      <c r="D8" s="113" t="s">
        <v>76</v>
      </c>
      <c r="E8" s="113">
        <v>200</v>
      </c>
      <c r="H8" s="54" t="s">
        <v>30</v>
      </c>
      <c r="I8" s="496">
        <v>295</v>
      </c>
    </row>
    <row r="9" spans="2:9" x14ac:dyDescent="0.2">
      <c r="B9" s="113">
        <v>80021388</v>
      </c>
      <c r="C9" s="114">
        <v>44180</v>
      </c>
      <c r="D9" s="113" t="s">
        <v>30</v>
      </c>
      <c r="E9" s="113">
        <v>295</v>
      </c>
      <c r="H9" s="54" t="s">
        <v>31</v>
      </c>
      <c r="I9" s="496">
        <v>300</v>
      </c>
    </row>
    <row r="10" spans="2:9" x14ac:dyDescent="0.2">
      <c r="B10" s="113">
        <v>80021388</v>
      </c>
      <c r="C10" s="114">
        <v>44180</v>
      </c>
      <c r="D10" s="113" t="s">
        <v>32</v>
      </c>
      <c r="E10" s="113">
        <v>130</v>
      </c>
      <c r="H10" s="54" t="s">
        <v>32</v>
      </c>
      <c r="I10" s="496">
        <v>930</v>
      </c>
    </row>
    <row r="11" spans="2:9" x14ac:dyDescent="0.2">
      <c r="B11" s="113">
        <v>80021388</v>
      </c>
      <c r="C11" s="114">
        <v>44180</v>
      </c>
      <c r="D11" s="113" t="s">
        <v>31</v>
      </c>
      <c r="E11" s="113">
        <v>300</v>
      </c>
      <c r="H11" s="54" t="s">
        <v>142</v>
      </c>
      <c r="I11" s="496">
        <v>1000</v>
      </c>
    </row>
    <row r="12" spans="2:9" x14ac:dyDescent="0.2">
      <c r="B12" s="113">
        <v>80021388</v>
      </c>
      <c r="C12" s="114">
        <v>44180</v>
      </c>
      <c r="D12" s="113" t="s">
        <v>37</v>
      </c>
      <c r="E12" s="113">
        <v>680</v>
      </c>
      <c r="H12" s="54" t="s">
        <v>77</v>
      </c>
      <c r="I12" s="496">
        <v>1250</v>
      </c>
    </row>
    <row r="13" spans="2:9" x14ac:dyDescent="0.2">
      <c r="B13" s="113">
        <v>80021388</v>
      </c>
      <c r="C13" s="114">
        <v>44180</v>
      </c>
      <c r="D13" s="113" t="s">
        <v>70</v>
      </c>
      <c r="E13" s="158">
        <v>20</v>
      </c>
      <c r="H13" s="54" t="s">
        <v>37</v>
      </c>
      <c r="I13" s="496">
        <v>680</v>
      </c>
    </row>
    <row r="14" spans="2:9" x14ac:dyDescent="0.2">
      <c r="B14" s="113">
        <v>80021388</v>
      </c>
      <c r="C14" s="114">
        <v>44180</v>
      </c>
      <c r="D14" s="113" t="s">
        <v>74</v>
      </c>
      <c r="E14" s="158">
        <v>150</v>
      </c>
      <c r="H14" s="54" t="s">
        <v>70</v>
      </c>
      <c r="I14" s="496">
        <v>20</v>
      </c>
    </row>
    <row r="15" spans="2:9" x14ac:dyDescent="0.2">
      <c r="B15" s="113">
        <v>80021388</v>
      </c>
      <c r="C15" s="114">
        <v>44180</v>
      </c>
      <c r="D15" s="113" t="s">
        <v>39</v>
      </c>
      <c r="E15" s="113">
        <v>370</v>
      </c>
      <c r="H15" s="54" t="s">
        <v>71</v>
      </c>
      <c r="I15" s="496">
        <v>200</v>
      </c>
    </row>
    <row r="16" spans="2:9" x14ac:dyDescent="0.2">
      <c r="B16" s="113">
        <v>80021388</v>
      </c>
      <c r="C16" s="114">
        <v>44180</v>
      </c>
      <c r="D16" s="113" t="s">
        <v>71</v>
      </c>
      <c r="E16" s="113">
        <v>200</v>
      </c>
      <c r="H16" s="54" t="s">
        <v>74</v>
      </c>
      <c r="I16" s="496">
        <v>490</v>
      </c>
    </row>
    <row r="17" spans="2:9" x14ac:dyDescent="0.2">
      <c r="B17" s="113">
        <v>80021391</v>
      </c>
      <c r="C17" s="114">
        <v>44180</v>
      </c>
      <c r="D17" s="113" t="s">
        <v>63</v>
      </c>
      <c r="E17" s="113">
        <v>275</v>
      </c>
      <c r="H17" s="54" t="s">
        <v>143</v>
      </c>
      <c r="I17" s="496">
        <v>400</v>
      </c>
    </row>
    <row r="18" spans="2:9" x14ac:dyDescent="0.2">
      <c r="B18" s="113">
        <v>80021391</v>
      </c>
      <c r="C18" s="114">
        <v>44180</v>
      </c>
      <c r="D18" s="113" t="s">
        <v>143</v>
      </c>
      <c r="E18" s="113">
        <v>400</v>
      </c>
      <c r="H18" s="54" t="s">
        <v>39</v>
      </c>
      <c r="I18" s="496">
        <v>870</v>
      </c>
    </row>
    <row r="19" spans="2:9" x14ac:dyDescent="0.2">
      <c r="B19" s="113">
        <v>80021588</v>
      </c>
      <c r="C19" s="114">
        <v>44183</v>
      </c>
      <c r="D19" s="113" t="s">
        <v>74</v>
      </c>
      <c r="E19" s="113">
        <v>340</v>
      </c>
      <c r="H19" s="54" t="s">
        <v>76</v>
      </c>
      <c r="I19" s="496">
        <v>400</v>
      </c>
    </row>
    <row r="20" spans="2:9" x14ac:dyDescent="0.2">
      <c r="B20" s="113">
        <v>80021588</v>
      </c>
      <c r="C20" s="114">
        <v>44183</v>
      </c>
      <c r="D20" s="113" t="s">
        <v>39</v>
      </c>
      <c r="E20" s="113">
        <v>500</v>
      </c>
      <c r="H20" s="54" t="s">
        <v>227</v>
      </c>
      <c r="I20" s="496">
        <v>3560</v>
      </c>
    </row>
    <row r="21" spans="2:9" x14ac:dyDescent="0.2">
      <c r="B21" s="113">
        <v>80021588</v>
      </c>
      <c r="C21" s="114">
        <v>44183</v>
      </c>
      <c r="D21" s="113" t="s">
        <v>76</v>
      </c>
      <c r="E21" s="113">
        <v>200</v>
      </c>
      <c r="H21" s="54" t="s">
        <v>228</v>
      </c>
      <c r="I21" s="496">
        <v>750</v>
      </c>
    </row>
    <row r="22" spans="2:9" x14ac:dyDescent="0.2">
      <c r="B22" s="113">
        <v>3500000582</v>
      </c>
      <c r="C22" s="114">
        <v>44183</v>
      </c>
      <c r="D22" s="113" t="s">
        <v>227</v>
      </c>
      <c r="E22" s="113">
        <v>3560</v>
      </c>
      <c r="H22" s="54" t="s">
        <v>109</v>
      </c>
      <c r="I22" s="496"/>
    </row>
    <row r="23" spans="2:9" x14ac:dyDescent="0.2">
      <c r="B23" s="113">
        <v>3500000583</v>
      </c>
      <c r="C23" s="114">
        <v>44183</v>
      </c>
      <c r="D23" s="113" t="s">
        <v>228</v>
      </c>
      <c r="E23" s="113">
        <v>750</v>
      </c>
      <c r="H23" s="54" t="s">
        <v>24</v>
      </c>
      <c r="I23" s="496">
        <v>11695</v>
      </c>
    </row>
    <row r="24" spans="2:9" x14ac:dyDescent="0.2">
      <c r="B24" s="113"/>
      <c r="C24" s="114"/>
      <c r="D24" s="113"/>
      <c r="E24" s="113"/>
    </row>
    <row r="25" spans="2:9" x14ac:dyDescent="0.2">
      <c r="B25" s="113"/>
      <c r="C25" s="114"/>
      <c r="D25" s="113"/>
      <c r="E25" s="113"/>
      <c r="F25" s="59"/>
      <c r="H25" s="54"/>
    </row>
    <row r="26" spans="2:9" x14ac:dyDescent="0.2">
      <c r="B26" s="113"/>
      <c r="C26" s="114"/>
      <c r="D26" s="113"/>
      <c r="E26" s="113"/>
      <c r="F26" s="59"/>
    </row>
    <row r="27" spans="2:9" x14ac:dyDescent="0.2">
      <c r="B27" s="113"/>
      <c r="C27" s="114"/>
      <c r="D27" s="113"/>
      <c r="E27" s="113"/>
      <c r="F27" s="59"/>
    </row>
    <row r="28" spans="2:9" x14ac:dyDescent="0.2">
      <c r="B28" s="113"/>
      <c r="C28" s="114"/>
      <c r="D28" s="113"/>
      <c r="E28" s="113"/>
      <c r="F28" s="59"/>
    </row>
    <row r="29" spans="2:9" x14ac:dyDescent="0.2">
      <c r="B29" s="113"/>
      <c r="C29" s="114"/>
      <c r="D29" s="113"/>
      <c r="E29" s="78"/>
    </row>
    <row r="30" spans="2:9" x14ac:dyDescent="0.2">
      <c r="B30" s="113"/>
      <c r="C30" s="114"/>
      <c r="D30" s="113"/>
      <c r="E30" s="78"/>
    </row>
    <row r="31" spans="2:9" x14ac:dyDescent="0.2">
      <c r="B31" s="78"/>
      <c r="C31" s="79"/>
      <c r="D31" s="113"/>
      <c r="E31" s="78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4B000000}"/>
  <dataValidations count="4">
    <dataValidation type="list" allowBlank="1" showInputMessage="1" showErrorMessage="1" sqref="D4:D31" xr:uid="{00000000-0002-0000-4B00-000000000000}">
      <formula1>$B$55:$B$100</formula1>
    </dataValidation>
    <dataValidation type="list" allowBlank="1" showInputMessage="1" showErrorMessage="1" sqref="D41:D48" xr:uid="{00000000-0002-0000-4B00-000001000000}">
      <formula1>$B$55:$B$74</formula1>
    </dataValidation>
    <dataValidation type="list" allowBlank="1" showInputMessage="1" showErrorMessage="1" sqref="D50:D55" xr:uid="{00000000-0002-0000-4B00-000002000000}">
      <formula1>$B$55:$B$73</formula1>
    </dataValidation>
    <dataValidation type="list" allowBlank="1" showInputMessage="1" showErrorMessage="1" sqref="D32:D40" xr:uid="{00000000-0002-0000-4B00-000003000000}">
      <formula1>$B$55:$B$92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filterMode="1">
    <tabColor rgb="FFFFC000"/>
    <pageSetUpPr fitToPage="1"/>
  </sheetPr>
  <dimension ref="A2:T125"/>
  <sheetViews>
    <sheetView showGridLines="0" topLeftCell="A10" zoomScale="85" zoomScaleNormal="85" workbookViewId="0">
      <selection activeCell="E8" sqref="E8:E43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232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Diciembre 2020 '!$H$7:$I$21,2,FALSE),"")</f>
        <v>800</v>
      </c>
      <c r="F8" s="17" t="s">
        <v>12</v>
      </c>
      <c r="G8" s="27">
        <f>IFERROR(+D8*E8,"")</f>
        <v>1904</v>
      </c>
      <c r="I8" s="56"/>
      <c r="K8" s="144" t="s">
        <v>32</v>
      </c>
      <c r="L8" s="59">
        <v>50003076</v>
      </c>
      <c r="M8" s="8">
        <f>E8</f>
        <v>800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Diciembre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Diciembre 2020 '!$H$7:$I$21,2,FALSE),"")</f>
        <v>30</v>
      </c>
      <c r="F10" s="18" t="s">
        <v>12</v>
      </c>
      <c r="G10" s="33">
        <f t="shared" ref="G10:G42" si="2">IFERROR(+D10*E10,"")</f>
        <v>72.300000000000011</v>
      </c>
      <c r="I10" s="56"/>
      <c r="J10"/>
      <c r="K10" t="s">
        <v>37</v>
      </c>
      <c r="L10" s="65">
        <v>50004171</v>
      </c>
      <c r="M10" s="8">
        <f>E10</f>
        <v>30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Diciembre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Diciembre 2020 '!$H$7:$I$21,2,FALSE),"")</f>
        <v>200</v>
      </c>
      <c r="F12" s="18" t="s">
        <v>12</v>
      </c>
      <c r="G12" s="33">
        <f t="shared" si="2"/>
        <v>566</v>
      </c>
      <c r="I12" s="56"/>
      <c r="J12"/>
      <c r="K12" t="s">
        <v>38</v>
      </c>
      <c r="L12" s="65">
        <v>50004198</v>
      </c>
      <c r="M12" s="8">
        <f>E12</f>
        <v>200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Diciembre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Diciembre 2020 '!$H$7:$I$21,2,FALSE),"")</f>
        <v>875</v>
      </c>
      <c r="F14" s="20" t="s">
        <v>12</v>
      </c>
      <c r="G14" s="33">
        <f t="shared" si="2"/>
        <v>3027.5</v>
      </c>
      <c r="J14"/>
      <c r="K14" t="s">
        <v>39</v>
      </c>
      <c r="L14" s="65">
        <v>50004370</v>
      </c>
      <c r="M14" s="8">
        <f>E14</f>
        <v>875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Diciembre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Diciembre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Diciembre 2020 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Diciembre 2020 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>E18</f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Diciembre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Diciembre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Diciembre 2020 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Diciembre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Diciembre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Diciembre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Diciembre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Diciembre 2020 '!$H$7:$I$21,2,FALSE),"")</f>
        <v>1710</v>
      </c>
      <c r="F26" s="19" t="s">
        <v>12</v>
      </c>
      <c r="G26" s="33">
        <f t="shared" si="2"/>
        <v>11115</v>
      </c>
      <c r="I26" s="57"/>
      <c r="J26"/>
      <c r="K26" t="s">
        <v>65</v>
      </c>
      <c r="L26" s="65">
        <v>50003544</v>
      </c>
      <c r="M26" s="8">
        <f>E26</f>
        <v>1710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Diciembre 2020 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Diciembre 2020 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Diciembre 2020 '!$H$7:$I$21,2,FALSE),"")</f>
        <v>200</v>
      </c>
      <c r="F29" s="18" t="s">
        <v>12</v>
      </c>
      <c r="G29" s="33">
        <f t="shared" si="2"/>
        <v>440.00000000000006</v>
      </c>
      <c r="J29"/>
      <c r="K29" s="65" t="s">
        <v>69</v>
      </c>
      <c r="L29" s="65">
        <v>50003964</v>
      </c>
      <c r="M29" s="8">
        <f>E29</f>
        <v>200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Diciembre 2020 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Diciembre 2020 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Diciembre 2020 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Diciembre 2020 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Diciembre 2020 '!$H$7:$I$21,2,FALSE),"")</f>
        <v>970</v>
      </c>
      <c r="F34" s="19" t="s">
        <v>12</v>
      </c>
      <c r="G34" s="33">
        <f t="shared" si="2"/>
        <v>5141</v>
      </c>
      <c r="K34" s="65" t="s">
        <v>74</v>
      </c>
      <c r="L34" s="65">
        <v>50004355</v>
      </c>
      <c r="M34" s="8">
        <f>E34</f>
        <v>970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Diciembre 2020 '!$H$7:$I$21,2,FALSE),"")</f>
        <v>200</v>
      </c>
      <c r="F35" s="89" t="s">
        <v>12</v>
      </c>
      <c r="G35" s="33">
        <f t="shared" si="2"/>
        <v>516</v>
      </c>
      <c r="K35" s="65" t="s">
        <v>75</v>
      </c>
      <c r="L35" s="65">
        <v>50006741</v>
      </c>
      <c r="M35" s="8">
        <f>E35/200</f>
        <v>1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hidden="1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 t="str">
        <f>IFERROR(VLOOKUP(A36,'Control -LR-ES Diciembre 2020 '!$H$7:$I$21,2,FALSE),"")</f>
        <v/>
      </c>
      <c r="F36" s="19" t="s">
        <v>12</v>
      </c>
      <c r="G36" s="33" t="str">
        <f t="shared" si="2"/>
        <v/>
      </c>
      <c r="K36" s="65" t="s">
        <v>188</v>
      </c>
      <c r="L36" s="65">
        <v>50004376</v>
      </c>
      <c r="M36" s="8" t="str">
        <f t="shared" si="1"/>
        <v/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Diciembre 2020 '!$H$7:$I$21,2,FALSE),"")</f>
        <v>210</v>
      </c>
      <c r="F37" s="19" t="s">
        <v>12</v>
      </c>
      <c r="G37" s="33">
        <f t="shared" si="2"/>
        <v>903</v>
      </c>
      <c r="K37" s="65" t="s">
        <v>77</v>
      </c>
      <c r="L37" s="65">
        <v>50003552</v>
      </c>
      <c r="M37" s="8">
        <f t="shared" si="1"/>
        <v>210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Diciembre 2020 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Diciembre 2020 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Diciembre 2020 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Diciembre 2020 '!$H$7:$I$21,2,FALSE),"")</f>
        <v>200</v>
      </c>
      <c r="F41" s="20" t="s">
        <v>12</v>
      </c>
      <c r="G41" s="33">
        <f t="shared" si="2"/>
        <v>890</v>
      </c>
      <c r="I41" s="188"/>
      <c r="K41" t="str">
        <f>A41</f>
        <v>RT740</v>
      </c>
      <c r="L41" s="7">
        <v>50006415</v>
      </c>
      <c r="M41" s="8">
        <f>E41/200</f>
        <v>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Diciembre 2020 '!$H$7:$I$21,2,FALSE),"")</f>
        <v>350</v>
      </c>
      <c r="F42" s="94" t="s">
        <v>12</v>
      </c>
      <c r="G42" s="95">
        <f t="shared" si="2"/>
        <v>1130.5</v>
      </c>
      <c r="H42" s="35"/>
      <c r="I42" s="55"/>
      <c r="K42" t="str">
        <f>A42</f>
        <v>SB45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3">
        <f>IFERROR(VLOOKUP(A43,'Control -LR-ES Diciembre 2020 '!$H$7:$I$21,2,FALSE),"")</f>
        <v>2295</v>
      </c>
      <c r="F43" s="94" t="s">
        <v>12</v>
      </c>
      <c r="G43" s="213">
        <f>IFERROR(+D43*E43,"")</f>
        <v>10098</v>
      </c>
      <c r="H43" s="35"/>
      <c r="J43" s="7"/>
      <c r="K43" s="65" t="s">
        <v>66</v>
      </c>
      <c r="L43" s="186">
        <v>20002574</v>
      </c>
      <c r="M43" s="8">
        <f t="shared" si="1"/>
        <v>2295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hidden="1" customHeight="1" x14ac:dyDescent="0.25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93" t="str">
        <f>IFERROR(VLOOKUP(A44,'Control -LR-ES Diciembre 2020 '!$H$7:$I$21,2,FALSE),"")</f>
        <v/>
      </c>
      <c r="F44" s="216"/>
      <c r="G44" s="217" t="str">
        <f>IFERROR(+D44*E44,"")</f>
        <v/>
      </c>
      <c r="I44" s="90"/>
      <c r="J44" s="65"/>
      <c r="K44" s="186">
        <v>20002574</v>
      </c>
      <c r="L44" s="7">
        <f>E43</f>
        <v>2295</v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36907.300000000003</v>
      </c>
      <c r="H45" s="15"/>
      <c r="I45" s="183">
        <f>G45*0.97</f>
        <v>35800.080999999998</v>
      </c>
      <c r="S45" s="7" t="str">
        <f>B5</f>
        <v>Período: Diciembre  2020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Diciembre  2020</v>
      </c>
    </row>
    <row r="47" spans="1:20" ht="24.95" customHeight="1" x14ac:dyDescent="0.2">
      <c r="A47" s="88"/>
      <c r="B47" s="26"/>
      <c r="C47" s="52" t="s">
        <v>18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34" t="s">
        <v>14</v>
      </c>
      <c r="C50" s="534"/>
      <c r="D50" s="534"/>
      <c r="E50" s="534"/>
      <c r="F50" s="158" t="s">
        <v>8</v>
      </c>
      <c r="G50" s="171">
        <f>G45+G47</f>
        <v>37745.292000000001</v>
      </c>
      <c r="I50" s="66"/>
    </row>
    <row r="51" spans="1:9" s="65" customFormat="1" ht="24.95" customHeight="1" x14ac:dyDescent="0.2">
      <c r="A51" s="88"/>
      <c r="B51" s="534" t="s">
        <v>15</v>
      </c>
      <c r="C51" s="534"/>
      <c r="D51" s="534"/>
      <c r="E51" s="534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19" t="s">
        <v>192</v>
      </c>
      <c r="C52" s="519"/>
      <c r="D52" s="519"/>
      <c r="E52" s="519"/>
      <c r="F52" s="73" t="s">
        <v>8</v>
      </c>
      <c r="G52" s="74">
        <f>G50*0.97</f>
        <v>36612.933239999998</v>
      </c>
      <c r="I52" s="66"/>
    </row>
    <row r="53" spans="1:9" s="65" customFormat="1" ht="24.95" customHeight="1" x14ac:dyDescent="0.2">
      <c r="A53" s="88"/>
      <c r="B53" s="519" t="s">
        <v>193</v>
      </c>
      <c r="C53" s="519"/>
      <c r="D53" s="519"/>
      <c r="E53" s="519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16" t="s">
        <v>17</v>
      </c>
      <c r="F61" s="517"/>
      <c r="G61" s="518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4C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L91"/>
  <sheetViews>
    <sheetView zoomScale="98" zoomScaleNormal="98" workbookViewId="0">
      <selection activeCell="D48" sqref="D4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80021389</v>
      </c>
      <c r="C4" s="114">
        <v>44180</v>
      </c>
      <c r="D4" s="113" t="s">
        <v>65</v>
      </c>
      <c r="E4" s="113">
        <v>110</v>
      </c>
      <c r="G4" s="60"/>
    </row>
    <row r="5" spans="2:10" x14ac:dyDescent="0.2">
      <c r="B5" s="113">
        <v>80021389</v>
      </c>
      <c r="C5" s="114">
        <v>44180</v>
      </c>
      <c r="D5" s="113" t="s">
        <v>77</v>
      </c>
      <c r="E5" s="113">
        <v>80</v>
      </c>
      <c r="G5" s="60"/>
    </row>
    <row r="6" spans="2:10" x14ac:dyDescent="0.2">
      <c r="B6" s="113">
        <v>80021389</v>
      </c>
      <c r="C6" s="114">
        <v>44180</v>
      </c>
      <c r="D6" s="113" t="s">
        <v>74</v>
      </c>
      <c r="E6" s="113">
        <v>120</v>
      </c>
      <c r="G6" s="60"/>
      <c r="H6" s="53" t="s">
        <v>23</v>
      </c>
      <c r="I6" t="s">
        <v>25</v>
      </c>
    </row>
    <row r="7" spans="2:10" x14ac:dyDescent="0.2">
      <c r="B7" s="113">
        <v>80021389</v>
      </c>
      <c r="C7" s="114">
        <v>44180</v>
      </c>
      <c r="D7" s="113" t="s">
        <v>39</v>
      </c>
      <c r="E7" s="113">
        <v>435</v>
      </c>
      <c r="G7" s="60"/>
      <c r="H7" s="54" t="s">
        <v>30</v>
      </c>
      <c r="I7" s="496">
        <v>600</v>
      </c>
    </row>
    <row r="8" spans="2:10" x14ac:dyDescent="0.2">
      <c r="B8" s="113">
        <v>80021389</v>
      </c>
      <c r="C8" s="114">
        <v>44180</v>
      </c>
      <c r="D8" s="113" t="s">
        <v>59</v>
      </c>
      <c r="E8" s="113">
        <v>350</v>
      </c>
      <c r="H8" s="54" t="s">
        <v>32</v>
      </c>
      <c r="I8" s="496">
        <v>800</v>
      </c>
    </row>
    <row r="9" spans="2:10" x14ac:dyDescent="0.2">
      <c r="B9" s="113">
        <v>80021397</v>
      </c>
      <c r="C9" s="114">
        <v>44180</v>
      </c>
      <c r="D9" s="113" t="s">
        <v>203</v>
      </c>
      <c r="E9" s="113">
        <v>200</v>
      </c>
      <c r="H9" s="54" t="s">
        <v>65</v>
      </c>
      <c r="I9" s="496">
        <v>1710</v>
      </c>
    </row>
    <row r="10" spans="2:10" x14ac:dyDescent="0.2">
      <c r="B10" s="113">
        <v>80021395</v>
      </c>
      <c r="C10" s="114">
        <v>44180</v>
      </c>
      <c r="D10" s="113" t="s">
        <v>30</v>
      </c>
      <c r="E10" s="113">
        <v>300</v>
      </c>
      <c r="H10" s="54" t="s">
        <v>77</v>
      </c>
      <c r="I10" s="496">
        <v>210</v>
      </c>
    </row>
    <row r="11" spans="2:10" x14ac:dyDescent="0.2">
      <c r="B11" s="113">
        <v>80021395</v>
      </c>
      <c r="C11" s="114">
        <v>44180</v>
      </c>
      <c r="D11" s="113" t="s">
        <v>32</v>
      </c>
      <c r="E11" s="113">
        <v>800</v>
      </c>
      <c r="H11" s="54" t="s">
        <v>69</v>
      </c>
      <c r="I11" s="496">
        <v>200</v>
      </c>
    </row>
    <row r="12" spans="2:10" x14ac:dyDescent="0.2">
      <c r="B12" s="113">
        <v>80021395</v>
      </c>
      <c r="C12" s="114">
        <v>44180</v>
      </c>
      <c r="D12" s="113" t="s">
        <v>69</v>
      </c>
      <c r="E12" s="113">
        <v>200</v>
      </c>
      <c r="H12" s="54" t="s">
        <v>37</v>
      </c>
      <c r="I12" s="496">
        <v>30</v>
      </c>
    </row>
    <row r="13" spans="2:10" x14ac:dyDescent="0.2">
      <c r="B13" s="113">
        <v>80021395</v>
      </c>
      <c r="C13" s="114">
        <v>44180</v>
      </c>
      <c r="D13" s="113" t="s">
        <v>37</v>
      </c>
      <c r="E13" s="113">
        <v>30</v>
      </c>
      <c r="H13" s="54" t="s">
        <v>38</v>
      </c>
      <c r="I13" s="496">
        <v>200</v>
      </c>
    </row>
    <row r="14" spans="2:10" x14ac:dyDescent="0.2">
      <c r="B14" s="113">
        <v>80021395</v>
      </c>
      <c r="C14" s="114">
        <v>44180</v>
      </c>
      <c r="D14" s="113" t="s">
        <v>38</v>
      </c>
      <c r="E14" s="113">
        <v>200</v>
      </c>
      <c r="H14" s="54" t="s">
        <v>74</v>
      </c>
      <c r="I14" s="496">
        <v>970</v>
      </c>
    </row>
    <row r="15" spans="2:10" x14ac:dyDescent="0.2">
      <c r="B15" s="113">
        <v>80021395</v>
      </c>
      <c r="C15" s="114">
        <v>44180</v>
      </c>
      <c r="D15" s="113" t="s">
        <v>75</v>
      </c>
      <c r="E15" s="113">
        <v>200</v>
      </c>
      <c r="H15" s="54" t="s">
        <v>39</v>
      </c>
      <c r="I15" s="496">
        <v>875</v>
      </c>
      <c r="J15" s="136"/>
    </row>
    <row r="16" spans="2:10" x14ac:dyDescent="0.2">
      <c r="B16" s="113">
        <v>80021395</v>
      </c>
      <c r="C16" s="114">
        <v>44180</v>
      </c>
      <c r="D16" s="113" t="s">
        <v>74</v>
      </c>
      <c r="E16" s="113">
        <v>250</v>
      </c>
      <c r="H16" s="54" t="s">
        <v>203</v>
      </c>
      <c r="I16" s="496">
        <v>200</v>
      </c>
    </row>
    <row r="17" spans="2:9" x14ac:dyDescent="0.2">
      <c r="B17" s="113">
        <v>80021395</v>
      </c>
      <c r="C17" s="114">
        <v>44180</v>
      </c>
      <c r="D17" s="113" t="s">
        <v>65</v>
      </c>
      <c r="E17" s="113">
        <v>600</v>
      </c>
      <c r="H17" s="54" t="s">
        <v>59</v>
      </c>
      <c r="I17" s="496">
        <v>350</v>
      </c>
    </row>
    <row r="18" spans="2:9" x14ac:dyDescent="0.2">
      <c r="B18" s="113">
        <v>80021535</v>
      </c>
      <c r="C18" s="114">
        <v>44182</v>
      </c>
      <c r="D18" s="113" t="s">
        <v>65</v>
      </c>
      <c r="E18" s="113">
        <v>1000</v>
      </c>
      <c r="H18" s="54" t="s">
        <v>227</v>
      </c>
      <c r="I18" s="496">
        <v>2295</v>
      </c>
    </row>
    <row r="19" spans="2:9" x14ac:dyDescent="0.2">
      <c r="B19" s="113">
        <v>80021535</v>
      </c>
      <c r="C19" s="114">
        <v>44182</v>
      </c>
      <c r="D19" s="113" t="s">
        <v>77</v>
      </c>
      <c r="E19" s="113">
        <v>130</v>
      </c>
      <c r="H19" s="54" t="s">
        <v>75</v>
      </c>
      <c r="I19" s="496">
        <v>200</v>
      </c>
    </row>
    <row r="20" spans="2:9" x14ac:dyDescent="0.2">
      <c r="B20" s="113">
        <v>80021535</v>
      </c>
      <c r="C20" s="114">
        <v>44182</v>
      </c>
      <c r="D20" s="113" t="s">
        <v>74</v>
      </c>
      <c r="E20" s="113">
        <v>600</v>
      </c>
      <c r="H20" s="54" t="s">
        <v>109</v>
      </c>
      <c r="I20" s="496"/>
    </row>
    <row r="21" spans="2:9" x14ac:dyDescent="0.2">
      <c r="B21" s="113">
        <v>80021535</v>
      </c>
      <c r="C21" s="114">
        <v>44182</v>
      </c>
      <c r="D21" s="113" t="s">
        <v>39</v>
      </c>
      <c r="E21" s="113">
        <v>440</v>
      </c>
      <c r="H21" s="54" t="s">
        <v>24</v>
      </c>
      <c r="I21" s="496">
        <v>8640</v>
      </c>
    </row>
    <row r="22" spans="2:9" x14ac:dyDescent="0.2">
      <c r="B22" s="113">
        <v>80021535</v>
      </c>
      <c r="C22" s="114">
        <v>44182</v>
      </c>
      <c r="D22" s="113" t="s">
        <v>30</v>
      </c>
      <c r="E22" s="113">
        <v>300</v>
      </c>
    </row>
    <row r="23" spans="2:9" x14ac:dyDescent="0.2">
      <c r="B23" s="113">
        <v>3500000584</v>
      </c>
      <c r="C23" s="114">
        <v>44183</v>
      </c>
      <c r="D23" s="113" t="s">
        <v>227</v>
      </c>
      <c r="E23" s="113">
        <v>2295</v>
      </c>
    </row>
    <row r="24" spans="2:9" x14ac:dyDescent="0.2">
      <c r="B24" s="113"/>
      <c r="C24" s="114"/>
      <c r="D24" s="113"/>
      <c r="E24" s="113"/>
    </row>
    <row r="25" spans="2:9" x14ac:dyDescent="0.2">
      <c r="B25" s="113"/>
      <c r="C25" s="114"/>
      <c r="D25" s="113"/>
      <c r="E25" s="113"/>
    </row>
    <row r="26" spans="2:9" x14ac:dyDescent="0.2">
      <c r="B26" s="113"/>
      <c r="C26" s="114"/>
      <c r="D26" s="158"/>
      <c r="E26" s="113"/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4D000000}">
    <sortState xmlns:xlrd2="http://schemas.microsoft.com/office/spreadsheetml/2017/richdata2" ref="B4:E48">
      <sortCondition ref="B3:B48"/>
    </sortState>
  </autoFilter>
  <phoneticPr fontId="52" type="noConversion"/>
  <dataValidations count="5">
    <dataValidation type="list" allowBlank="1" showInputMessage="1" showErrorMessage="1" sqref="D4" xr:uid="{00000000-0002-0000-4D00-000000000000}">
      <formula1>$B$54:$B$100</formula1>
    </dataValidation>
    <dataValidation type="list" allowBlank="1" showInputMessage="1" showErrorMessage="1" sqref="D49:D54" xr:uid="{00000000-0002-0000-4D00-000001000000}">
      <formula1>$B$54:$B$71</formula1>
    </dataValidation>
    <dataValidation type="list" allowBlank="1" showInputMessage="1" showErrorMessage="1" sqref="D40:D47" xr:uid="{00000000-0002-0000-4D00-000002000000}">
      <formula1>$B$54:$B$72</formula1>
    </dataValidation>
    <dataValidation type="list" allowBlank="1" showInputMessage="1" showErrorMessage="1" sqref="D15:D39" xr:uid="{00000000-0002-0000-4D00-000003000000}">
      <formula1>$B$54:$B$92</formula1>
    </dataValidation>
    <dataValidation type="list" allowBlank="1" showInputMessage="1" showErrorMessage="1" sqref="D5:D14" xr:uid="{00000000-0002-0000-4D00-000004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E8" sqref="E8:E48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234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Enero   2021'!$H$6:$I$28,2,FALSE),"")</f>
        <v>2530</v>
      </c>
      <c r="F8" s="17" t="s">
        <v>12</v>
      </c>
      <c r="G8" s="27">
        <f>IFERROR(+D8*E8,"")</f>
        <v>6021.4</v>
      </c>
      <c r="J8" s="65" t="s">
        <v>32</v>
      </c>
      <c r="K8" s="144">
        <v>50003076</v>
      </c>
      <c r="L8" s="8">
        <f>E8</f>
        <v>2530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Enero   2021'!$H$6:$I$28,2,FALSE),"")</f>
        <v>600</v>
      </c>
      <c r="F9" s="18" t="s">
        <v>12</v>
      </c>
      <c r="G9" s="33">
        <f>IFERROR(+D9*E9,"")</f>
        <v>1908</v>
      </c>
      <c r="I9" s="54"/>
      <c r="J9" s="65" t="s">
        <v>31</v>
      </c>
      <c r="K9" s="144">
        <v>50003065</v>
      </c>
      <c r="L9" s="8">
        <f>E9</f>
        <v>600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Enero   2021'!$H$6:$I$28,2,FALSE),"")</f>
        <v>1324</v>
      </c>
      <c r="F10" s="18" t="s">
        <v>12</v>
      </c>
      <c r="G10" s="33">
        <f t="shared" ref="G10:G46" si="1">IFERROR(+D10*E10,"")</f>
        <v>3190.84</v>
      </c>
      <c r="I10" s="54"/>
      <c r="J10" t="s">
        <v>37</v>
      </c>
      <c r="K10" s="185">
        <v>50004171</v>
      </c>
      <c r="L10" s="8">
        <f>E10</f>
        <v>1324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Enero   2021'!$H$6:$I$28,2,FALSE),"")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Enero   2021'!$H$6:$I$28,2,FALSE),"")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Enero   2021'!$H$6:$I$28,2,FALSE),"")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Enero   2021'!$H$6:$I$28,2,FALSE),"")</f>
        <v>550</v>
      </c>
      <c r="F14" s="18" t="s">
        <v>12</v>
      </c>
      <c r="G14" s="33">
        <f t="shared" si="1"/>
        <v>1903</v>
      </c>
      <c r="I14" s="54"/>
      <c r="J14" t="s">
        <v>39</v>
      </c>
      <c r="K14" s="185">
        <v>50004370</v>
      </c>
      <c r="L14" s="8">
        <f>E14</f>
        <v>550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Enero   2021'!$H$6:$I$28,2,FALSE),"")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Enero   2021'!$H$6:$I$28,2,FALSE),"")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Enero   2021'!$H$6:$I$28,2,FALSE),"")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Enero   2021'!$H$6:$I$28,2,FALSE),"")</f>
        <v>860</v>
      </c>
      <c r="F18" s="89" t="s">
        <v>12</v>
      </c>
      <c r="G18" s="33">
        <f t="shared" si="1"/>
        <v>1582.4</v>
      </c>
      <c r="J18" t="s">
        <v>30</v>
      </c>
      <c r="K18" s="185">
        <v>50001439</v>
      </c>
      <c r="L18" s="8">
        <f>E18</f>
        <v>860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Enero   2021'!$H$6:$I$28,2,FALSE),"")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Enero   2021'!$H$6:$I$28,2,FALSE),"")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Enero   2021'!$H$6:$I$28,2,FALSE),"")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Enero   2021'!$H$6:$I$28,2,FALSE),"")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Enero   2021'!$H$6:$I$28,2,FALSE),"")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Enero   2021'!$H$6:$I$28,2,FALSE),"")</f>
        <v>550</v>
      </c>
      <c r="F24" s="19" t="s">
        <v>12</v>
      </c>
      <c r="G24" s="33">
        <f t="shared" si="1"/>
        <v>1870</v>
      </c>
      <c r="J24" t="s">
        <v>63</v>
      </c>
      <c r="K24" s="185">
        <v>50001416</v>
      </c>
      <c r="L24" s="8">
        <f>E24</f>
        <v>550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Enero   2021'!$H$6:$I$28,2,FALSE),"")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Enero   2021'!$H$6:$I$28,2,FALSE),"")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Enero   2021'!$H$6:$I$28,2,FALSE),"")</f>
        <v>1000</v>
      </c>
      <c r="F27" s="19" t="s">
        <v>12</v>
      </c>
      <c r="G27" s="33">
        <f t="shared" si="1"/>
        <v>5820</v>
      </c>
      <c r="J27" t="s">
        <v>176</v>
      </c>
      <c r="K27" s="185">
        <v>50007322</v>
      </c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Enero   2021'!$H$6:$I$28,2,FALSE),"")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Enero   2021'!$H$6:$I$28,2,FALSE),"")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Enero   2021'!$H$6:$I$28,2,FALSE),"")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Enero   2021'!$H$6:$I$28,2,FALSE),"")</f>
        <v>70</v>
      </c>
      <c r="F31" s="18" t="s">
        <v>12</v>
      </c>
      <c r="G31" s="33">
        <f t="shared" si="1"/>
        <v>273.7</v>
      </c>
      <c r="J31" s="65" t="s">
        <v>70</v>
      </c>
      <c r="K31" s="144">
        <v>50004184</v>
      </c>
      <c r="L31" s="8">
        <f>E31</f>
        <v>70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Enero   2021'!$H$6:$I$28,2,FALSE),"")</f>
        <v>160</v>
      </c>
      <c r="F32" s="18" t="s">
        <v>12</v>
      </c>
      <c r="G32" s="33">
        <f t="shared" si="1"/>
        <v>528</v>
      </c>
      <c r="J32" s="65" t="s">
        <v>71</v>
      </c>
      <c r="K32" s="144">
        <v>50004264</v>
      </c>
      <c r="L32" s="8">
        <f>E32</f>
        <v>160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Enero   2021'!$H$6:$I$28,2,FALSE),"")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Enero   2021'!$H$6:$I$28,2,FALSE),"")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Enero   2021'!$H$6:$I$28,2,FALSE),"")</f>
        <v>330</v>
      </c>
      <c r="F35" s="19" t="s">
        <v>12</v>
      </c>
      <c r="G35" s="33">
        <f t="shared" si="1"/>
        <v>1749</v>
      </c>
      <c r="J35" s="65" t="s">
        <v>74</v>
      </c>
      <c r="K35" s="144">
        <v>50004355</v>
      </c>
      <c r="L35" s="8">
        <f>E35</f>
        <v>330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>
        <f>IFERROR(VLOOKUP(A36,'Control-EM Enero   2021'!$H$6:$I$28,2,FALSE),"")</f>
        <v>300</v>
      </c>
      <c r="F36" s="19" t="s">
        <v>12</v>
      </c>
      <c r="G36" s="33">
        <f t="shared" si="1"/>
        <v>1020</v>
      </c>
      <c r="J36" s="65" t="s">
        <v>143</v>
      </c>
      <c r="K36" s="65">
        <v>50004365</v>
      </c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Enero   2021'!$H$6:$I$28,2,FALSE),"")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 t="str">
        <f>IFERROR(VLOOKUP(A38,'Control-EM Enero   2021'!$H$6:$I$28,2,FALSE),"")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Enero   2021'!$H$6:$I$28,2,FALSE),"")</f>
        <v>1110</v>
      </c>
      <c r="F39" s="18" t="s">
        <v>12</v>
      </c>
      <c r="G39" s="33">
        <f t="shared" si="1"/>
        <v>4773</v>
      </c>
      <c r="J39" s="65" t="s">
        <v>77</v>
      </c>
      <c r="K39" s="144">
        <v>50003552</v>
      </c>
      <c r="L39" s="8">
        <f>E39</f>
        <v>1110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Enero   2021'!$H$6:$I$28,2,FALSE),"")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Enero   2021'!$H$6:$I$28,2,FALSE),"")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>
        <f>IFERROR(VLOOKUP(A42,'Control-EM Enero   2021'!$H$6:$I$28,2,FALSE),"")</f>
        <v>400</v>
      </c>
      <c r="F42" s="187" t="s">
        <v>12</v>
      </c>
      <c r="G42" s="33">
        <f t="shared" si="1"/>
        <v>1292</v>
      </c>
      <c r="I42" s="174"/>
      <c r="J42" s="7" t="s">
        <v>27</v>
      </c>
      <c r="K42" s="8">
        <v>50001313</v>
      </c>
      <c r="L42" s="8">
        <f>E42/200</f>
        <v>2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Enero   2021'!$H$6:$I$28,2,FALSE),"")</f>
        <v/>
      </c>
      <c r="F43" s="94" t="s">
        <v>12</v>
      </c>
      <c r="G43" s="33" t="str">
        <f t="shared" si="1"/>
        <v/>
      </c>
      <c r="H43" s="35"/>
      <c r="J43" s="65" t="s">
        <v>59</v>
      </c>
      <c r="K43">
        <v>50006700</v>
      </c>
      <c r="L43" s="192" t="str">
        <f t="shared" ref="L43:L48" si="2">E43</f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Enero   2021'!$H$6:$I$28,2,FALSE),"")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Enero   2021'!$H$6:$I$28,2,FALSE),"")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Enero   2021'!$H$6:$I$28,2,FALSE),"")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>
        <f>IFERROR(VLOOKUP(A47,'Control-EM Enero   2021'!$H$6:$I$28,2,FALSE),"")</f>
        <v>1910</v>
      </c>
      <c r="F47" s="94" t="s">
        <v>12</v>
      </c>
      <c r="G47" s="210">
        <f>IFERROR(+D47*E47,"")</f>
        <v>8404</v>
      </c>
      <c r="H47" s="35"/>
      <c r="J47" s="65" t="s">
        <v>66</v>
      </c>
      <c r="K47" s="186">
        <v>20002574</v>
      </c>
      <c r="L47" s="8">
        <f t="shared" si="2"/>
        <v>1910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214">
        <f>IFERROR(VLOOKUP(A48,'Control-EM Enero   2021'!$H$6:$I$28,2,FALSE),"")</f>
        <v>860</v>
      </c>
      <c r="F48" s="196"/>
      <c r="G48" s="197">
        <f>IFERROR(+D48*E48,"")</f>
        <v>3336.7999999999997</v>
      </c>
      <c r="I48" s="90"/>
      <c r="J48" s="65"/>
      <c r="K48" s="186">
        <v>20002574</v>
      </c>
      <c r="L48" s="8">
        <f t="shared" si="2"/>
        <v>860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43672.14</v>
      </c>
      <c r="H49" s="15"/>
      <c r="I49" s="90">
        <f>G49*0.97</f>
        <v>42361.9758</v>
      </c>
      <c r="J49" s="65" t="s">
        <v>198</v>
      </c>
      <c r="K49" s="65"/>
      <c r="N49"/>
      <c r="O49"/>
      <c r="P49"/>
      <c r="Q49"/>
      <c r="R49" s="7" t="str">
        <f>B5</f>
        <v xml:space="preserve">Período: Enero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Enero 2021  </v>
      </c>
    </row>
    <row r="51" spans="1:18" ht="24.95" customHeight="1" x14ac:dyDescent="0.2">
      <c r="B51" s="26"/>
      <c r="C51" s="52" t="s">
        <v>18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44929.127999999997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43581.254159999997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>
        <f>VLOOKUP(A92,$J$8:$K$49,2,FALSE)</f>
        <v>50003076</v>
      </c>
    </row>
    <row r="93" spans="1:7" ht="14.25" x14ac:dyDescent="0.2">
      <c r="A93" s="165" t="s">
        <v>31</v>
      </c>
      <c r="B93" s="166">
        <v>3.18</v>
      </c>
      <c r="C93" s="7">
        <f>VLOOKUP(A93,$J$8:$K$49,2,FALSE)</f>
        <v>50003065</v>
      </c>
      <c r="F93" s="55"/>
    </row>
    <row r="94" spans="1:7" ht="14.25" x14ac:dyDescent="0.2">
      <c r="A94" s="165" t="s">
        <v>37</v>
      </c>
      <c r="B94" s="166">
        <v>2.41</v>
      </c>
      <c r="C94" s="7">
        <f>VLOOKUP(A94,$J$8:$K$49,2,FALSE)</f>
        <v>50004171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Enero 2021'!K8:L44,2,FALSE)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>
        <f>VLOOKUP(A96,'Certifi,servi.ES-LR Enero 2021'!K9:L45,2,FALSE)</f>
        <v>50004198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Enero 2021'!K10:L46,2,FALSE)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>
        <f>VLOOKUP(A98,$J$8:$K$49,2,FALSE)</f>
        <v>50004370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Enero 2021'!K12:L48,2,FALSE)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Enero 2021'!K13:L49,2,FALSE)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>
        <f>VLOOKUP(A102,$J$8:$K$49,2,FALSE)</f>
        <v>50001439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Enero 2021'!K16:L52,2,FALSE)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Enero 2021'!K17:L53,2,FALSE)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Enero 2021'!K18:L54,2,FALSE)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Enero 2021'!K19:L55,2,FALSE)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Enero 2021'!K20:L56,2,FALSE)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>
        <f>VLOOKUP(A108,$J$8:$K$49,2,FALSE)</f>
        <v>50001416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Enero 2021'!K22:L58,2,FALSE)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>
        <f>VLOOKUP(A110,'Certifi,servi.ES-LR Enero 2021'!K23:L59,2,FALSE)</f>
        <v>50003544</v>
      </c>
      <c r="F110" s="55"/>
    </row>
    <row r="111" spans="1:6" ht="14.25" x14ac:dyDescent="0.2">
      <c r="A111" s="165" t="s">
        <v>66</v>
      </c>
      <c r="B111" s="166">
        <v>4.4000000000000004</v>
      </c>
      <c r="C111" s="7">
        <f>VLOOKUP(A111,$J$8:$K$49,2,FALSE)</f>
        <v>20002574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Enero 2021'!K25:L61,2,FALSE)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Enero 2021'!K26:L62,2,FALSE)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>
        <f>VLOOKUP(A114,'Certifi,servi.ES-LR Enero 2021'!K27:L63,2,FALSE)</f>
        <v>50003964</v>
      </c>
      <c r="F114" s="55"/>
    </row>
    <row r="115" spans="1:7" ht="14.25" x14ac:dyDescent="0.2">
      <c r="A115" s="165" t="s">
        <v>70</v>
      </c>
      <c r="B115" s="166">
        <v>3.91</v>
      </c>
      <c r="C115" s="7">
        <f>VLOOKUP(A115,$J$8:$K$49,2,FALSE)</f>
        <v>50004184</v>
      </c>
      <c r="F115" s="55"/>
    </row>
    <row r="116" spans="1:7" ht="14.25" x14ac:dyDescent="0.2">
      <c r="A116" s="165" t="s">
        <v>71</v>
      </c>
      <c r="B116" s="166">
        <v>3.3</v>
      </c>
      <c r="C116" s="7">
        <f>VLOOKUP(A116,$J$8:$K$49,2,FALSE)</f>
        <v>50004264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Enero 2021'!K30:L66,2,FALSE)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Enero 2021'!K31:L67,2,FALSE)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>
        <f>VLOOKUP(A119,$J$8:$K$49,2,FALSE)</f>
        <v>50004355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Enero 2021'!K34:L70,2,FALSE)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>
        <f>VLOOKUP(A123,$J$8:$K$49,2,FALSE)</f>
        <v>50003552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Enero 2021'!K37:L73,2,FALSE)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Enero 2021'!K38:L74,2,FALSE)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Enero 2021'!K39:L75,2,FALSE)</f>
        <v>#N/A</v>
      </c>
    </row>
    <row r="127" spans="1:7" ht="14.25" x14ac:dyDescent="0.2">
      <c r="A127" s="165" t="s">
        <v>27</v>
      </c>
      <c r="B127" s="167">
        <v>3.23</v>
      </c>
      <c r="C127" s="7">
        <f>VLOOKUP(A127,$J$8:$K$49,2,FALSE)</f>
        <v>50001313</v>
      </c>
    </row>
    <row r="128" spans="1:7" ht="14.25" x14ac:dyDescent="0.2">
      <c r="A128" s="165" t="s">
        <v>59</v>
      </c>
      <c r="B128" s="167">
        <v>3.23</v>
      </c>
      <c r="C128" s="7">
        <f>VLOOKUP(A128,'Certifi,servi.ES-LR Enero 2021'!K41:L77,2,FALSE)</f>
        <v>50006700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4E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I94"/>
  <sheetViews>
    <sheetView topLeftCell="A40" zoomScale="98" zoomScaleNormal="98" workbookViewId="0">
      <selection activeCell="B55" sqref="B55:B59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80021556</v>
      </c>
      <c r="C4" s="114">
        <v>44182</v>
      </c>
      <c r="D4" s="113" t="s">
        <v>27</v>
      </c>
      <c r="E4" s="113">
        <v>300</v>
      </c>
      <c r="G4" s="60"/>
    </row>
    <row r="5" spans="2:9" x14ac:dyDescent="0.2">
      <c r="B5" s="113">
        <v>80021556</v>
      </c>
      <c r="C5" s="114">
        <v>44182</v>
      </c>
      <c r="D5" s="113" t="s">
        <v>30</v>
      </c>
      <c r="E5" s="113">
        <v>295</v>
      </c>
      <c r="G5" s="60"/>
    </row>
    <row r="6" spans="2:9" x14ac:dyDescent="0.2">
      <c r="B6" s="113">
        <v>80021556</v>
      </c>
      <c r="C6" s="114">
        <v>44182</v>
      </c>
      <c r="D6" s="113" t="s">
        <v>37</v>
      </c>
      <c r="E6" s="113">
        <v>650</v>
      </c>
      <c r="G6" s="60"/>
      <c r="H6" s="53" t="s">
        <v>23</v>
      </c>
      <c r="I6" t="s">
        <v>25</v>
      </c>
    </row>
    <row r="7" spans="2:9" x14ac:dyDescent="0.2">
      <c r="B7" s="113">
        <v>80021556</v>
      </c>
      <c r="C7" s="114">
        <v>44182</v>
      </c>
      <c r="D7" s="113" t="s">
        <v>70</v>
      </c>
      <c r="E7" s="113">
        <v>30</v>
      </c>
      <c r="G7" s="60"/>
      <c r="H7" s="54" t="s">
        <v>27</v>
      </c>
      <c r="I7" s="496">
        <v>400</v>
      </c>
    </row>
    <row r="8" spans="2:9" x14ac:dyDescent="0.2">
      <c r="B8" s="113">
        <v>80021556</v>
      </c>
      <c r="C8" s="114">
        <v>44182</v>
      </c>
      <c r="D8" s="113" t="s">
        <v>31</v>
      </c>
      <c r="E8" s="113">
        <v>300</v>
      </c>
      <c r="H8" s="54" t="s">
        <v>63</v>
      </c>
      <c r="I8" s="496">
        <v>550</v>
      </c>
    </row>
    <row r="9" spans="2:9" x14ac:dyDescent="0.2">
      <c r="B9" s="113">
        <v>80021556</v>
      </c>
      <c r="C9" s="114">
        <v>44182</v>
      </c>
      <c r="D9" s="113" t="s">
        <v>32</v>
      </c>
      <c r="E9" s="113">
        <v>130</v>
      </c>
      <c r="H9" s="54" t="s">
        <v>30</v>
      </c>
      <c r="I9" s="496">
        <v>860</v>
      </c>
    </row>
    <row r="10" spans="2:9" x14ac:dyDescent="0.2">
      <c r="B10" s="113">
        <v>80022130</v>
      </c>
      <c r="C10" s="114">
        <v>44193</v>
      </c>
      <c r="D10" s="113" t="s">
        <v>63</v>
      </c>
      <c r="E10" s="113">
        <v>275</v>
      </c>
      <c r="H10" s="54" t="s">
        <v>31</v>
      </c>
      <c r="I10" s="496">
        <v>600</v>
      </c>
    </row>
    <row r="11" spans="2:9" x14ac:dyDescent="0.2">
      <c r="B11" s="113">
        <v>80022130</v>
      </c>
      <c r="C11" s="114">
        <v>44193</v>
      </c>
      <c r="D11" s="113" t="s">
        <v>32</v>
      </c>
      <c r="E11" s="113">
        <v>1200</v>
      </c>
      <c r="H11" s="54" t="s">
        <v>32</v>
      </c>
      <c r="I11" s="496">
        <v>2530</v>
      </c>
    </row>
    <row r="12" spans="2:9" x14ac:dyDescent="0.2">
      <c r="B12" s="113">
        <v>80023730</v>
      </c>
      <c r="C12" s="114">
        <v>44204</v>
      </c>
      <c r="D12" s="113" t="s">
        <v>30</v>
      </c>
      <c r="E12" s="113">
        <v>275</v>
      </c>
      <c r="H12" s="54" t="s">
        <v>142</v>
      </c>
      <c r="I12" s="496">
        <v>1000</v>
      </c>
    </row>
    <row r="13" spans="2:9" x14ac:dyDescent="0.2">
      <c r="B13" s="113">
        <v>80023730</v>
      </c>
      <c r="C13" s="114">
        <v>44204</v>
      </c>
      <c r="D13" s="113" t="s">
        <v>142</v>
      </c>
      <c r="E13" s="158">
        <v>1000</v>
      </c>
      <c r="H13" s="54" t="s">
        <v>77</v>
      </c>
      <c r="I13" s="496">
        <v>1110</v>
      </c>
    </row>
    <row r="14" spans="2:9" x14ac:dyDescent="0.2">
      <c r="B14" s="113">
        <v>80023730</v>
      </c>
      <c r="C14" s="114">
        <v>44204</v>
      </c>
      <c r="D14" s="113" t="s">
        <v>77</v>
      </c>
      <c r="E14" s="158">
        <v>1110</v>
      </c>
      <c r="H14" s="54" t="s">
        <v>37</v>
      </c>
      <c r="I14" s="496">
        <v>1324</v>
      </c>
    </row>
    <row r="15" spans="2:9" x14ac:dyDescent="0.2">
      <c r="B15" s="113">
        <v>80023966</v>
      </c>
      <c r="C15" s="114">
        <v>44210</v>
      </c>
      <c r="D15" s="113" t="s">
        <v>37</v>
      </c>
      <c r="E15" s="113">
        <v>674</v>
      </c>
      <c r="H15" s="54" t="s">
        <v>70</v>
      </c>
      <c r="I15" s="496">
        <v>70</v>
      </c>
    </row>
    <row r="16" spans="2:9" x14ac:dyDescent="0.2">
      <c r="B16" s="113">
        <v>80023966</v>
      </c>
      <c r="C16" s="114">
        <v>44210</v>
      </c>
      <c r="D16" s="113" t="s">
        <v>70</v>
      </c>
      <c r="E16" s="113">
        <v>40</v>
      </c>
      <c r="H16" s="54" t="s">
        <v>71</v>
      </c>
      <c r="I16" s="496">
        <v>160</v>
      </c>
    </row>
    <row r="17" spans="2:9" x14ac:dyDescent="0.2">
      <c r="B17" s="113">
        <v>80023966</v>
      </c>
      <c r="C17" s="114">
        <v>44210</v>
      </c>
      <c r="D17" s="113" t="s">
        <v>27</v>
      </c>
      <c r="E17" s="113">
        <v>100</v>
      </c>
      <c r="H17" s="54" t="s">
        <v>74</v>
      </c>
      <c r="I17" s="496">
        <v>330</v>
      </c>
    </row>
    <row r="18" spans="2:9" x14ac:dyDescent="0.2">
      <c r="B18" s="113">
        <v>80023966</v>
      </c>
      <c r="C18" s="114">
        <v>44210</v>
      </c>
      <c r="D18" s="113" t="s">
        <v>63</v>
      </c>
      <c r="E18" s="113">
        <v>275</v>
      </c>
      <c r="H18" s="54" t="s">
        <v>143</v>
      </c>
      <c r="I18" s="496">
        <v>300</v>
      </c>
    </row>
    <row r="19" spans="2:9" x14ac:dyDescent="0.2">
      <c r="B19" s="113">
        <v>80023966</v>
      </c>
      <c r="C19" s="114">
        <v>44210</v>
      </c>
      <c r="D19" s="113" t="s">
        <v>143</v>
      </c>
      <c r="E19" s="113">
        <v>300</v>
      </c>
      <c r="H19" s="54" t="s">
        <v>39</v>
      </c>
      <c r="I19" s="496">
        <v>550</v>
      </c>
    </row>
    <row r="20" spans="2:9" x14ac:dyDescent="0.2">
      <c r="B20" s="113">
        <v>80024173</v>
      </c>
      <c r="C20" s="114">
        <v>44215</v>
      </c>
      <c r="D20" s="113" t="s">
        <v>71</v>
      </c>
      <c r="E20" s="113">
        <v>160</v>
      </c>
      <c r="H20" s="54" t="s">
        <v>227</v>
      </c>
      <c r="I20" s="496">
        <v>1910</v>
      </c>
    </row>
    <row r="21" spans="2:9" x14ac:dyDescent="0.2">
      <c r="B21" s="113">
        <v>80024173</v>
      </c>
      <c r="C21" s="114">
        <v>44215</v>
      </c>
      <c r="D21" s="113" t="s">
        <v>74</v>
      </c>
      <c r="E21" s="113">
        <v>330</v>
      </c>
      <c r="H21" s="54" t="s">
        <v>228</v>
      </c>
      <c r="I21" s="496">
        <v>860</v>
      </c>
    </row>
    <row r="22" spans="2:9" x14ac:dyDescent="0.2">
      <c r="B22" s="113">
        <v>80024173</v>
      </c>
      <c r="C22" s="114">
        <v>44215</v>
      </c>
      <c r="D22" s="113" t="s">
        <v>39</v>
      </c>
      <c r="E22" s="113">
        <v>550</v>
      </c>
      <c r="H22" s="54" t="s">
        <v>24</v>
      </c>
      <c r="I22" s="496">
        <v>12554</v>
      </c>
    </row>
    <row r="23" spans="2:9" x14ac:dyDescent="0.2">
      <c r="B23" s="113">
        <v>80024173</v>
      </c>
      <c r="C23" s="114">
        <v>44215</v>
      </c>
      <c r="D23" s="113" t="s">
        <v>30</v>
      </c>
      <c r="E23" s="113">
        <v>290</v>
      </c>
    </row>
    <row r="24" spans="2:9" x14ac:dyDescent="0.2">
      <c r="B24" s="113">
        <v>80024173</v>
      </c>
      <c r="C24" s="114">
        <v>44215</v>
      </c>
      <c r="D24" s="113" t="s">
        <v>32</v>
      </c>
      <c r="E24" s="113">
        <v>1200</v>
      </c>
    </row>
    <row r="25" spans="2:9" x14ac:dyDescent="0.2">
      <c r="B25" s="113">
        <v>80024173</v>
      </c>
      <c r="C25" s="114">
        <v>44215</v>
      </c>
      <c r="D25" s="113" t="s">
        <v>31</v>
      </c>
      <c r="E25" s="113">
        <v>300</v>
      </c>
      <c r="F25" s="59"/>
      <c r="H25" s="54"/>
    </row>
    <row r="26" spans="2:9" x14ac:dyDescent="0.2">
      <c r="B26" s="113">
        <v>3500000586</v>
      </c>
      <c r="C26" s="114">
        <v>44215</v>
      </c>
      <c r="D26" s="113" t="s">
        <v>227</v>
      </c>
      <c r="E26" s="113">
        <v>1910</v>
      </c>
      <c r="F26" s="59"/>
    </row>
    <row r="27" spans="2:9" x14ac:dyDescent="0.2">
      <c r="B27" s="113">
        <v>3500000585</v>
      </c>
      <c r="C27" s="114">
        <v>44215</v>
      </c>
      <c r="D27" s="113" t="s">
        <v>228</v>
      </c>
      <c r="E27" s="113">
        <v>860</v>
      </c>
      <c r="F27" s="59"/>
    </row>
    <row r="28" spans="2:9" x14ac:dyDescent="0.2">
      <c r="B28" s="113"/>
      <c r="C28" s="114"/>
      <c r="D28" s="113"/>
      <c r="E28" s="113"/>
      <c r="F28" s="59"/>
    </row>
    <row r="29" spans="2:9" x14ac:dyDescent="0.2">
      <c r="B29" s="113"/>
      <c r="C29" s="114"/>
      <c r="D29" s="113"/>
      <c r="E29" s="78"/>
    </row>
    <row r="30" spans="2:9" x14ac:dyDescent="0.2">
      <c r="B30" s="113"/>
      <c r="C30" s="114"/>
      <c r="D30" s="113"/>
      <c r="E30" s="78"/>
    </row>
    <row r="31" spans="2:9" x14ac:dyDescent="0.2">
      <c r="B31" s="78"/>
      <c r="C31" s="79"/>
      <c r="D31" s="113"/>
      <c r="E31" s="78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4F000000}"/>
  <dataValidations count="4">
    <dataValidation type="list" allowBlank="1" showInputMessage="1" showErrorMessage="1" sqref="D32:D40" xr:uid="{00000000-0002-0000-4F00-000000000000}">
      <formula1>$B$55:$B$92</formula1>
    </dataValidation>
    <dataValidation type="list" allowBlank="1" showInputMessage="1" showErrorMessage="1" sqref="D50:D55" xr:uid="{00000000-0002-0000-4F00-000001000000}">
      <formula1>$B$55:$B$73</formula1>
    </dataValidation>
    <dataValidation type="list" allowBlank="1" showInputMessage="1" showErrorMessage="1" sqref="D41:D48" xr:uid="{00000000-0002-0000-4F00-000002000000}">
      <formula1>$B$55:$B$74</formula1>
    </dataValidation>
    <dataValidation type="list" allowBlank="1" showInputMessage="1" showErrorMessage="1" sqref="D4:D31" xr:uid="{00000000-0002-0000-4F00-000003000000}">
      <formula1>$B$55:$B$100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filterMode="1">
    <tabColor rgb="FFFFC000"/>
    <pageSetUpPr fitToPage="1"/>
  </sheetPr>
  <dimension ref="A2:T125"/>
  <sheetViews>
    <sheetView showGridLines="0" topLeftCell="C37" zoomScale="85" zoomScaleNormal="85" workbookViewId="0">
      <selection activeCell="K46" sqref="K46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235</v>
      </c>
      <c r="C5" s="528"/>
      <c r="D5" s="528"/>
      <c r="E5" s="528"/>
      <c r="F5" s="528"/>
      <c r="G5" s="529"/>
      <c r="H5" s="1"/>
      <c r="J5" s="22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Enero 2021'!$H$7:$I$21,2,FALSE),"")</f>
        <v>1070</v>
      </c>
      <c r="F8" s="17" t="s">
        <v>12</v>
      </c>
      <c r="G8" s="27">
        <f>IFERROR(+D8*E8,"")</f>
        <v>2546.6</v>
      </c>
      <c r="I8" s="56"/>
      <c r="K8" s="144" t="s">
        <v>32</v>
      </c>
      <c r="L8" s="59">
        <v>50003076</v>
      </c>
      <c r="M8" s="8">
        <f>E8</f>
        <v>1070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Enero 2021'!$H$7:$I$21,2,FALSE),"")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Enero 2021'!$H$7:$I$21,2,FALSE),"")</f>
        <v>40</v>
      </c>
      <c r="F10" s="18" t="s">
        <v>12</v>
      </c>
      <c r="G10" s="33">
        <f t="shared" ref="G10:G42" si="2">IFERROR(+D10*E10,"")</f>
        <v>96.4</v>
      </c>
      <c r="I10" s="56"/>
      <c r="J10"/>
      <c r="K10" t="s">
        <v>37</v>
      </c>
      <c r="L10" s="65">
        <v>50004171</v>
      </c>
      <c r="M10" s="8">
        <f>E10</f>
        <v>40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Enero 2021'!$H$7:$I$21,2,FALSE),"")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Enero 2021'!$H$7:$I$21,2,FALSE),"")</f>
        <v>490</v>
      </c>
      <c r="F12" s="18" t="s">
        <v>12</v>
      </c>
      <c r="G12" s="33">
        <f t="shared" si="2"/>
        <v>1386.7</v>
      </c>
      <c r="I12" s="56"/>
      <c r="J12"/>
      <c r="K12" t="s">
        <v>38</v>
      </c>
      <c r="L12" s="65">
        <v>50004198</v>
      </c>
      <c r="M12" s="8">
        <f>E12</f>
        <v>490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Enero 2021'!$H$7:$I$21,2,FALSE),"")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Enero 2021'!$H$7:$I$21,2,FALSE),"")</f>
        <v>530</v>
      </c>
      <c r="F14" s="20" t="s">
        <v>12</v>
      </c>
      <c r="G14" s="33">
        <f t="shared" si="2"/>
        <v>1833.8</v>
      </c>
      <c r="J14"/>
      <c r="K14" t="s">
        <v>39</v>
      </c>
      <c r="L14" s="65">
        <v>50004370</v>
      </c>
      <c r="M14" s="8">
        <f>E14</f>
        <v>530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Enero 2021'!$H$7:$I$21,2,FALSE),"")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Enero 2021'!$H$7:$I$21,2,FALSE),"")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Enero 2021'!$H$7:$I$21,2,FALSE),"")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Enero 2021'!$H$7:$I$21,2,FALSE),"")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>E18</f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Enero 2021'!$H$7:$I$21,2,FALSE),"")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Enero 2021'!$H$7:$I$21,2,FALSE),"")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Enero 2021'!$H$7:$I$21,2,FALSE),"")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Enero 2021'!$H$7:$I$21,2,FALSE),"")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Enero 2021'!$H$7:$I$21,2,FALSE),"")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Enero 2021'!$H$7:$I$21,2,FALSE),"")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Enero 2021'!$H$7:$I$21,2,FALSE),"")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Enero 2021'!$H$7:$I$21,2,FALSE),"")</f>
        <v>2200</v>
      </c>
      <c r="F26" s="19" t="s">
        <v>12</v>
      </c>
      <c r="G26" s="33">
        <f t="shared" si="2"/>
        <v>14300</v>
      </c>
      <c r="I26" s="57"/>
      <c r="J26"/>
      <c r="K26" t="s">
        <v>65</v>
      </c>
      <c r="L26" s="65">
        <v>50003544</v>
      </c>
      <c r="M26" s="8">
        <f>E26</f>
        <v>2200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Enero 2021'!$H$7:$I$21,2,FALSE),"")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Enero 2021'!$H$7:$I$21,2,FALSE),"")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Enero 2021'!$H$7:$I$21,2,FALSE),"")</f>
        <v>340</v>
      </c>
      <c r="F29" s="18" t="s">
        <v>12</v>
      </c>
      <c r="G29" s="33">
        <f t="shared" si="2"/>
        <v>748.00000000000011</v>
      </c>
      <c r="J29"/>
      <c r="K29" s="65" t="s">
        <v>69</v>
      </c>
      <c r="L29" s="65">
        <v>50003964</v>
      </c>
      <c r="M29" s="8">
        <f>E29</f>
        <v>340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Enero 2021'!$H$7:$I$21,2,FALSE),"")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Enero 2021'!$H$7:$I$21,2,FALSE),"")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Enero 2021'!$H$7:$I$21,2,FALSE),"")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Enero 2021'!$H$7:$I$21,2,FALSE),"")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Enero 2021'!$H$7:$I$21,2,FALSE),"")</f>
        <v>670</v>
      </c>
      <c r="F34" s="19" t="s">
        <v>12</v>
      </c>
      <c r="G34" s="33">
        <f t="shared" si="2"/>
        <v>3551</v>
      </c>
      <c r="K34" s="65" t="s">
        <v>74</v>
      </c>
      <c r="L34" s="65">
        <v>50004355</v>
      </c>
      <c r="M34" s="8">
        <f>E34</f>
        <v>670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Enero 2021'!$H$7:$I$21,2,FALSE),"")</f>
        <v>340</v>
      </c>
      <c r="F35" s="89" t="s">
        <v>12</v>
      </c>
      <c r="G35" s="33">
        <f t="shared" si="2"/>
        <v>877.2</v>
      </c>
      <c r="K35" s="65" t="s">
        <v>75</v>
      </c>
      <c r="L35" s="65">
        <v>50006741</v>
      </c>
      <c r="M35" s="8">
        <f>E35/200</f>
        <v>1.7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hidden="1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 t="str">
        <f>IFERROR(VLOOKUP(A36,'Control -LR-ES Enero 2021'!$H$7:$I$21,2,FALSE),"")</f>
        <v/>
      </c>
      <c r="F36" s="19" t="s">
        <v>12</v>
      </c>
      <c r="G36" s="33" t="str">
        <f t="shared" si="2"/>
        <v/>
      </c>
      <c r="K36" s="65" t="s">
        <v>188</v>
      </c>
      <c r="L36" s="65">
        <v>50004376</v>
      </c>
      <c r="M36" s="8" t="str">
        <f t="shared" si="1"/>
        <v/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Enero 2021'!$H$7:$I$21,2,FALSE),"")</f>
        <v>300</v>
      </c>
      <c r="F37" s="19" t="s">
        <v>12</v>
      </c>
      <c r="G37" s="33">
        <f t="shared" si="2"/>
        <v>1290</v>
      </c>
      <c r="K37" s="65" t="s">
        <v>77</v>
      </c>
      <c r="L37" s="65">
        <v>50003552</v>
      </c>
      <c r="M37" s="8">
        <f t="shared" si="1"/>
        <v>300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Enero 2021'!$H$7:$I$21,2,FALSE),"")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Enero 2021'!$H$7:$I$21,2,FALSE),"")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Enero 2021'!$H$7:$I$21,2,FALSE),"")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Enero 2021'!$H$7:$I$21,2,FALSE),"")</f>
        <v>200</v>
      </c>
      <c r="F41" s="20" t="s">
        <v>12</v>
      </c>
      <c r="G41" s="33">
        <f t="shared" si="2"/>
        <v>890</v>
      </c>
      <c r="I41" s="188"/>
      <c r="K41" t="str">
        <f>A41</f>
        <v>RT740</v>
      </c>
      <c r="L41" s="7">
        <v>50006415</v>
      </c>
      <c r="M41" s="8">
        <f>E41/200</f>
        <v>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Enero 2021'!$H$7:$I$21,2,FALSE),"")</f>
        <v>350</v>
      </c>
      <c r="F42" s="94" t="s">
        <v>12</v>
      </c>
      <c r="G42" s="95">
        <f t="shared" si="2"/>
        <v>1130.5</v>
      </c>
      <c r="H42" s="35"/>
      <c r="I42" s="55"/>
      <c r="K42" t="str">
        <f>A42</f>
        <v>SB45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3">
        <f>IFERROR(VLOOKUP(A43,'Control -LR-ES Enero 2021'!$H$7:$I$21,2,FALSE),"")</f>
        <v>1630</v>
      </c>
      <c r="F43" s="94" t="s">
        <v>12</v>
      </c>
      <c r="G43" s="213">
        <f>IFERROR(+D43*E43,"")</f>
        <v>7172.0000000000009</v>
      </c>
      <c r="H43" s="35"/>
      <c r="J43" s="7"/>
      <c r="K43" s="65" t="s">
        <v>66</v>
      </c>
      <c r="L43" s="186">
        <v>20002574</v>
      </c>
      <c r="M43" s="8">
        <f t="shared" si="1"/>
        <v>1630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hidden="1" customHeight="1" x14ac:dyDescent="0.25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93" t="str">
        <f>IFERROR(VLOOKUP(A44,'Control -LR-ES Enero 2021'!$H$7:$I$21,2,FALSE),"")</f>
        <v/>
      </c>
      <c r="F44" s="216"/>
      <c r="G44" s="217" t="str">
        <f>IFERROR(+D44*E44,"")</f>
        <v/>
      </c>
      <c r="I44" s="90"/>
      <c r="J44" s="65"/>
      <c r="K44" s="186">
        <v>20002574</v>
      </c>
      <c r="L44" s="7">
        <f>E43</f>
        <v>1630</v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36926.200000000004</v>
      </c>
      <c r="H45" s="15"/>
      <c r="I45" s="183">
        <f>G45*0.97</f>
        <v>35818.414000000004</v>
      </c>
      <c r="S45" s="7" t="str">
        <f>B5</f>
        <v>Período: Enero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Enero  2021</v>
      </c>
    </row>
    <row r="47" spans="1:20" ht="24.95" customHeight="1" x14ac:dyDescent="0.2">
      <c r="A47" s="88"/>
      <c r="B47" s="26"/>
      <c r="C47" s="52" t="s">
        <v>18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34" t="s">
        <v>14</v>
      </c>
      <c r="C50" s="534"/>
      <c r="D50" s="534"/>
      <c r="E50" s="534"/>
      <c r="F50" s="158" t="s">
        <v>8</v>
      </c>
      <c r="G50" s="171">
        <f>G45+G47</f>
        <v>37764.192000000003</v>
      </c>
      <c r="I50" s="66"/>
    </row>
    <row r="51" spans="1:9" s="65" customFormat="1" ht="24.95" customHeight="1" x14ac:dyDescent="0.2">
      <c r="A51" s="88"/>
      <c r="B51" s="534" t="s">
        <v>15</v>
      </c>
      <c r="C51" s="534"/>
      <c r="D51" s="534"/>
      <c r="E51" s="534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19" t="s">
        <v>192</v>
      </c>
      <c r="C52" s="519"/>
      <c r="D52" s="519"/>
      <c r="E52" s="519"/>
      <c r="F52" s="73" t="s">
        <v>8</v>
      </c>
      <c r="G52" s="74">
        <f>G50*0.97</f>
        <v>36631.266240000004</v>
      </c>
      <c r="I52" s="66"/>
    </row>
    <row r="53" spans="1:9" s="65" customFormat="1" ht="24.95" customHeight="1" x14ac:dyDescent="0.2">
      <c r="A53" s="88"/>
      <c r="B53" s="519" t="s">
        <v>193</v>
      </c>
      <c r="C53" s="519"/>
      <c r="D53" s="519"/>
      <c r="E53" s="519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16" t="s">
        <v>17</v>
      </c>
      <c r="F61" s="517"/>
      <c r="G61" s="518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50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L91"/>
  <sheetViews>
    <sheetView topLeftCell="A34" zoomScale="98" zoomScaleNormal="98" workbookViewId="0">
      <selection activeCell="B54" sqref="B54:B59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80022126</v>
      </c>
      <c r="C4" s="114">
        <v>44193</v>
      </c>
      <c r="D4" s="113" t="s">
        <v>30</v>
      </c>
      <c r="E4" s="113">
        <v>300</v>
      </c>
      <c r="G4" s="60"/>
    </row>
    <row r="5" spans="2:10" x14ac:dyDescent="0.2">
      <c r="B5" s="113">
        <v>80022126</v>
      </c>
      <c r="C5" s="114">
        <v>44193</v>
      </c>
      <c r="D5" s="113" t="s">
        <v>32</v>
      </c>
      <c r="E5" s="113">
        <v>360</v>
      </c>
      <c r="G5" s="60"/>
    </row>
    <row r="6" spans="2:10" x14ac:dyDescent="0.2">
      <c r="B6" s="113">
        <v>80022126</v>
      </c>
      <c r="C6" s="114">
        <v>44193</v>
      </c>
      <c r="D6" s="113" t="s">
        <v>69</v>
      </c>
      <c r="E6" s="113">
        <v>200</v>
      </c>
      <c r="G6" s="60"/>
      <c r="H6" s="53" t="s">
        <v>23</v>
      </c>
      <c r="I6" t="s">
        <v>25</v>
      </c>
    </row>
    <row r="7" spans="2:10" x14ac:dyDescent="0.2">
      <c r="B7" s="113">
        <v>80022126</v>
      </c>
      <c r="C7" s="114">
        <v>44193</v>
      </c>
      <c r="D7" s="113" t="s">
        <v>37</v>
      </c>
      <c r="E7" s="113">
        <v>20</v>
      </c>
      <c r="G7" s="60"/>
      <c r="H7" s="54" t="s">
        <v>30</v>
      </c>
      <c r="I7" s="496">
        <v>600</v>
      </c>
    </row>
    <row r="8" spans="2:10" x14ac:dyDescent="0.2">
      <c r="B8" s="113">
        <v>80022126</v>
      </c>
      <c r="C8" s="114">
        <v>44193</v>
      </c>
      <c r="D8" s="113" t="s">
        <v>38</v>
      </c>
      <c r="E8" s="113">
        <v>180</v>
      </c>
      <c r="H8" s="54" t="s">
        <v>32</v>
      </c>
      <c r="I8" s="496">
        <v>1070</v>
      </c>
    </row>
    <row r="9" spans="2:10" x14ac:dyDescent="0.2">
      <c r="B9" s="113">
        <v>80022126</v>
      </c>
      <c r="C9" s="114">
        <v>44193</v>
      </c>
      <c r="D9" s="113" t="s">
        <v>75</v>
      </c>
      <c r="E9" s="113">
        <v>200</v>
      </c>
      <c r="H9" s="54" t="s">
        <v>65</v>
      </c>
      <c r="I9" s="496">
        <v>2200</v>
      </c>
    </row>
    <row r="10" spans="2:10" x14ac:dyDescent="0.2">
      <c r="B10" s="113">
        <v>80023731</v>
      </c>
      <c r="C10" s="114">
        <v>44204</v>
      </c>
      <c r="D10" s="113" t="s">
        <v>77</v>
      </c>
      <c r="E10" s="113">
        <v>200</v>
      </c>
      <c r="H10" s="54" t="s">
        <v>77</v>
      </c>
      <c r="I10" s="496">
        <v>300</v>
      </c>
    </row>
    <row r="11" spans="2:10" x14ac:dyDescent="0.2">
      <c r="B11" s="113">
        <v>80023731</v>
      </c>
      <c r="C11" s="114">
        <v>44204</v>
      </c>
      <c r="D11" s="113" t="s">
        <v>74</v>
      </c>
      <c r="E11" s="113">
        <v>400</v>
      </c>
      <c r="H11" s="54" t="s">
        <v>69</v>
      </c>
      <c r="I11" s="496">
        <v>340</v>
      </c>
    </row>
    <row r="12" spans="2:10" x14ac:dyDescent="0.2">
      <c r="B12" s="113">
        <v>80023970</v>
      </c>
      <c r="C12" s="114">
        <v>44210</v>
      </c>
      <c r="D12" s="113" t="s">
        <v>30</v>
      </c>
      <c r="E12" s="113">
        <v>300</v>
      </c>
      <c r="H12" s="54" t="s">
        <v>37</v>
      </c>
      <c r="I12" s="496">
        <v>40</v>
      </c>
    </row>
    <row r="13" spans="2:10" x14ac:dyDescent="0.2">
      <c r="B13" s="113">
        <v>80023970</v>
      </c>
      <c r="C13" s="114">
        <v>44210</v>
      </c>
      <c r="D13" s="113" t="s">
        <v>32</v>
      </c>
      <c r="E13" s="113">
        <v>710</v>
      </c>
      <c r="H13" s="54" t="s">
        <v>38</v>
      </c>
      <c r="I13" s="496">
        <v>490</v>
      </c>
    </row>
    <row r="14" spans="2:10" x14ac:dyDescent="0.2">
      <c r="B14" s="113">
        <v>80023970</v>
      </c>
      <c r="C14" s="114">
        <v>44210</v>
      </c>
      <c r="D14" s="113" t="s">
        <v>69</v>
      </c>
      <c r="E14" s="113">
        <v>140</v>
      </c>
      <c r="H14" s="54" t="s">
        <v>74</v>
      </c>
      <c r="I14" s="496">
        <v>670</v>
      </c>
    </row>
    <row r="15" spans="2:10" x14ac:dyDescent="0.2">
      <c r="B15" s="113">
        <v>80023970</v>
      </c>
      <c r="C15" s="114">
        <v>44210</v>
      </c>
      <c r="D15" s="113" t="s">
        <v>37</v>
      </c>
      <c r="E15" s="113">
        <v>20</v>
      </c>
      <c r="H15" s="54" t="s">
        <v>39</v>
      </c>
      <c r="I15" s="496">
        <v>530</v>
      </c>
      <c r="J15" s="136"/>
    </row>
    <row r="16" spans="2:10" x14ac:dyDescent="0.2">
      <c r="B16" s="113">
        <v>80023970</v>
      </c>
      <c r="C16" s="114">
        <v>44210</v>
      </c>
      <c r="D16" s="113" t="s">
        <v>38</v>
      </c>
      <c r="E16" s="113">
        <v>310</v>
      </c>
      <c r="H16" s="54" t="s">
        <v>203</v>
      </c>
      <c r="I16" s="496">
        <v>200</v>
      </c>
    </row>
    <row r="17" spans="2:9" x14ac:dyDescent="0.2">
      <c r="B17" s="113">
        <v>80023970</v>
      </c>
      <c r="C17" s="114">
        <v>44210</v>
      </c>
      <c r="D17" s="113" t="s">
        <v>59</v>
      </c>
      <c r="E17" s="113">
        <v>350</v>
      </c>
      <c r="H17" s="54" t="s">
        <v>59</v>
      </c>
      <c r="I17" s="496">
        <v>350</v>
      </c>
    </row>
    <row r="18" spans="2:9" x14ac:dyDescent="0.2">
      <c r="B18" s="113">
        <v>80023970</v>
      </c>
      <c r="C18" s="114">
        <v>44210</v>
      </c>
      <c r="D18" s="113" t="s">
        <v>75</v>
      </c>
      <c r="E18" s="113">
        <v>140</v>
      </c>
      <c r="H18" s="54" t="s">
        <v>227</v>
      </c>
      <c r="I18" s="496">
        <v>1630</v>
      </c>
    </row>
    <row r="19" spans="2:9" x14ac:dyDescent="0.2">
      <c r="B19" s="113">
        <v>80023970</v>
      </c>
      <c r="C19" s="114">
        <v>44210</v>
      </c>
      <c r="D19" s="113" t="s">
        <v>65</v>
      </c>
      <c r="E19" s="113">
        <v>1000</v>
      </c>
      <c r="H19" s="54" t="s">
        <v>75</v>
      </c>
      <c r="I19" s="496">
        <v>340</v>
      </c>
    </row>
    <row r="20" spans="2:9" x14ac:dyDescent="0.2">
      <c r="B20" s="113">
        <v>80024190</v>
      </c>
      <c r="C20" s="114">
        <v>44215</v>
      </c>
      <c r="D20" s="113" t="s">
        <v>203</v>
      </c>
      <c r="E20" s="113">
        <v>200</v>
      </c>
      <c r="H20" s="54" t="s">
        <v>24</v>
      </c>
      <c r="I20" s="496">
        <v>8760</v>
      </c>
    </row>
    <row r="21" spans="2:9" x14ac:dyDescent="0.2">
      <c r="B21" s="113">
        <v>80024190</v>
      </c>
      <c r="C21" s="114">
        <v>44215</v>
      </c>
      <c r="D21" s="113" t="s">
        <v>39</v>
      </c>
      <c r="E21" s="113">
        <v>530</v>
      </c>
    </row>
    <row r="22" spans="2:9" x14ac:dyDescent="0.2">
      <c r="B22" s="113">
        <v>80024190</v>
      </c>
      <c r="C22" s="114">
        <v>44215</v>
      </c>
      <c r="D22" s="113" t="s">
        <v>74</v>
      </c>
      <c r="E22" s="113">
        <v>270</v>
      </c>
    </row>
    <row r="23" spans="2:9" x14ac:dyDescent="0.2">
      <c r="B23" s="113">
        <v>80024190</v>
      </c>
      <c r="C23" s="114">
        <v>44215</v>
      </c>
      <c r="D23" s="113" t="s">
        <v>77</v>
      </c>
      <c r="E23" s="113">
        <v>100</v>
      </c>
    </row>
    <row r="24" spans="2:9" x14ac:dyDescent="0.2">
      <c r="B24" s="113">
        <v>80024190</v>
      </c>
      <c r="C24" s="114">
        <v>44215</v>
      </c>
      <c r="D24" s="113" t="s">
        <v>65</v>
      </c>
      <c r="E24" s="113">
        <v>1200</v>
      </c>
    </row>
    <row r="25" spans="2:9" x14ac:dyDescent="0.2">
      <c r="B25" s="113">
        <v>3500000592</v>
      </c>
      <c r="C25" s="114">
        <v>44215</v>
      </c>
      <c r="D25" s="113" t="s">
        <v>227</v>
      </c>
      <c r="E25" s="113">
        <v>1630</v>
      </c>
    </row>
    <row r="26" spans="2:9" x14ac:dyDescent="0.2">
      <c r="B26" s="113"/>
      <c r="C26" s="114"/>
      <c r="D26" s="158"/>
      <c r="E26" s="113"/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51000000}">
    <sortState xmlns:xlrd2="http://schemas.microsoft.com/office/spreadsheetml/2017/richdata2" ref="B4:E48">
      <sortCondition ref="B3:B48"/>
    </sortState>
  </autoFilter>
  <dataValidations count="5">
    <dataValidation type="list" allowBlank="1" showInputMessage="1" showErrorMessage="1" sqref="D5:D14" xr:uid="{00000000-0002-0000-5100-000000000000}">
      <formula1>$B$54:$B$91</formula1>
    </dataValidation>
    <dataValidation type="list" allowBlank="1" showInputMessage="1" showErrorMessage="1" sqref="D15:D39" xr:uid="{00000000-0002-0000-5100-000001000000}">
      <formula1>$B$54:$B$92</formula1>
    </dataValidation>
    <dataValidation type="list" allowBlank="1" showInputMessage="1" showErrorMessage="1" sqref="D40:D47" xr:uid="{00000000-0002-0000-5100-000002000000}">
      <formula1>$B$54:$B$72</formula1>
    </dataValidation>
    <dataValidation type="list" allowBlank="1" showInputMessage="1" showErrorMessage="1" sqref="D49:D54" xr:uid="{00000000-0002-0000-5100-000003000000}">
      <formula1>$B$54:$B$71</formula1>
    </dataValidation>
    <dataValidation type="list" allowBlank="1" showInputMessage="1" showErrorMessage="1" sqref="D4" xr:uid="{00000000-0002-0000-5100-000004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C000"/>
    <pageSetUpPr fitToPage="1"/>
  </sheetPr>
  <dimension ref="A2:S135"/>
  <sheetViews>
    <sheetView showGridLines="0" topLeftCell="C37" zoomScale="85" zoomScaleNormal="85" workbookViewId="0">
      <selection activeCell="G49" sqref="G49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236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Febrero   2021 '!$H$6:$I$28,2,FALSE),"")</f>
        <v>1500</v>
      </c>
      <c r="F8" s="17" t="s">
        <v>12</v>
      </c>
      <c r="G8" s="27">
        <f>IFERROR(+D8*E8,"")</f>
        <v>3570</v>
      </c>
      <c r="I8" s="17" t="str">
        <f>IFERROR(VLOOKUP(E8,'Control-EM Marzo 2021 '!$H$6:$I$28,2,FALSE),"")</f>
        <v/>
      </c>
      <c r="J8" s="65" t="s">
        <v>32</v>
      </c>
      <c r="K8" s="144">
        <v>50003076</v>
      </c>
      <c r="L8" s="8">
        <f>E8</f>
        <v>1500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Febrero   2021 '!$H$6:$I$28,2,FALSE),"")</f>
        <v>300</v>
      </c>
      <c r="F9" s="18" t="s">
        <v>12</v>
      </c>
      <c r="G9" s="33">
        <f>IFERROR(+D9*E9,"")</f>
        <v>954</v>
      </c>
      <c r="I9" s="18" t="str">
        <f>IFERROR(VLOOKUP(E9,'Control-EM Marzo 2021 '!$H$6:$I$28,2,FALSE),"")</f>
        <v/>
      </c>
      <c r="J9" s="65" t="s">
        <v>31</v>
      </c>
      <c r="K9" s="144">
        <v>50003065</v>
      </c>
      <c r="L9" s="8">
        <f>E9</f>
        <v>300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Febrero   2021 '!$H$6:$I$28,2,FALSE),"")</f>
        <v>1080</v>
      </c>
      <c r="F10" s="18" t="s">
        <v>12</v>
      </c>
      <c r="G10" s="33">
        <f t="shared" ref="G10:G46" si="1">IFERROR(+D10*E10,"")</f>
        <v>2602.8000000000002</v>
      </c>
      <c r="I10" s="18" t="str">
        <f>IFERROR(VLOOKUP(E10,'Control-EM Marzo 2021 '!$H$6:$I$28,2,FALSE),"")</f>
        <v/>
      </c>
      <c r="J10" t="s">
        <v>37</v>
      </c>
      <c r="K10" s="185">
        <v>50004171</v>
      </c>
      <c r="L10" s="8">
        <f>E10</f>
        <v>1080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Febrero   2021 '!$H$6:$I$28,2,FALSE),"")</f>
        <v/>
      </c>
      <c r="F11" s="18" t="s">
        <v>12</v>
      </c>
      <c r="G11" s="33" t="str">
        <f t="shared" si="1"/>
        <v/>
      </c>
      <c r="I11" s="18" t="str">
        <f>IFERROR(VLOOKUP(E11,'Control-EM Marzo 2021 '!$H$6:$I$28,2,FALSE),"")</f>
        <v/>
      </c>
      <c r="J11"/>
      <c r="K11"/>
    </row>
    <row r="12" spans="1:17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Febrero   2021 '!$H$6:$I$28,2,FALSE),"")</f>
        <v/>
      </c>
      <c r="F12" s="18" t="s">
        <v>12</v>
      </c>
      <c r="G12" s="33" t="str">
        <f t="shared" si="1"/>
        <v/>
      </c>
      <c r="I12" s="18" t="str">
        <f>IFERROR(VLOOKUP(E12,'Control-EM Marzo 2021 '!$H$6:$I$28,2,FALSE),"")</f>
        <v/>
      </c>
      <c r="J12"/>
      <c r="K12"/>
    </row>
    <row r="13" spans="1:17" s="8" customFormat="1" ht="24.95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Febrero   2021 '!$H$6:$I$28,2,FALSE),"")</f>
        <v/>
      </c>
      <c r="F13" s="18" t="s">
        <v>12</v>
      </c>
      <c r="G13" s="33" t="str">
        <f t="shared" si="1"/>
        <v/>
      </c>
      <c r="I13" s="18" t="str">
        <f>IFERROR(VLOOKUP(E13,'Control-EM Marzo 2021 '!$H$6:$I$28,2,FALSE),"")</f>
        <v/>
      </c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Febrero   2021 '!$H$6:$I$28,2,FALSE),"")</f>
        <v>170</v>
      </c>
      <c r="F14" s="18" t="s">
        <v>12</v>
      </c>
      <c r="G14" s="33">
        <f t="shared" si="1"/>
        <v>588.20000000000005</v>
      </c>
      <c r="I14" s="18" t="str">
        <f>IFERROR(VLOOKUP(E14,'Control-EM Marzo 2021 '!$H$6:$I$28,2,FALSE),"")</f>
        <v/>
      </c>
      <c r="J14" t="s">
        <v>39</v>
      </c>
      <c r="K14" s="185">
        <v>50004370</v>
      </c>
      <c r="L14" s="8">
        <f>E14</f>
        <v>170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Febrero   2021 '!$H$6:$I$28,2,FALSE),"")</f>
        <v/>
      </c>
      <c r="F15" s="19" t="s">
        <v>12</v>
      </c>
      <c r="G15" s="33" t="str">
        <f t="shared" si="1"/>
        <v/>
      </c>
      <c r="I15" s="19" t="str">
        <f>IFERROR(VLOOKUP(E15,'Control-EM Marzo 2021 '!$H$6:$I$28,2,FALSE),"")</f>
        <v/>
      </c>
      <c r="J15"/>
      <c r="K15"/>
    </row>
    <row r="16" spans="1:17" s="8" customFormat="1" ht="24.95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Febrero   2021 '!$H$6:$I$28,2,FALSE),"")</f>
        <v/>
      </c>
      <c r="F16" s="19" t="s">
        <v>12</v>
      </c>
      <c r="G16" s="33" t="str">
        <f t="shared" si="1"/>
        <v/>
      </c>
      <c r="I16" s="19" t="str">
        <f>IFERROR(VLOOKUP(E16,'Control-EM Marzo 2021 '!$H$6:$I$28,2,FALSE),"")</f>
        <v/>
      </c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Febrero   2021 '!$H$6:$I$28,2,FALSE),"")</f>
        <v/>
      </c>
      <c r="F17" s="19" t="s">
        <v>12</v>
      </c>
      <c r="G17" s="33" t="str">
        <f t="shared" si="1"/>
        <v/>
      </c>
      <c r="I17" s="19" t="str">
        <f>IFERROR(VLOOKUP(E17,'Control-EM Marzo 2021 '!$H$6:$I$28,2,FALSE),"")</f>
        <v/>
      </c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Febrero   2021 '!$H$6:$I$28,2,FALSE),"")</f>
        <v>295</v>
      </c>
      <c r="F18" s="89" t="s">
        <v>12</v>
      </c>
      <c r="G18" s="33">
        <f t="shared" si="1"/>
        <v>542.80000000000007</v>
      </c>
      <c r="I18" s="89" t="str">
        <f>IFERROR(VLOOKUP(E18,'Control-EM Marzo 2021 '!$H$6:$I$28,2,FALSE),"")</f>
        <v/>
      </c>
      <c r="J18" t="s">
        <v>30</v>
      </c>
      <c r="K18" s="185">
        <v>50001439</v>
      </c>
      <c r="L18" s="8">
        <f>E18</f>
        <v>295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Febrero   2021 '!$H$6:$I$28,2,FALSE),"")</f>
        <v/>
      </c>
      <c r="F19" s="19" t="s">
        <v>12</v>
      </c>
      <c r="G19" s="33" t="str">
        <f t="shared" si="1"/>
        <v/>
      </c>
      <c r="I19" s="19" t="str">
        <f>IFERROR(VLOOKUP(E19,'Control-EM Marzo 2021 '!$H$6:$I$28,2,FALSE),"")</f>
        <v/>
      </c>
      <c r="J19"/>
      <c r="K19"/>
    </row>
    <row r="20" spans="1:17" ht="24.95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Febrero   2021 '!$H$6:$I$28,2,FALSE),"")</f>
        <v/>
      </c>
      <c r="F20" s="18" t="s">
        <v>12</v>
      </c>
      <c r="G20" s="33" t="str">
        <f t="shared" si="1"/>
        <v/>
      </c>
      <c r="I20" s="18" t="str">
        <f>IFERROR(VLOOKUP(E20,'Control-EM Marzo 2021 '!$H$6:$I$28,2,FALSE),"")</f>
        <v/>
      </c>
      <c r="J20"/>
      <c r="K20"/>
    </row>
    <row r="21" spans="1:17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Febrero   2021 '!$H$6:$I$28,2,FALSE),"")</f>
        <v/>
      </c>
      <c r="F21" s="18" t="s">
        <v>12</v>
      </c>
      <c r="G21" s="33" t="str">
        <f t="shared" si="1"/>
        <v/>
      </c>
      <c r="I21" s="18" t="str">
        <f>IFERROR(VLOOKUP(E21,'Control-EM Marzo 2021 '!$H$6:$I$28,2,FALSE),"")</f>
        <v/>
      </c>
      <c r="J21"/>
      <c r="K21"/>
    </row>
    <row r="22" spans="1:17" ht="24.95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Febrero   2021 '!$H$6:$I$28,2,FALSE),"")</f>
        <v/>
      </c>
      <c r="F22" s="18" t="s">
        <v>12</v>
      </c>
      <c r="G22" s="33" t="str">
        <f t="shared" si="1"/>
        <v/>
      </c>
      <c r="I22" s="18" t="str">
        <f>IFERROR(VLOOKUP(E22,'Control-EM Marzo 2021 '!$H$6:$I$28,2,FALSE),"")</f>
        <v/>
      </c>
      <c r="J22"/>
      <c r="K22"/>
    </row>
    <row r="23" spans="1:17" ht="24.95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Febrero   2021 '!$H$6:$I$28,2,FALSE),"")</f>
        <v/>
      </c>
      <c r="F23" s="20" t="s">
        <v>12</v>
      </c>
      <c r="G23" s="33" t="str">
        <f t="shared" si="1"/>
        <v/>
      </c>
      <c r="I23" s="20" t="str">
        <f>IFERROR(VLOOKUP(E23,'Control-EM Marzo 2021 '!$H$6:$I$28,2,FALSE),"")</f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Febrero   2021 '!$H$6:$I$28,2,FALSE),"")</f>
        <v>550</v>
      </c>
      <c r="F24" s="19" t="s">
        <v>12</v>
      </c>
      <c r="G24" s="33">
        <f t="shared" si="1"/>
        <v>1870</v>
      </c>
      <c r="I24" s="19" t="str">
        <f>IFERROR(VLOOKUP(E24,'Control-EM Marzo 2021 '!$H$6:$I$28,2,FALSE),"")</f>
        <v/>
      </c>
      <c r="J24" t="s">
        <v>63</v>
      </c>
      <c r="K24" s="185">
        <v>50001416</v>
      </c>
      <c r="L24" s="8">
        <f>E24</f>
        <v>550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Febrero   2021 '!$H$6:$I$28,2,FALSE),"")</f>
        <v/>
      </c>
      <c r="F25" s="19" t="s">
        <v>12</v>
      </c>
      <c r="G25" s="33" t="str">
        <f t="shared" si="1"/>
        <v/>
      </c>
      <c r="I25" s="19" t="str">
        <f>IFERROR(VLOOKUP(E25,'Control-EM Marzo 2021 '!$H$6:$I$28,2,FALSE),"")</f>
        <v/>
      </c>
      <c r="J25"/>
      <c r="K25"/>
    </row>
    <row r="26" spans="1:17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Febrero   2021 '!$H$6:$I$28,2,FALSE),"")</f>
        <v/>
      </c>
      <c r="F26" s="19" t="s">
        <v>12</v>
      </c>
      <c r="G26" s="33" t="str">
        <f t="shared" si="1"/>
        <v/>
      </c>
      <c r="I26" s="19" t="str">
        <f>IFERROR(VLOOKUP(E26,'Control-EM Marzo 2021 '!$H$6:$I$28,2,FALSE),"")</f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Febrero   2021 '!$H$6:$I$28,2,FALSE),"")</f>
        <v>800</v>
      </c>
      <c r="F27" s="19" t="s">
        <v>12</v>
      </c>
      <c r="G27" s="33">
        <f t="shared" si="1"/>
        <v>4656</v>
      </c>
      <c r="I27" s="19" t="str">
        <f>IFERROR(VLOOKUP(E27,'Control-EM Marzo 2021 '!$H$6:$I$28,2,FALSE),"")</f>
        <v/>
      </c>
      <c r="J27" t="s">
        <v>176</v>
      </c>
      <c r="K27" s="185">
        <v>50007322</v>
      </c>
      <c r="L27" s="8">
        <f>E27</f>
        <v>800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Febrero   2021 '!$H$6:$I$28,2,FALSE),"")</f>
        <v/>
      </c>
      <c r="F28" s="89" t="s">
        <v>183</v>
      </c>
      <c r="G28" s="33" t="str">
        <f t="shared" si="1"/>
        <v/>
      </c>
      <c r="I28" s="89" t="str">
        <f>IFERROR(VLOOKUP(E28,'Control-EM Marzo 2021 '!$H$6:$I$28,2,FALSE),"")</f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Febrero   2021 '!$H$6:$I$28,2,FALSE),"")</f>
        <v/>
      </c>
      <c r="F29" s="18" t="s">
        <v>12</v>
      </c>
      <c r="G29" s="33" t="str">
        <f t="shared" si="1"/>
        <v/>
      </c>
      <c r="I29" s="18" t="str">
        <f>IFERROR(VLOOKUP(E29,'Control-EM Marzo 2021 '!$H$6:$I$28,2,FALSE),"")</f>
        <v/>
      </c>
    </row>
    <row r="30" spans="1:17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Febrero   2021 '!$H$6:$I$28,2,FALSE),"")</f>
        <v/>
      </c>
      <c r="F30" s="18" t="s">
        <v>12</v>
      </c>
      <c r="G30" s="33" t="str">
        <f t="shared" si="1"/>
        <v/>
      </c>
      <c r="I30" s="18" t="str">
        <f>IFERROR(VLOOKUP(E30,'Control-EM Marzo 2021 '!$H$6:$I$28,2,FALSE),"")</f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Febrero   2021 '!$H$6:$I$28,2,FALSE),"")</f>
        <v>72</v>
      </c>
      <c r="F31" s="18" t="s">
        <v>12</v>
      </c>
      <c r="G31" s="33">
        <f t="shared" si="1"/>
        <v>281.52</v>
      </c>
      <c r="I31" s="18" t="str">
        <f>IFERROR(VLOOKUP(E31,'Control-EM Marzo 2021 '!$H$6:$I$28,2,FALSE),"")</f>
        <v/>
      </c>
      <c r="J31" s="65" t="s">
        <v>70</v>
      </c>
      <c r="K31" s="144">
        <v>50004184</v>
      </c>
      <c r="L31" s="8">
        <f>E31</f>
        <v>72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Febrero   2021 '!$H$6:$I$28,2,FALSE),"")</f>
        <v>200</v>
      </c>
      <c r="F32" s="18" t="s">
        <v>12</v>
      </c>
      <c r="G32" s="33">
        <f t="shared" si="1"/>
        <v>660</v>
      </c>
      <c r="I32" s="18" t="str">
        <f>IFERROR(VLOOKUP(E32,'Control-EM Marzo 2021 '!$H$6:$I$28,2,FALSE),"")</f>
        <v/>
      </c>
      <c r="J32" s="65" t="s">
        <v>71</v>
      </c>
      <c r="K32" s="144">
        <v>50004264</v>
      </c>
      <c r="L32" s="8">
        <f>E32</f>
        <v>200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Febrero   2021 '!$H$6:$I$28,2,FALSE),"")</f>
        <v/>
      </c>
      <c r="F33" s="19" t="s">
        <v>12</v>
      </c>
      <c r="G33" s="33" t="str">
        <f t="shared" si="1"/>
        <v/>
      </c>
      <c r="I33" s="19" t="str">
        <f>IFERROR(VLOOKUP(E33,'Control-EM Marzo 2021 '!$H$6:$I$28,2,FALSE),"")</f>
        <v/>
      </c>
    </row>
    <row r="34" spans="1:19" ht="24.95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Febrero   2021 '!$H$6:$I$28,2,FALSE),"")</f>
        <v/>
      </c>
      <c r="F34" s="19" t="s">
        <v>12</v>
      </c>
      <c r="G34" s="33" t="str">
        <f t="shared" si="1"/>
        <v/>
      </c>
      <c r="I34" s="19" t="str">
        <f>IFERROR(VLOOKUP(E34,'Control-EM Marzo 2021 '!$H$6:$I$28,2,FALSE),"")</f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Febrero   2021 '!$H$6:$I$28,2,FALSE),"")</f>
        <v>380</v>
      </c>
      <c r="F35" s="19" t="s">
        <v>12</v>
      </c>
      <c r="G35" s="33">
        <f t="shared" si="1"/>
        <v>2014</v>
      </c>
      <c r="I35" s="19" t="str">
        <f>IFERROR(VLOOKUP(E35,'Control-EM Marzo 2021 '!$H$6:$I$28,2,FALSE),"")</f>
        <v/>
      </c>
      <c r="J35" s="65" t="s">
        <v>74</v>
      </c>
      <c r="K35" s="144">
        <v>50004355</v>
      </c>
      <c r="L35" s="8">
        <f>E35</f>
        <v>380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>
        <f>IFERROR(VLOOKUP(A36,'Control-EM Febrero   2021 '!$H$6:$I$28,2,FALSE),"")</f>
        <v>700</v>
      </c>
      <c r="F36" s="19" t="s">
        <v>12</v>
      </c>
      <c r="G36" s="33">
        <f t="shared" si="1"/>
        <v>2380</v>
      </c>
      <c r="I36" s="19" t="str">
        <f>IFERROR(VLOOKUP(E36,'Control-EM Marzo 2021 '!$H$6:$I$28,2,FALSE),"")</f>
        <v/>
      </c>
      <c r="J36" s="65" t="s">
        <v>143</v>
      </c>
      <c r="K36" s="65">
        <v>50004365</v>
      </c>
      <c r="L36" s="7">
        <f>E36</f>
        <v>700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Febrero   2021 '!$H$6:$I$28,2,FALSE),"")</f>
        <v/>
      </c>
      <c r="F37" s="19" t="s">
        <v>12</v>
      </c>
      <c r="G37" s="33" t="str">
        <f t="shared" si="1"/>
        <v/>
      </c>
      <c r="I37" s="19" t="str">
        <f>IFERROR(VLOOKUP(E37,'Control-EM Marzo 2021 '!$H$6:$I$28,2,FALSE),"")</f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>
        <f>IFERROR(VLOOKUP(A38,'Control-EM Febrero   2021 '!$H$6:$I$28,2,FALSE),"")</f>
        <v>400</v>
      </c>
      <c r="F38" s="19" t="s">
        <v>12</v>
      </c>
      <c r="G38" s="33">
        <f t="shared" si="1"/>
        <v>1760.0000000000002</v>
      </c>
      <c r="I38" s="19" t="str">
        <f>IFERROR(VLOOKUP(E38,'Control-EM Marzo 2021 '!$H$6:$I$28,2,FALSE),"")</f>
        <v/>
      </c>
      <c r="J38" s="7" t="str">
        <f>A38</f>
        <v>IPB78</v>
      </c>
      <c r="K38" s="65">
        <v>50004376</v>
      </c>
      <c r="L38" s="15">
        <f>E38</f>
        <v>400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Febrero   2021 '!$H$6:$I$28,2,FALSE),"")</f>
        <v>1090</v>
      </c>
      <c r="F39" s="18" t="s">
        <v>12</v>
      </c>
      <c r="G39" s="33">
        <f t="shared" si="1"/>
        <v>4687</v>
      </c>
      <c r="I39" s="18" t="str">
        <f>IFERROR(VLOOKUP(E39,'Control-EM Marzo 2021 '!$H$6:$I$28,2,FALSE),"")</f>
        <v/>
      </c>
      <c r="J39" s="65" t="s">
        <v>77</v>
      </c>
      <c r="K39" s="144">
        <v>50003552</v>
      </c>
      <c r="L39" s="8">
        <f>E39</f>
        <v>1090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Febrero   2021 '!$H$6:$I$28,2,FALSE),"")</f>
        <v/>
      </c>
      <c r="F40" s="18" t="s">
        <v>12</v>
      </c>
      <c r="G40" s="33" t="str">
        <f t="shared" si="1"/>
        <v/>
      </c>
      <c r="I40" s="18" t="str">
        <f>IFERROR(VLOOKUP(E40,'Control-EM Marzo 2021 '!$H$6:$I$28,2,FALSE),"")</f>
        <v/>
      </c>
    </row>
    <row r="41" spans="1:19" ht="24.95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Febrero   2021 '!$H$6:$I$28,2,FALSE),"")</f>
        <v/>
      </c>
      <c r="F41" s="18" t="s">
        <v>12</v>
      </c>
      <c r="G41" s="33" t="str">
        <f t="shared" si="1"/>
        <v/>
      </c>
      <c r="I41" s="18" t="str">
        <f>IFERROR(VLOOKUP(E41,'Control-EM Marzo 2021 '!$H$6:$I$28,2,FALSE),"")</f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>
        <f>IFERROR(VLOOKUP(A42,'Control-EM Febrero   2021 '!$H$6:$I$28,2,FALSE),"")</f>
        <v>200</v>
      </c>
      <c r="F42" s="187" t="s">
        <v>12</v>
      </c>
      <c r="G42" s="33">
        <f t="shared" si="1"/>
        <v>646</v>
      </c>
      <c r="I42" s="187" t="str">
        <f>IFERROR(VLOOKUP(E42,'Control-EM Marzo 2021 '!$H$6:$I$28,2,FALSE),"")</f>
        <v/>
      </c>
      <c r="J42" s="7" t="s">
        <v>27</v>
      </c>
      <c r="K42" s="8">
        <v>50001313</v>
      </c>
      <c r="L42" s="8">
        <f>E42/200</f>
        <v>1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Febrero   2021 '!$H$6:$I$28,2,FALSE),"")</f>
        <v/>
      </c>
      <c r="F43" s="94" t="s">
        <v>12</v>
      </c>
      <c r="G43" s="33" t="str">
        <f t="shared" si="1"/>
        <v/>
      </c>
      <c r="H43" s="35"/>
      <c r="I43" s="94" t="str">
        <f>IFERROR(VLOOKUP(E43,'Control-EM Marzo 2021 '!$H$6:$I$28,2,FALSE),"")</f>
        <v/>
      </c>
      <c r="J43" s="65" t="s">
        <v>59</v>
      </c>
      <c r="K43">
        <v>50006700</v>
      </c>
      <c r="L43" s="192" t="str">
        <f t="shared" ref="L43:L48" si="2">E43</f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Febrero   2021 '!$H$6:$I$28,2,FALSE),"")</f>
        <v/>
      </c>
      <c r="F44" s="94" t="s">
        <v>12</v>
      </c>
      <c r="G44" s="33" t="str">
        <f t="shared" si="1"/>
        <v/>
      </c>
      <c r="H44" s="35"/>
      <c r="I44" s="94" t="str">
        <f>IFERROR(VLOOKUP(E44,'Control-EM Marzo 2021 '!$H$6:$I$28,2,FALSE),"")</f>
        <v/>
      </c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Febrero   2021 '!$H$6:$I$28,2,FALSE),"")</f>
        <v/>
      </c>
      <c r="F45" s="94" t="s">
        <v>12</v>
      </c>
      <c r="G45" s="33" t="str">
        <f t="shared" si="1"/>
        <v/>
      </c>
      <c r="H45" s="35"/>
      <c r="I45" s="94" t="str">
        <f>IFERROR(VLOOKUP(E45,'Control-EM Marzo 2021 '!$H$6:$I$28,2,FALSE),"")</f>
        <v/>
      </c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Febrero   2021 '!$H$6:$I$28,2,FALSE),"")</f>
        <v/>
      </c>
      <c r="F46" s="94" t="s">
        <v>12</v>
      </c>
      <c r="G46" s="33" t="str">
        <f t="shared" si="1"/>
        <v/>
      </c>
      <c r="H46" s="35"/>
      <c r="I46" s="94" t="str">
        <f>IFERROR(VLOOKUP(E46,'Control-EM Marzo 2021 '!$H$6:$I$28,2,FALSE),"")</f>
        <v/>
      </c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>
        <f>IFERROR(VLOOKUP(A47,'Control-EM Febrero   2021 '!$H$6:$I$28,2,FALSE),"")</f>
        <v>2350</v>
      </c>
      <c r="F47" s="94" t="s">
        <v>12</v>
      </c>
      <c r="G47" s="210">
        <f>IFERROR(+D47*E47,"")</f>
        <v>10340</v>
      </c>
      <c r="H47" s="35"/>
      <c r="I47" s="94" t="str">
        <f>IFERROR(VLOOKUP(E47,'Control-EM Marzo 2021 '!$H$6:$I$28,2,FALSE),"")</f>
        <v/>
      </c>
      <c r="J47" s="65">
        <v>20002380</v>
      </c>
      <c r="K47" s="186">
        <v>20002574</v>
      </c>
      <c r="L47" s="8">
        <f t="shared" si="2"/>
        <v>2350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214">
        <f>IFERROR(VLOOKUP(A48,'Control-EM Febrero   2021 '!$H$6:$I$28,2,FALSE),"")</f>
        <v>900</v>
      </c>
      <c r="F48" s="220" t="s">
        <v>12</v>
      </c>
      <c r="G48" s="197">
        <f>IFERROR(+D48*E48,"")</f>
        <v>3492</v>
      </c>
      <c r="I48" s="214" t="str">
        <f>IFERROR(VLOOKUP(E48,'Control-EM Marzo 2021 '!$H$6:$I$28,2,FALSE),"")</f>
        <v/>
      </c>
      <c r="J48" s="65">
        <v>20002186</v>
      </c>
      <c r="K48" s="186">
        <v>20002574</v>
      </c>
      <c r="L48" s="8">
        <f t="shared" si="2"/>
        <v>900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41044.32</v>
      </c>
      <c r="H49" s="15"/>
      <c r="I49" s="90">
        <f>G49*0.97</f>
        <v>39812.990399999995</v>
      </c>
      <c r="J49" s="65" t="s">
        <v>198</v>
      </c>
      <c r="K49" s="65"/>
      <c r="N49"/>
      <c r="O49"/>
      <c r="P49"/>
      <c r="Q49"/>
      <c r="R49" s="7" t="str">
        <f>B5</f>
        <v xml:space="preserve">Período: Febrero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Febrero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42301.307999999997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41032.268759999999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>
        <f>VLOOKUP(A92,$J$8:$K$49,2,FALSE)</f>
        <v>50003076</v>
      </c>
    </row>
    <row r="93" spans="1:7" ht="14.25" x14ac:dyDescent="0.2">
      <c r="A93" s="165" t="s">
        <v>31</v>
      </c>
      <c r="B93" s="166">
        <v>3.18</v>
      </c>
      <c r="C93" s="7">
        <f>VLOOKUP(A93,$J$8:$K$49,2,FALSE)</f>
        <v>50003065</v>
      </c>
      <c r="F93" s="55"/>
    </row>
    <row r="94" spans="1:7" ht="14.25" x14ac:dyDescent="0.2">
      <c r="A94" s="165" t="s">
        <v>37</v>
      </c>
      <c r="B94" s="166">
        <v>2.41</v>
      </c>
      <c r="C94" s="7">
        <f>VLOOKUP(A94,$J$8:$K$49,2,FALSE)</f>
        <v>50004171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Febrero 202'!K8:L44,2,FALSE)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>
        <f>VLOOKUP(A96,'Certifi,servi.ES-LR Febrero 202'!K9:L45,2,FALSE)</f>
        <v>50004198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Febrero 202'!K10:L46,2,FALSE)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>
        <f>VLOOKUP(A98,$J$8:$K$49,2,FALSE)</f>
        <v>50004370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Febrero 202'!K12:L48,2,FALSE)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Febrero 202'!K13:L49,2,FALSE)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>
        <f>VLOOKUP(A102,$J$8:$K$49,2,FALSE)</f>
        <v>50001439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Febrero 202'!K16:L52,2,FALSE)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Febrero 202'!K17:L53,2,FALSE)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Febrero 202'!K18:L54,2,FALSE)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Febrero 202'!K19:L55,2,FALSE)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Febrero 202'!K20:L56,2,FALSE)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>
        <f>VLOOKUP(A108,$J$8:$K$49,2,FALSE)</f>
        <v>50001416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Febrero 202'!K22:L58,2,FALSE)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>
        <f>VLOOKUP(A110,'Certifi,servi.ES-LR Febrero 202'!K23:L59,2,FALSE)</f>
        <v>50003544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Febrero 202'!K25:L61,2,FALSE)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Febrero 202'!K26:L62,2,FALSE)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>
        <f>VLOOKUP(A114,'Certifi,servi.ES-LR Febrero 202'!K27:L63,2,FALSE)</f>
        <v>50003964</v>
      </c>
      <c r="F114" s="55"/>
    </row>
    <row r="115" spans="1:7" ht="14.25" x14ac:dyDescent="0.2">
      <c r="A115" s="165" t="s">
        <v>70</v>
      </c>
      <c r="B115" s="166">
        <v>3.91</v>
      </c>
      <c r="C115" s="7">
        <f>VLOOKUP(A115,$J$8:$K$49,2,FALSE)</f>
        <v>50004184</v>
      </c>
      <c r="F115" s="55"/>
    </row>
    <row r="116" spans="1:7" ht="14.25" x14ac:dyDescent="0.2">
      <c r="A116" s="165" t="s">
        <v>71</v>
      </c>
      <c r="B116" s="166">
        <v>3.3</v>
      </c>
      <c r="C116" s="7">
        <f>VLOOKUP(A116,$J$8:$K$49,2,FALSE)</f>
        <v>50004264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Febrero 202'!K30:L66,2,FALSE)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Febrero 202'!K31:L67,2,FALSE)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>
        <f>VLOOKUP(A119,$J$8:$K$49,2,FALSE)</f>
        <v>50004355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Febrero 202'!K34:L70,2,FALSE)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>
        <f>VLOOKUP(A123,$J$8:$K$49,2,FALSE)</f>
        <v>50003552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Febrero 202'!K37:L73,2,FALSE)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Febrero 202'!K38:L74,2,FALSE)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Febrero 202'!K39:L75,2,FALSE)</f>
        <v>#N/A</v>
      </c>
    </row>
    <row r="127" spans="1:7" ht="14.25" x14ac:dyDescent="0.2">
      <c r="A127" s="165" t="s">
        <v>27</v>
      </c>
      <c r="B127" s="167">
        <v>3.23</v>
      </c>
      <c r="C127" s="7">
        <f>VLOOKUP(A127,$J$8:$K$49,2,FALSE)</f>
        <v>50001313</v>
      </c>
    </row>
    <row r="128" spans="1:7" ht="14.25" x14ac:dyDescent="0.2">
      <c r="A128" s="165" t="s">
        <v>59</v>
      </c>
      <c r="B128" s="167">
        <v>3.23</v>
      </c>
      <c r="C128" s="7">
        <f>VLOOKUP(A128,'Certifi,servi.ES-LR Febrero 202'!K41:L77,2,FALSE)</f>
        <v>50006700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52000000}"/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I94"/>
  <sheetViews>
    <sheetView topLeftCell="A3" zoomScale="98" zoomScaleNormal="98" workbookViewId="0">
      <selection activeCell="J47" sqref="J47:J48"/>
    </sheetView>
  </sheetViews>
  <sheetFormatPr baseColWidth="10" defaultRowHeight="12.75" x14ac:dyDescent="0.2"/>
  <cols>
    <col min="2" max="2" width="13" style="59" bestFit="1" customWidth="1"/>
    <col min="3" max="3" width="25.85546875" style="59" bestFit="1" customWidth="1"/>
    <col min="4" max="4" width="17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80024789</v>
      </c>
      <c r="C4" s="114">
        <v>44223</v>
      </c>
      <c r="D4" s="113" t="s">
        <v>27</v>
      </c>
      <c r="E4" s="113">
        <v>200</v>
      </c>
      <c r="G4" s="60"/>
    </row>
    <row r="5" spans="2:9" x14ac:dyDescent="0.2">
      <c r="B5" s="113">
        <v>80024789</v>
      </c>
      <c r="C5" s="114">
        <v>44223</v>
      </c>
      <c r="D5" s="113" t="s">
        <v>63</v>
      </c>
      <c r="E5" s="113">
        <v>275</v>
      </c>
      <c r="G5" s="60"/>
    </row>
    <row r="6" spans="2:9" x14ac:dyDescent="0.2">
      <c r="B6" s="113">
        <v>80024789</v>
      </c>
      <c r="C6" s="114">
        <v>44223</v>
      </c>
      <c r="D6" s="113" t="s">
        <v>77</v>
      </c>
      <c r="E6" s="113">
        <v>380</v>
      </c>
      <c r="G6" s="60"/>
      <c r="H6" s="53" t="s">
        <v>23</v>
      </c>
      <c r="I6" t="s">
        <v>25</v>
      </c>
    </row>
    <row r="7" spans="2:9" x14ac:dyDescent="0.2">
      <c r="B7" s="113">
        <v>80024789</v>
      </c>
      <c r="C7" s="114">
        <v>44223</v>
      </c>
      <c r="D7" s="113" t="s">
        <v>37</v>
      </c>
      <c r="E7" s="113">
        <v>560</v>
      </c>
      <c r="G7" s="60"/>
      <c r="H7" s="54" t="s">
        <v>27</v>
      </c>
      <c r="I7" s="496">
        <v>200</v>
      </c>
    </row>
    <row r="8" spans="2:9" x14ac:dyDescent="0.2">
      <c r="B8" s="113">
        <v>80024789</v>
      </c>
      <c r="C8" s="114">
        <v>44223</v>
      </c>
      <c r="D8" s="113" t="s">
        <v>70</v>
      </c>
      <c r="E8" s="113">
        <v>40</v>
      </c>
      <c r="H8" s="54" t="s">
        <v>63</v>
      </c>
      <c r="I8" s="496">
        <v>550</v>
      </c>
    </row>
    <row r="9" spans="2:9" x14ac:dyDescent="0.2">
      <c r="B9" s="113">
        <v>80024789</v>
      </c>
      <c r="C9" s="114">
        <v>44223</v>
      </c>
      <c r="D9" s="113" t="s">
        <v>143</v>
      </c>
      <c r="E9" s="113">
        <v>300</v>
      </c>
      <c r="H9" s="54" t="s">
        <v>30</v>
      </c>
      <c r="I9" s="496">
        <v>295</v>
      </c>
    </row>
    <row r="10" spans="2:9" x14ac:dyDescent="0.2">
      <c r="B10" s="113">
        <v>80024789</v>
      </c>
      <c r="C10" s="114">
        <v>44223</v>
      </c>
      <c r="D10" s="113" t="s">
        <v>76</v>
      </c>
      <c r="E10" s="113">
        <v>400</v>
      </c>
      <c r="H10" s="54" t="s">
        <v>31</v>
      </c>
      <c r="I10" s="496">
        <v>300</v>
      </c>
    </row>
    <row r="11" spans="2:9" x14ac:dyDescent="0.2">
      <c r="B11" s="113">
        <v>80025597</v>
      </c>
      <c r="C11" s="114">
        <v>44236</v>
      </c>
      <c r="D11" s="113" t="s">
        <v>31</v>
      </c>
      <c r="E11" s="113">
        <v>300</v>
      </c>
      <c r="H11" s="54" t="s">
        <v>32</v>
      </c>
      <c r="I11" s="496">
        <v>1500</v>
      </c>
    </row>
    <row r="12" spans="2:9" x14ac:dyDescent="0.2">
      <c r="B12" s="113">
        <v>80025597</v>
      </c>
      <c r="C12" s="114">
        <v>44236</v>
      </c>
      <c r="D12" s="113" t="s">
        <v>30</v>
      </c>
      <c r="E12" s="113">
        <v>295</v>
      </c>
      <c r="H12" s="54" t="s">
        <v>142</v>
      </c>
      <c r="I12" s="496">
        <v>800</v>
      </c>
    </row>
    <row r="13" spans="2:9" x14ac:dyDescent="0.2">
      <c r="B13" s="113">
        <v>80025597</v>
      </c>
      <c r="C13" s="114">
        <v>44236</v>
      </c>
      <c r="D13" s="113" t="s">
        <v>142</v>
      </c>
      <c r="E13" s="158">
        <v>800</v>
      </c>
      <c r="H13" s="54" t="s">
        <v>77</v>
      </c>
      <c r="I13" s="496">
        <v>1090</v>
      </c>
    </row>
    <row r="14" spans="2:9" x14ac:dyDescent="0.2">
      <c r="B14" s="113">
        <v>80025597</v>
      </c>
      <c r="C14" s="114">
        <v>44236</v>
      </c>
      <c r="D14" s="113" t="s">
        <v>77</v>
      </c>
      <c r="E14" s="158">
        <v>710</v>
      </c>
      <c r="H14" s="54" t="s">
        <v>37</v>
      </c>
      <c r="I14" s="496">
        <v>1080</v>
      </c>
    </row>
    <row r="15" spans="2:9" x14ac:dyDescent="0.2">
      <c r="B15" s="113">
        <v>80025597</v>
      </c>
      <c r="C15" s="114">
        <v>44236</v>
      </c>
      <c r="D15" s="113" t="s">
        <v>37</v>
      </c>
      <c r="E15" s="113">
        <v>520</v>
      </c>
      <c r="H15" s="54" t="s">
        <v>70</v>
      </c>
      <c r="I15" s="496">
        <v>72</v>
      </c>
    </row>
    <row r="16" spans="2:9" x14ac:dyDescent="0.2">
      <c r="B16" s="113">
        <v>80025597</v>
      </c>
      <c r="C16" s="114">
        <v>44236</v>
      </c>
      <c r="D16" s="113" t="s">
        <v>70</v>
      </c>
      <c r="E16" s="113">
        <v>32</v>
      </c>
      <c r="H16" s="54" t="s">
        <v>71</v>
      </c>
      <c r="I16" s="496">
        <v>200</v>
      </c>
    </row>
    <row r="17" spans="2:9" x14ac:dyDescent="0.2">
      <c r="B17" s="113">
        <v>80025597</v>
      </c>
      <c r="C17" s="114">
        <v>44236</v>
      </c>
      <c r="D17" s="113" t="s">
        <v>74</v>
      </c>
      <c r="E17" s="113">
        <v>380</v>
      </c>
      <c r="H17" s="54" t="s">
        <v>74</v>
      </c>
      <c r="I17" s="496">
        <v>380</v>
      </c>
    </row>
    <row r="18" spans="2:9" x14ac:dyDescent="0.2">
      <c r="B18" s="113">
        <v>80025597</v>
      </c>
      <c r="C18" s="114">
        <v>44236</v>
      </c>
      <c r="D18" s="113" t="s">
        <v>39</v>
      </c>
      <c r="E18" s="113">
        <v>170</v>
      </c>
      <c r="H18" s="54" t="s">
        <v>143</v>
      </c>
      <c r="I18" s="496">
        <v>700</v>
      </c>
    </row>
    <row r="19" spans="2:9" x14ac:dyDescent="0.2">
      <c r="B19" s="113">
        <v>80025859</v>
      </c>
      <c r="C19" s="114">
        <v>44244</v>
      </c>
      <c r="D19" s="113" t="s">
        <v>63</v>
      </c>
      <c r="E19" s="113">
        <v>275</v>
      </c>
      <c r="H19" s="54" t="s">
        <v>39</v>
      </c>
      <c r="I19" s="496">
        <v>170</v>
      </c>
    </row>
    <row r="20" spans="2:9" x14ac:dyDescent="0.2">
      <c r="B20" s="113">
        <v>80025859</v>
      </c>
      <c r="C20" s="114">
        <v>44244</v>
      </c>
      <c r="D20" s="113" t="s">
        <v>32</v>
      </c>
      <c r="E20" s="113">
        <v>1500</v>
      </c>
      <c r="H20" s="54" t="s">
        <v>76</v>
      </c>
      <c r="I20" s="496">
        <v>400</v>
      </c>
    </row>
    <row r="21" spans="2:9" x14ac:dyDescent="0.2">
      <c r="B21" s="113">
        <v>80025859</v>
      </c>
      <c r="C21" s="114" t="s">
        <v>238</v>
      </c>
      <c r="D21" s="113" t="s">
        <v>143</v>
      </c>
      <c r="E21" s="113">
        <v>400</v>
      </c>
      <c r="H21" s="54" t="s">
        <v>227</v>
      </c>
      <c r="I21" s="496">
        <v>2350</v>
      </c>
    </row>
    <row r="22" spans="2:9" x14ac:dyDescent="0.2">
      <c r="B22" s="113">
        <v>80026199</v>
      </c>
      <c r="C22" s="114">
        <v>44249</v>
      </c>
      <c r="D22" s="113" t="s">
        <v>71</v>
      </c>
      <c r="E22" s="113">
        <v>200</v>
      </c>
      <c r="H22" s="54" t="s">
        <v>228</v>
      </c>
      <c r="I22" s="496">
        <v>900</v>
      </c>
    </row>
    <row r="23" spans="2:9" x14ac:dyDescent="0.2">
      <c r="B23" s="113">
        <v>3500000599</v>
      </c>
      <c r="C23" s="114">
        <v>44247</v>
      </c>
      <c r="D23" s="113" t="s">
        <v>227</v>
      </c>
      <c r="E23" s="113">
        <v>2350</v>
      </c>
      <c r="H23" s="54" t="s">
        <v>24</v>
      </c>
      <c r="I23" s="496">
        <v>10987</v>
      </c>
    </row>
    <row r="24" spans="2:9" x14ac:dyDescent="0.2">
      <c r="B24" s="113">
        <v>3500000598</v>
      </c>
      <c r="C24" s="114">
        <v>44247</v>
      </c>
      <c r="D24" s="113" t="s">
        <v>228</v>
      </c>
      <c r="E24" s="113">
        <v>900</v>
      </c>
    </row>
    <row r="25" spans="2:9" x14ac:dyDescent="0.2">
      <c r="B25" s="113"/>
      <c r="C25" s="114"/>
      <c r="D25" s="113"/>
      <c r="E25" s="113"/>
      <c r="F25" s="59"/>
      <c r="H25" s="54"/>
    </row>
    <row r="26" spans="2:9" x14ac:dyDescent="0.2">
      <c r="B26" s="113"/>
      <c r="C26" s="114"/>
      <c r="D26" s="113"/>
      <c r="E26" s="113"/>
      <c r="F26" s="59"/>
    </row>
    <row r="27" spans="2:9" x14ac:dyDescent="0.2">
      <c r="B27" s="113"/>
      <c r="C27" s="114"/>
      <c r="D27" s="113"/>
      <c r="E27" s="113"/>
      <c r="F27" s="59"/>
    </row>
    <row r="28" spans="2:9" x14ac:dyDescent="0.2">
      <c r="B28" s="113"/>
      <c r="C28" s="114"/>
      <c r="D28" s="113"/>
      <c r="E28" s="113"/>
      <c r="F28" s="59"/>
    </row>
    <row r="29" spans="2:9" x14ac:dyDescent="0.2">
      <c r="B29" s="113"/>
      <c r="C29" s="114"/>
      <c r="D29" s="113"/>
      <c r="E29" s="78"/>
    </row>
    <row r="30" spans="2:9" x14ac:dyDescent="0.2">
      <c r="B30" s="113"/>
      <c r="C30" s="114"/>
      <c r="D30" s="113"/>
      <c r="E30" s="78"/>
    </row>
    <row r="31" spans="2:9" x14ac:dyDescent="0.2">
      <c r="B31" s="78"/>
      <c r="C31" s="79"/>
      <c r="D31" s="113"/>
      <c r="E31" s="78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 s="53" t="s">
        <v>23</v>
      </c>
      <c r="D42" t="s">
        <v>25</v>
      </c>
      <c r="E42" s="53"/>
      <c r="F42" s="53"/>
    </row>
    <row r="43" spans="2:6" x14ac:dyDescent="0.2">
      <c r="B43" s="60"/>
      <c r="C43" s="54" t="s">
        <v>27</v>
      </c>
      <c r="D43" s="496">
        <v>200</v>
      </c>
      <c r="E43"/>
    </row>
    <row r="44" spans="2:6" x14ac:dyDescent="0.2">
      <c r="B44"/>
      <c r="C44" s="54" t="s">
        <v>63</v>
      </c>
      <c r="D44" s="496">
        <v>550</v>
      </c>
      <c r="E44"/>
    </row>
    <row r="45" spans="2:6" x14ac:dyDescent="0.2">
      <c r="B45"/>
      <c r="C45" s="54" t="s">
        <v>30</v>
      </c>
      <c r="D45" s="496">
        <v>295</v>
      </c>
      <c r="E45"/>
    </row>
    <row r="46" spans="2:6" x14ac:dyDescent="0.2">
      <c r="B46"/>
      <c r="C46" s="54" t="s">
        <v>31</v>
      </c>
      <c r="D46" s="496">
        <v>300</v>
      </c>
      <c r="E46"/>
    </row>
    <row r="47" spans="2:6" x14ac:dyDescent="0.2">
      <c r="B47"/>
      <c r="C47" s="54" t="s">
        <v>32</v>
      </c>
      <c r="D47" s="496">
        <v>1500</v>
      </c>
      <c r="E47"/>
    </row>
    <row r="48" spans="2:6" x14ac:dyDescent="0.2">
      <c r="B48"/>
      <c r="C48" s="54" t="s">
        <v>142</v>
      </c>
      <c r="D48" s="496">
        <v>800</v>
      </c>
      <c r="E48"/>
    </row>
    <row r="49" spans="2:5" x14ac:dyDescent="0.2">
      <c r="B49"/>
      <c r="C49" s="54" t="s">
        <v>77</v>
      </c>
      <c r="D49" s="496">
        <v>1090</v>
      </c>
      <c r="E49"/>
    </row>
    <row r="50" spans="2:5" x14ac:dyDescent="0.2">
      <c r="B50"/>
      <c r="C50" s="54" t="s">
        <v>37</v>
      </c>
      <c r="D50" s="496">
        <v>1080</v>
      </c>
      <c r="E50"/>
    </row>
    <row r="51" spans="2:5" x14ac:dyDescent="0.2">
      <c r="B51"/>
      <c r="C51" s="54" t="s">
        <v>70</v>
      </c>
      <c r="D51" s="496">
        <v>72</v>
      </c>
      <c r="E51"/>
    </row>
    <row r="52" spans="2:5" x14ac:dyDescent="0.2">
      <c r="B52"/>
      <c r="C52" s="54" t="s">
        <v>71</v>
      </c>
      <c r="D52" s="496">
        <v>200</v>
      </c>
      <c r="E52"/>
    </row>
    <row r="53" spans="2:5" x14ac:dyDescent="0.2">
      <c r="B53"/>
      <c r="C53" s="54" t="s">
        <v>74</v>
      </c>
      <c r="D53" s="496">
        <v>380</v>
      </c>
      <c r="E53"/>
    </row>
    <row r="54" spans="2:5" x14ac:dyDescent="0.2">
      <c r="B54"/>
      <c r="C54" s="54" t="s">
        <v>143</v>
      </c>
      <c r="D54" s="496">
        <v>700</v>
      </c>
      <c r="E54"/>
    </row>
    <row r="55" spans="2:5" x14ac:dyDescent="0.2">
      <c r="B55"/>
      <c r="C55" s="54" t="s">
        <v>39</v>
      </c>
      <c r="D55" s="496">
        <v>170</v>
      </c>
      <c r="E55"/>
    </row>
    <row r="56" spans="2:5" x14ac:dyDescent="0.2">
      <c r="B56"/>
      <c r="C56" s="54" t="s">
        <v>76</v>
      </c>
      <c r="D56" s="496">
        <v>400</v>
      </c>
      <c r="E56"/>
    </row>
    <row r="57" spans="2:5" x14ac:dyDescent="0.2">
      <c r="B57"/>
      <c r="C57" s="54" t="s">
        <v>227</v>
      </c>
      <c r="D57" s="496">
        <v>2350</v>
      </c>
      <c r="E57"/>
    </row>
    <row r="58" spans="2:5" x14ac:dyDescent="0.2">
      <c r="B58"/>
      <c r="C58" s="54" t="s">
        <v>228</v>
      </c>
      <c r="D58" s="496">
        <v>900</v>
      </c>
      <c r="E58"/>
    </row>
    <row r="59" spans="2:5" x14ac:dyDescent="0.2">
      <c r="B59"/>
      <c r="C59" s="54" t="s">
        <v>24</v>
      </c>
      <c r="D59" s="496">
        <v>10987</v>
      </c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53000000}"/>
  <dataValidations count="3">
    <dataValidation type="list" allowBlank="1" showInputMessage="1" showErrorMessage="1" sqref="D4:D31" xr:uid="{00000000-0002-0000-5300-000000000000}">
      <formula1>$B$55:$B$100</formula1>
    </dataValidation>
    <dataValidation type="list" allowBlank="1" showInputMessage="1" showErrorMessage="1" sqref="D41" xr:uid="{00000000-0002-0000-5300-000001000000}">
      <formula1>$B$55:$B$74</formula1>
    </dataValidation>
    <dataValidation type="list" allowBlank="1" showInputMessage="1" showErrorMessage="1" sqref="D32:D40" xr:uid="{00000000-0002-0000-5300-000002000000}">
      <formula1>$B$55:$B$92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C000"/>
    <pageSetUpPr fitToPage="1"/>
  </sheetPr>
  <dimension ref="A2:T125"/>
  <sheetViews>
    <sheetView showGridLines="0" topLeftCell="B41" zoomScale="85" zoomScaleNormal="85" workbookViewId="0">
      <selection activeCell="E43" sqref="E43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237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Febrero 2021'!$H$7:$I$21,2,FALSE),"")</f>
        <v>1430</v>
      </c>
      <c r="F8" s="17" t="s">
        <v>12</v>
      </c>
      <c r="G8" s="27">
        <f>IFERROR(+D8*E8,"")</f>
        <v>3403.3999999999996</v>
      </c>
      <c r="I8" s="17" t="str">
        <f>IFERROR(VLOOKUP(E8,'Control -LR-ES Marzo 2021'!$H$7:$I$21,2,FALSE),"")</f>
        <v/>
      </c>
      <c r="K8" s="144" t="s">
        <v>32</v>
      </c>
      <c r="L8" s="59">
        <v>50003076</v>
      </c>
      <c r="M8" s="8">
        <f>E8</f>
        <v>1430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Febrero 2021'!$H$7:$I$21,2,FALSE),"")</f>
        <v/>
      </c>
      <c r="F9" s="18" t="s">
        <v>12</v>
      </c>
      <c r="G9" s="33" t="str">
        <f>IFERROR(+D9*E9,"")</f>
        <v/>
      </c>
      <c r="I9" s="18" t="str">
        <f>IFERROR(VLOOKUP(E9,'Control -LR-ES Marzo 2021'!$H$7:$I$21,2,FALSE),"")</f>
        <v/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Febrero 2021'!$H$7:$I$21,2,FALSE),"")</f>
        <v>50</v>
      </c>
      <c r="F10" s="18" t="s">
        <v>12</v>
      </c>
      <c r="G10" s="33">
        <f t="shared" ref="G10:G42" si="2">IFERROR(+D10*E10,"")</f>
        <v>120.5</v>
      </c>
      <c r="I10" s="18" t="str">
        <f>IFERROR(VLOOKUP(E10,'Control -LR-ES Marzo 2021'!$H$7:$I$21,2,FALSE),"")</f>
        <v/>
      </c>
      <c r="J10"/>
      <c r="K10" t="s">
        <v>37</v>
      </c>
      <c r="L10" s="65">
        <v>50004171</v>
      </c>
      <c r="M10" s="8">
        <f>E10</f>
        <v>50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Febrero 2021'!$H$7:$I$21,2,FALSE),"")</f>
        <v/>
      </c>
      <c r="F11" s="18" t="s">
        <v>12</v>
      </c>
      <c r="G11" s="33" t="str">
        <f t="shared" si="2"/>
        <v/>
      </c>
      <c r="I11" s="18" t="str">
        <f>IFERROR(VLOOKUP(E11,'Control -LR-ES Marzo 2021'!$H$7:$I$21,2,FALSE),"")</f>
        <v/>
      </c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Febrero 2021'!$H$7:$I$21,2,FALSE),"")</f>
        <v>630</v>
      </c>
      <c r="F12" s="18" t="s">
        <v>12</v>
      </c>
      <c r="G12" s="33">
        <f t="shared" si="2"/>
        <v>1782.9</v>
      </c>
      <c r="I12" s="18" t="str">
        <f>IFERROR(VLOOKUP(E12,'Control -LR-ES Marzo 2021'!$H$7:$I$21,2,FALSE),"")</f>
        <v/>
      </c>
      <c r="J12"/>
      <c r="K12" t="s">
        <v>38</v>
      </c>
      <c r="L12" s="65">
        <v>50004198</v>
      </c>
      <c r="M12" s="8">
        <f>E12</f>
        <v>630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Febrero 2021'!$H$7:$I$21,2,FALSE),"")</f>
        <v/>
      </c>
      <c r="F13" s="18" t="s">
        <v>12</v>
      </c>
      <c r="G13" s="33" t="str">
        <f t="shared" si="2"/>
        <v/>
      </c>
      <c r="I13" s="18" t="str">
        <f>IFERROR(VLOOKUP(E13,'Control -LR-ES Marzo 2021'!$H$7:$I$21,2,FALSE),"")</f>
        <v/>
      </c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Febrero 2021'!$H$7:$I$21,2,FALSE),"")</f>
        <v>100</v>
      </c>
      <c r="F14" s="20" t="s">
        <v>12</v>
      </c>
      <c r="G14" s="33">
        <f t="shared" si="2"/>
        <v>346</v>
      </c>
      <c r="I14" s="18" t="str">
        <f>IFERROR(VLOOKUP(E14,'Control -LR-ES Marzo 2021'!$H$7:$I$21,2,FALSE),"")</f>
        <v/>
      </c>
      <c r="J14"/>
      <c r="K14" t="s">
        <v>39</v>
      </c>
      <c r="L14" s="65">
        <v>50004370</v>
      </c>
      <c r="M14" s="8">
        <f>E14</f>
        <v>100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Febrero 2021'!$H$7:$I$21,2,FALSE),"")</f>
        <v/>
      </c>
      <c r="F15" s="19" t="s">
        <v>12</v>
      </c>
      <c r="G15" s="33" t="str">
        <f t="shared" si="2"/>
        <v/>
      </c>
      <c r="I15" s="19" t="str">
        <f>IFERROR(VLOOKUP(E15,'Control -LR-ES Marzo 2021'!$H$7:$I$21,2,FALSE),"")</f>
        <v/>
      </c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Febrero 2021'!$H$7:$I$21,2,FALSE),"")</f>
        <v/>
      </c>
      <c r="F16" s="19" t="s">
        <v>12</v>
      </c>
      <c r="G16" s="33" t="str">
        <f t="shared" si="2"/>
        <v/>
      </c>
      <c r="I16" s="19" t="str">
        <f>IFERROR(VLOOKUP(E16,'Control -LR-ES Marzo 2021'!$H$7:$I$21,2,FALSE),"")</f>
        <v/>
      </c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Febrero 2021'!$H$7:$I$21,2,FALSE),"")</f>
        <v/>
      </c>
      <c r="F17" s="19" t="s">
        <v>12</v>
      </c>
      <c r="G17" s="33" t="str">
        <f t="shared" si="2"/>
        <v/>
      </c>
      <c r="I17" s="19" t="str">
        <f>IFERROR(VLOOKUP(E17,'Control -LR-ES Marzo 2021'!$H$7:$I$21,2,FALSE),"")</f>
        <v/>
      </c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Febrero 2021'!$H$7:$I$21,2,FALSE),"")</f>
        <v>600</v>
      </c>
      <c r="F18" s="19" t="s">
        <v>12</v>
      </c>
      <c r="G18" s="33">
        <f t="shared" si="2"/>
        <v>1104</v>
      </c>
      <c r="I18" s="19" t="str">
        <f>IFERROR(VLOOKUP(E18,'Control -LR-ES Marzo 2021'!$H$7:$I$21,2,FALSE),"")</f>
        <v/>
      </c>
      <c r="J18"/>
      <c r="K18" s="65" t="s">
        <v>30</v>
      </c>
      <c r="L18" s="65">
        <v>50001439</v>
      </c>
      <c r="M18" s="8">
        <f>E18</f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Febrero 2021'!$H$7:$I$21,2,FALSE),"")</f>
        <v/>
      </c>
      <c r="F19" s="19" t="s">
        <v>12</v>
      </c>
      <c r="G19" s="33" t="str">
        <f t="shared" si="2"/>
        <v/>
      </c>
      <c r="I19" s="19" t="str">
        <f>IFERROR(VLOOKUP(E19,'Control -LR-ES Marzo 2021'!$H$7:$I$21,2,FALSE),"")</f>
        <v/>
      </c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Febrero 2021'!$H$7:$I$21,2,FALSE),"")</f>
        <v/>
      </c>
      <c r="F20" s="18" t="s">
        <v>12</v>
      </c>
      <c r="G20" s="33" t="str">
        <f t="shared" si="2"/>
        <v/>
      </c>
      <c r="I20" s="18" t="str">
        <f>IFERROR(VLOOKUP(E20,'Control -LR-ES Marzo 2021'!$H$7:$I$21,2,FALSE),"")</f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Febrero 2021'!$H$7:$I$21,2,FALSE),"")</f>
        <v/>
      </c>
      <c r="F21" s="18" t="s">
        <v>12</v>
      </c>
      <c r="G21" s="33" t="str">
        <f t="shared" si="2"/>
        <v/>
      </c>
      <c r="I21" s="18" t="str">
        <f>IFERROR(VLOOKUP(E21,'Control -LR-ES Marzo 2021'!$H$7:$I$21,2,FALSE),"")</f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Febrero 2021'!$H$7:$I$21,2,FALSE),"")</f>
        <v/>
      </c>
      <c r="F22" s="18" t="s">
        <v>12</v>
      </c>
      <c r="G22" s="33" t="str">
        <f t="shared" si="2"/>
        <v/>
      </c>
      <c r="I22" s="18" t="str">
        <f>IFERROR(VLOOKUP(E22,'Control -LR-ES Marzo 2021'!$H$7:$I$21,2,FALSE),"")</f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Febrero 2021'!$H$7:$I$21,2,FALSE),"")</f>
        <v/>
      </c>
      <c r="F23" s="20" t="s">
        <v>12</v>
      </c>
      <c r="G23" s="33" t="str">
        <f t="shared" si="2"/>
        <v/>
      </c>
      <c r="I23" s="20" t="str">
        <f>IFERROR(VLOOKUP(E23,'Control -LR-ES Marzo 2021'!$H$7:$I$21,2,FALSE),"")</f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Febrero 2021'!$H$7:$I$21,2,FALSE),"")</f>
        <v/>
      </c>
      <c r="F24" s="19" t="s">
        <v>12</v>
      </c>
      <c r="G24" s="33" t="str">
        <f t="shared" si="2"/>
        <v/>
      </c>
      <c r="I24" s="19" t="str">
        <f>IFERROR(VLOOKUP(E24,'Control -LR-ES Marzo 2021'!$H$7:$I$21,2,FALSE),"")</f>
        <v/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Febrero 2021'!$H$7:$I$21,2,FALSE),"")</f>
        <v/>
      </c>
      <c r="F25" s="19" t="s">
        <v>12</v>
      </c>
      <c r="G25" s="33" t="str">
        <f t="shared" si="2"/>
        <v/>
      </c>
      <c r="I25" s="19" t="str">
        <f>IFERROR(VLOOKUP(E25,'Control -LR-ES Marzo 2021'!$H$7:$I$21,2,FALSE),"")</f>
        <v/>
      </c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Febrero 2021'!$H$7:$I$21,2,FALSE),"")</f>
        <v>1160</v>
      </c>
      <c r="F26" s="19" t="s">
        <v>12</v>
      </c>
      <c r="G26" s="33">
        <f t="shared" si="2"/>
        <v>7540</v>
      </c>
      <c r="I26" s="19" t="str">
        <f>IFERROR(VLOOKUP(E26,'Control -LR-ES Marzo 2021'!$H$7:$I$21,2,FALSE),"")</f>
        <v/>
      </c>
      <c r="J26"/>
      <c r="K26" t="s">
        <v>65</v>
      </c>
      <c r="L26" s="65">
        <v>50003544</v>
      </c>
      <c r="M26" s="8">
        <f>E26</f>
        <v>1160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Febrero 2021'!$H$7:$I$21,2,FALSE),"")</f>
        <v/>
      </c>
      <c r="F27" s="19" t="s">
        <v>12</v>
      </c>
      <c r="G27" s="33" t="str">
        <f t="shared" si="2"/>
        <v/>
      </c>
      <c r="I27" s="19" t="str">
        <f>IFERROR(VLOOKUP(E27,'Control -LR-ES Marzo 2021'!$H$7:$I$21,2,FALSE),"")</f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Febrero 2021'!$H$7:$I$21,2,FALSE),"")</f>
        <v/>
      </c>
      <c r="F28" s="18" t="s">
        <v>12</v>
      </c>
      <c r="G28" s="33" t="str">
        <f t="shared" si="2"/>
        <v/>
      </c>
      <c r="I28" s="18" t="str">
        <f>IFERROR(VLOOKUP(E28,'Control -LR-ES Marzo 2021'!$H$7:$I$21,2,FALSE),"")</f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Febrero 2021'!$H$7:$I$21,2,FALSE),"")</f>
        <v>290</v>
      </c>
      <c r="F29" s="18" t="s">
        <v>12</v>
      </c>
      <c r="G29" s="33">
        <f t="shared" si="2"/>
        <v>638</v>
      </c>
      <c r="I29" s="18" t="str">
        <f>IFERROR(VLOOKUP(E29,'Control -LR-ES Marzo 2021'!$H$7:$I$21,2,FALSE),"")</f>
        <v/>
      </c>
      <c r="J29"/>
      <c r="K29" s="65" t="s">
        <v>69</v>
      </c>
      <c r="L29" s="65">
        <v>50003964</v>
      </c>
      <c r="M29" s="8">
        <f>E29/200</f>
        <v>1.45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Febrero 2021'!$H$7:$I$21,2,FALSE),"")</f>
        <v/>
      </c>
      <c r="F30" s="18" t="s">
        <v>12</v>
      </c>
      <c r="G30" s="33" t="str">
        <f t="shared" si="2"/>
        <v/>
      </c>
      <c r="I30" s="18" t="str">
        <f>IFERROR(VLOOKUP(E30,'Control -LR-ES Marzo 2021'!$H$7:$I$21,2,FALSE),"")</f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Febrero 2021'!$H$7:$I$21,2,FALSE),"")</f>
        <v/>
      </c>
      <c r="F31" s="20" t="s">
        <v>12</v>
      </c>
      <c r="G31" s="33" t="str">
        <f t="shared" si="2"/>
        <v/>
      </c>
      <c r="I31" s="20" t="str">
        <f>IFERROR(VLOOKUP(E31,'Control -LR-ES Marzo 2021'!$H$7:$I$21,2,FALSE),"")</f>
        <v/>
      </c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Febrero 2021'!$H$7:$I$21,2,FALSE),"")</f>
        <v/>
      </c>
      <c r="F32" s="19" t="s">
        <v>12</v>
      </c>
      <c r="G32" s="33" t="str">
        <f t="shared" si="2"/>
        <v/>
      </c>
      <c r="I32" s="19" t="str">
        <f>IFERROR(VLOOKUP(E32,'Control -LR-ES Marzo 2021'!$H$7:$I$21,2,FALSE),"")</f>
        <v/>
      </c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Febrero 2021'!$H$7:$I$21,2,FALSE),"")</f>
        <v/>
      </c>
      <c r="F33" s="19" t="s">
        <v>12</v>
      </c>
      <c r="G33" s="33" t="str">
        <f t="shared" si="2"/>
        <v/>
      </c>
      <c r="I33" s="19" t="str">
        <f>IFERROR(VLOOKUP(E33,'Control -LR-ES Marzo 2021'!$H$7:$I$21,2,FALSE),"")</f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Febrero 2021'!$H$7:$I$21,2,FALSE),"")</f>
        <v>510</v>
      </c>
      <c r="F34" s="19" t="s">
        <v>12</v>
      </c>
      <c r="G34" s="33">
        <f t="shared" si="2"/>
        <v>2703</v>
      </c>
      <c r="I34" s="19" t="str">
        <f>IFERROR(VLOOKUP(E34,'Control -LR-ES Marzo 2021'!$H$7:$I$21,2,FALSE),"")</f>
        <v/>
      </c>
      <c r="K34" s="65" t="s">
        <v>74</v>
      </c>
      <c r="L34" s="65">
        <v>50004355</v>
      </c>
      <c r="M34" s="8">
        <f>E34</f>
        <v>510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Febrero 2021'!$H$7:$I$21,2,FALSE),"")</f>
        <v>336</v>
      </c>
      <c r="F35" s="89" t="s">
        <v>12</v>
      </c>
      <c r="G35" s="33">
        <f t="shared" si="2"/>
        <v>866.88</v>
      </c>
      <c r="I35" s="89" t="str">
        <f>IFERROR(VLOOKUP(E35,'Control -LR-ES Marzo 2021'!$H$7:$I$21,2,FALSE),"")</f>
        <v/>
      </c>
      <c r="K35" s="65" t="s">
        <v>75</v>
      </c>
      <c r="L35" s="65">
        <v>50006741</v>
      </c>
      <c r="M35" s="8">
        <f>E35/200</f>
        <v>1.68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>
        <f>IFERROR(VLOOKUP(A36,'Control -LR-ES Febrero 2021'!$H$7:$I$21,2,FALSE),"")</f>
        <v>600</v>
      </c>
      <c r="F36" s="19" t="s">
        <v>12</v>
      </c>
      <c r="G36" s="33">
        <f t="shared" si="2"/>
        <v>2640</v>
      </c>
      <c r="I36" s="19" t="str">
        <f>IFERROR(VLOOKUP(E36,'Control -LR-ES Marzo 2021'!$H$7:$I$21,2,FALSE),"")</f>
        <v/>
      </c>
      <c r="K36" s="65" t="s">
        <v>188</v>
      </c>
      <c r="L36" s="65">
        <v>50004376</v>
      </c>
      <c r="M36" s="8">
        <f t="shared" si="1"/>
        <v>600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Febrero 2021'!$H$7:$I$21,2,FALSE),"")</f>
        <v>160</v>
      </c>
      <c r="F37" s="19" t="s">
        <v>12</v>
      </c>
      <c r="G37" s="33">
        <f t="shared" si="2"/>
        <v>688</v>
      </c>
      <c r="I37" s="19" t="str">
        <f>IFERROR(VLOOKUP(E37,'Control -LR-ES Marzo 2021'!$H$7:$I$21,2,FALSE),"")</f>
        <v/>
      </c>
      <c r="K37" s="65" t="s">
        <v>77</v>
      </c>
      <c r="L37" s="65">
        <v>50003552</v>
      </c>
      <c r="M37" s="8">
        <f t="shared" si="1"/>
        <v>160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Febrero 2021'!$H$7:$I$21,2,FALSE),"")</f>
        <v/>
      </c>
      <c r="F38" s="19" t="s">
        <v>12</v>
      </c>
      <c r="G38" s="33" t="str">
        <f t="shared" si="2"/>
        <v/>
      </c>
      <c r="I38" s="19" t="str">
        <f>IFERROR(VLOOKUP(E38,'Control -LR-ES Marzo 2021'!$H$7:$I$21,2,FALSE),"")</f>
        <v/>
      </c>
      <c r="K38" t="str">
        <f>A38</f>
        <v>NOVOC DS3500</v>
      </c>
      <c r="M38" s="8" t="str">
        <f t="shared" si="1"/>
        <v/>
      </c>
    </row>
    <row r="39" spans="1:20" ht="18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Febrero 2021'!$H$7:$I$21,2,FALSE),"")</f>
        <v/>
      </c>
      <c r="F39" s="18" t="s">
        <v>12</v>
      </c>
      <c r="G39" s="33" t="str">
        <f t="shared" si="2"/>
        <v/>
      </c>
      <c r="I39" s="18" t="str">
        <f>IFERROR(VLOOKUP(E39,'Control -LR-ES Marzo 2021'!$H$7:$I$21,2,FALSE),"")</f>
        <v/>
      </c>
      <c r="K39" t="str">
        <f>A39</f>
        <v>ESB980</v>
      </c>
      <c r="M39" s="8" t="str">
        <f t="shared" si="1"/>
        <v/>
      </c>
    </row>
    <row r="40" spans="1:20" ht="18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Febrero 2021'!$H$7:$I$21,2,FALSE),"")</f>
        <v/>
      </c>
      <c r="F40" s="20" t="s">
        <v>12</v>
      </c>
      <c r="G40" s="33" t="str">
        <f t="shared" si="2"/>
        <v/>
      </c>
      <c r="I40" s="20" t="str">
        <f>IFERROR(VLOOKUP(E40,'Control -LR-ES Marzo 2021'!$H$7:$I$21,2,FALSE),"")</f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Febrero 2021'!$H$7:$I$21,2,FALSE),"")</f>
        <v>200</v>
      </c>
      <c r="F41" s="20" t="s">
        <v>12</v>
      </c>
      <c r="G41" s="33">
        <f t="shared" si="2"/>
        <v>890</v>
      </c>
      <c r="I41" s="18" t="str">
        <f>IFERROR(VLOOKUP(E41,'Control -LR-ES Marzo 2021'!$H$7:$I$21,2,FALSE),"")</f>
        <v/>
      </c>
      <c r="K41" t="str">
        <f>A41</f>
        <v>RT740</v>
      </c>
      <c r="L41" s="7">
        <v>50006415</v>
      </c>
      <c r="M41" s="8">
        <f>E41/200</f>
        <v>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Febrero 2021'!$H$7:$I$21,2,FALSE),"")</f>
        <v>350</v>
      </c>
      <c r="F42" s="94" t="s">
        <v>12</v>
      </c>
      <c r="G42" s="95">
        <f t="shared" si="2"/>
        <v>1130.5</v>
      </c>
      <c r="H42" s="35"/>
      <c r="I42" s="93" t="str">
        <f>IFERROR(VLOOKUP(E42,'Control -LR-ES Marzo 2021'!$H$7:$I$21,2,FALSE),"")</f>
        <v/>
      </c>
      <c r="K42" t="str">
        <f>A42</f>
        <v>SB45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3">
        <f>IFERROR(VLOOKUP(A43,'Control -LR-ES Febrero 2021'!$H$7:$I$21,2,FALSE),"")</f>
        <v>1660</v>
      </c>
      <c r="F43" s="94" t="s">
        <v>12</v>
      </c>
      <c r="G43" s="213">
        <f>IFERROR(+D43*E43,"")</f>
        <v>7304.0000000000009</v>
      </c>
      <c r="H43" s="35"/>
      <c r="I43" s="93" t="str">
        <f>IFERROR(VLOOKUP(E43,'Control -LR-ES Marzo 2021'!$H$7:$I$21,2,FALSE),"")</f>
        <v/>
      </c>
      <c r="J43" s="7"/>
      <c r="K43" s="65">
        <v>20002380</v>
      </c>
      <c r="L43" s="186">
        <v>20002574</v>
      </c>
      <c r="M43" s="8">
        <f t="shared" si="1"/>
        <v>1660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93">
        <f>IFERROR(VLOOKUP(A44,'Control -LR-ES Febrero 2021'!$H$7:$I$21,2,FALSE),"")</f>
        <v>200</v>
      </c>
      <c r="F44" s="219" t="s">
        <v>12</v>
      </c>
      <c r="G44" s="217">
        <f>IFERROR(+D44*E44,"")</f>
        <v>776</v>
      </c>
      <c r="I44" s="93" t="str">
        <f>IFERROR(VLOOKUP(E44,'Control -LR-ES Marzo 2021'!$H$7:$I$21,2,FALSE),"")</f>
        <v/>
      </c>
      <c r="J44" s="65"/>
      <c r="K44" s="65">
        <v>20002186</v>
      </c>
      <c r="L44" s="7">
        <f>E43</f>
        <v>1660</v>
      </c>
      <c r="M44" s="8">
        <f t="shared" si="1"/>
        <v>200</v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31933.18</v>
      </c>
      <c r="H45" s="15"/>
      <c r="I45" s="183">
        <f>G45*0.97</f>
        <v>30975.184600000001</v>
      </c>
      <c r="S45" s="7" t="str">
        <f>B5</f>
        <v>Período: Febrero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Febrero 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34" t="s">
        <v>14</v>
      </c>
      <c r="C50" s="534"/>
      <c r="D50" s="534"/>
      <c r="E50" s="534"/>
      <c r="F50" s="158" t="s">
        <v>8</v>
      </c>
      <c r="G50" s="171">
        <f>G45+G47</f>
        <v>32771.171999999999</v>
      </c>
      <c r="I50" s="66"/>
    </row>
    <row r="51" spans="1:9" s="65" customFormat="1" ht="24.95" customHeight="1" x14ac:dyDescent="0.2">
      <c r="A51" s="88"/>
      <c r="B51" s="534" t="s">
        <v>15</v>
      </c>
      <c r="C51" s="534"/>
      <c r="D51" s="534"/>
      <c r="E51" s="534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19" t="s">
        <v>192</v>
      </c>
      <c r="C52" s="519"/>
      <c r="D52" s="519"/>
      <c r="E52" s="519"/>
      <c r="F52" s="73" t="s">
        <v>8</v>
      </c>
      <c r="G52" s="74">
        <f>G50*0.97</f>
        <v>31788.036839999997</v>
      </c>
      <c r="I52" s="66"/>
    </row>
    <row r="53" spans="1:9" s="65" customFormat="1" ht="24.95" customHeight="1" x14ac:dyDescent="0.2">
      <c r="A53" s="88"/>
      <c r="B53" s="519" t="s">
        <v>193</v>
      </c>
      <c r="C53" s="519"/>
      <c r="D53" s="519"/>
      <c r="E53" s="519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16" t="s">
        <v>17</v>
      </c>
      <c r="F61" s="517"/>
      <c r="G61" s="518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L91"/>
  <sheetViews>
    <sheetView topLeftCell="A12" zoomScale="98" zoomScaleNormal="98" workbookViewId="0">
      <selection activeCell="J47" sqref="J47:J48"/>
    </sheetView>
  </sheetViews>
  <sheetFormatPr baseColWidth="10" defaultRowHeight="12.75" x14ac:dyDescent="0.2"/>
  <cols>
    <col min="2" max="2" width="13" style="59" bestFit="1" customWidth="1"/>
    <col min="3" max="3" width="25.85546875" style="59" bestFit="1" customWidth="1"/>
    <col min="4" max="4" width="17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80024794</v>
      </c>
      <c r="C4" s="114">
        <v>44223</v>
      </c>
      <c r="D4" s="113" t="s">
        <v>30</v>
      </c>
      <c r="E4" s="113">
        <v>300</v>
      </c>
      <c r="G4" s="60"/>
    </row>
    <row r="5" spans="2:10" x14ac:dyDescent="0.2">
      <c r="B5" s="113">
        <v>80024794</v>
      </c>
      <c r="C5" s="114">
        <v>44223</v>
      </c>
      <c r="D5" s="113" t="s">
        <v>32</v>
      </c>
      <c r="E5" s="113">
        <v>330</v>
      </c>
      <c r="G5" s="60"/>
    </row>
    <row r="6" spans="2:10" x14ac:dyDescent="0.2">
      <c r="B6" s="113">
        <v>80024794</v>
      </c>
      <c r="C6" s="114">
        <v>44223</v>
      </c>
      <c r="D6" s="113" t="s">
        <v>69</v>
      </c>
      <c r="E6" s="113">
        <v>100</v>
      </c>
      <c r="G6" s="60"/>
      <c r="H6" s="53" t="s">
        <v>23</v>
      </c>
      <c r="I6" t="s">
        <v>25</v>
      </c>
    </row>
    <row r="7" spans="2:10" x14ac:dyDescent="0.2">
      <c r="B7" s="113">
        <v>80024794</v>
      </c>
      <c r="C7" s="114">
        <v>44223</v>
      </c>
      <c r="D7" s="113" t="s">
        <v>37</v>
      </c>
      <c r="E7" s="113">
        <v>20</v>
      </c>
      <c r="G7" s="60"/>
      <c r="H7" s="54" t="s">
        <v>30</v>
      </c>
      <c r="I7" s="496">
        <v>600</v>
      </c>
    </row>
    <row r="8" spans="2:10" x14ac:dyDescent="0.2">
      <c r="B8" s="113">
        <v>80024794</v>
      </c>
      <c r="C8" s="114">
        <v>44223</v>
      </c>
      <c r="D8" s="113" t="s">
        <v>38</v>
      </c>
      <c r="E8" s="113">
        <v>290</v>
      </c>
      <c r="H8" s="54" t="s">
        <v>32</v>
      </c>
      <c r="I8" s="496">
        <v>1430</v>
      </c>
    </row>
    <row r="9" spans="2:10" x14ac:dyDescent="0.2">
      <c r="B9" s="113">
        <v>80024794</v>
      </c>
      <c r="C9" s="114">
        <v>44223</v>
      </c>
      <c r="D9" s="113" t="s">
        <v>74</v>
      </c>
      <c r="E9" s="113">
        <v>510</v>
      </c>
      <c r="H9" s="54" t="s">
        <v>65</v>
      </c>
      <c r="I9" s="496">
        <v>1160</v>
      </c>
    </row>
    <row r="10" spans="2:10" x14ac:dyDescent="0.2">
      <c r="B10" s="113">
        <v>80024794</v>
      </c>
      <c r="C10" s="114">
        <v>44223</v>
      </c>
      <c r="D10" s="113" t="s">
        <v>75</v>
      </c>
      <c r="E10" s="113">
        <v>136</v>
      </c>
      <c r="H10" s="54" t="s">
        <v>77</v>
      </c>
      <c r="I10" s="496">
        <v>160</v>
      </c>
    </row>
    <row r="11" spans="2:10" x14ac:dyDescent="0.2">
      <c r="B11" s="113">
        <v>80025271</v>
      </c>
      <c r="C11" s="114">
        <v>44228</v>
      </c>
      <c r="D11" s="113" t="s">
        <v>77</v>
      </c>
      <c r="E11" s="113">
        <v>160</v>
      </c>
      <c r="H11" s="54" t="s">
        <v>69</v>
      </c>
      <c r="I11" s="496">
        <v>290</v>
      </c>
    </row>
    <row r="12" spans="2:10" x14ac:dyDescent="0.2">
      <c r="B12" s="113">
        <v>80025590</v>
      </c>
      <c r="C12" s="114">
        <v>44236</v>
      </c>
      <c r="D12" s="113" t="s">
        <v>65</v>
      </c>
      <c r="E12" s="113">
        <v>200</v>
      </c>
      <c r="H12" s="54" t="s">
        <v>37</v>
      </c>
      <c r="I12" s="496">
        <v>50</v>
      </c>
    </row>
    <row r="13" spans="2:10" x14ac:dyDescent="0.2">
      <c r="B13" s="113">
        <v>80025590</v>
      </c>
      <c r="C13" s="114">
        <v>44236</v>
      </c>
      <c r="D13" s="113" t="s">
        <v>39</v>
      </c>
      <c r="E13" s="113">
        <v>100</v>
      </c>
      <c r="H13" s="54" t="s">
        <v>38</v>
      </c>
      <c r="I13" s="496">
        <v>630</v>
      </c>
    </row>
    <row r="14" spans="2:10" x14ac:dyDescent="0.2">
      <c r="B14" s="113">
        <v>80025590</v>
      </c>
      <c r="C14" s="114">
        <v>44236</v>
      </c>
      <c r="D14" s="113" t="s">
        <v>203</v>
      </c>
      <c r="E14" s="113">
        <v>200</v>
      </c>
      <c r="H14" s="54" t="s">
        <v>74</v>
      </c>
      <c r="I14" s="496">
        <v>510</v>
      </c>
    </row>
    <row r="15" spans="2:10" x14ac:dyDescent="0.2">
      <c r="B15" s="113">
        <v>80025590</v>
      </c>
      <c r="C15" s="114">
        <v>44236</v>
      </c>
      <c r="D15" s="113" t="s">
        <v>76</v>
      </c>
      <c r="E15" s="113">
        <v>200</v>
      </c>
      <c r="H15" s="54" t="s">
        <v>39</v>
      </c>
      <c r="I15" s="496">
        <v>100</v>
      </c>
      <c r="J15" s="136"/>
    </row>
    <row r="16" spans="2:10" x14ac:dyDescent="0.2">
      <c r="B16" s="113">
        <v>80025851</v>
      </c>
      <c r="C16" s="114">
        <v>44244</v>
      </c>
      <c r="D16" s="113" t="s">
        <v>30</v>
      </c>
      <c r="E16" s="113">
        <v>300</v>
      </c>
      <c r="H16" s="54" t="s">
        <v>76</v>
      </c>
      <c r="I16" s="496">
        <v>600</v>
      </c>
    </row>
    <row r="17" spans="2:9" x14ac:dyDescent="0.2">
      <c r="B17" s="113">
        <v>80025851</v>
      </c>
      <c r="C17" s="114">
        <v>44244</v>
      </c>
      <c r="D17" s="113" t="s">
        <v>32</v>
      </c>
      <c r="E17" s="113">
        <v>1100</v>
      </c>
      <c r="H17" s="54" t="s">
        <v>203</v>
      </c>
      <c r="I17" s="496">
        <v>200</v>
      </c>
    </row>
    <row r="18" spans="2:9" x14ac:dyDescent="0.2">
      <c r="B18" s="113">
        <v>80025851</v>
      </c>
      <c r="C18" s="114">
        <v>44244</v>
      </c>
      <c r="D18" s="113" t="s">
        <v>69</v>
      </c>
      <c r="E18" s="113">
        <v>190</v>
      </c>
      <c r="H18" s="54" t="s">
        <v>59</v>
      </c>
      <c r="I18" s="496">
        <v>350</v>
      </c>
    </row>
    <row r="19" spans="2:9" x14ac:dyDescent="0.2">
      <c r="B19" s="113">
        <v>80025851</v>
      </c>
      <c r="C19" s="114">
        <v>44244</v>
      </c>
      <c r="D19" s="113" t="s">
        <v>37</v>
      </c>
      <c r="E19" s="113">
        <v>30</v>
      </c>
      <c r="H19" s="54" t="s">
        <v>227</v>
      </c>
      <c r="I19" s="496">
        <v>1660</v>
      </c>
    </row>
    <row r="20" spans="2:9" x14ac:dyDescent="0.2">
      <c r="B20" s="113">
        <v>80025851</v>
      </c>
      <c r="C20" s="114">
        <v>44244</v>
      </c>
      <c r="D20" s="113" t="s">
        <v>38</v>
      </c>
      <c r="E20" s="113">
        <v>340</v>
      </c>
      <c r="H20" s="54" t="s">
        <v>228</v>
      </c>
      <c r="I20" s="496">
        <v>200</v>
      </c>
    </row>
    <row r="21" spans="2:9" x14ac:dyDescent="0.2">
      <c r="B21" s="113">
        <v>80025851</v>
      </c>
      <c r="C21" s="114">
        <v>44244</v>
      </c>
      <c r="D21" s="113" t="s">
        <v>75</v>
      </c>
      <c r="E21" s="113">
        <v>200</v>
      </c>
      <c r="H21" s="54" t="s">
        <v>75</v>
      </c>
      <c r="I21" s="496">
        <v>336</v>
      </c>
    </row>
    <row r="22" spans="2:9" x14ac:dyDescent="0.2">
      <c r="B22" s="113">
        <v>80025851</v>
      </c>
      <c r="C22" s="114">
        <v>44244</v>
      </c>
      <c r="D22" s="113" t="s">
        <v>76</v>
      </c>
      <c r="E22" s="113">
        <v>400</v>
      </c>
      <c r="H22" s="54" t="s">
        <v>24</v>
      </c>
      <c r="I22" s="496">
        <v>8276</v>
      </c>
    </row>
    <row r="23" spans="2:9" x14ac:dyDescent="0.2">
      <c r="B23" s="113">
        <v>3500000593</v>
      </c>
      <c r="C23" s="114">
        <v>44247</v>
      </c>
      <c r="D23" s="113" t="s">
        <v>227</v>
      </c>
      <c r="E23" s="113">
        <v>1660</v>
      </c>
    </row>
    <row r="24" spans="2:9" x14ac:dyDescent="0.2">
      <c r="B24" s="113">
        <v>3500000596</v>
      </c>
      <c r="C24" s="114">
        <v>44247</v>
      </c>
      <c r="D24" s="113" t="s">
        <v>228</v>
      </c>
      <c r="E24" s="113">
        <v>200</v>
      </c>
    </row>
    <row r="25" spans="2:9" x14ac:dyDescent="0.2">
      <c r="B25" s="113">
        <v>80026188</v>
      </c>
      <c r="C25" s="114">
        <v>44249</v>
      </c>
      <c r="D25" s="113" t="s">
        <v>65</v>
      </c>
      <c r="E25" s="113">
        <v>960</v>
      </c>
    </row>
    <row r="26" spans="2:9" x14ac:dyDescent="0.2">
      <c r="B26" s="113">
        <v>80026188</v>
      </c>
      <c r="C26" s="114">
        <v>44249</v>
      </c>
      <c r="D26" s="158" t="s">
        <v>59</v>
      </c>
      <c r="E26" s="113">
        <v>350</v>
      </c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 s="53" t="s">
        <v>23</v>
      </c>
      <c r="D41" t="s">
        <v>25</v>
      </c>
      <c r="E41" s="53"/>
      <c r="F41" s="53"/>
    </row>
    <row r="42" spans="2:6" x14ac:dyDescent="0.2">
      <c r="B42" s="60"/>
      <c r="C42" s="54" t="s">
        <v>30</v>
      </c>
      <c r="D42" s="496">
        <v>600</v>
      </c>
      <c r="E42"/>
    </row>
    <row r="43" spans="2:6" x14ac:dyDescent="0.2">
      <c r="B43"/>
      <c r="C43" s="54" t="s">
        <v>32</v>
      </c>
      <c r="D43" s="496">
        <v>1430</v>
      </c>
      <c r="E43"/>
    </row>
    <row r="44" spans="2:6" x14ac:dyDescent="0.2">
      <c r="B44"/>
      <c r="C44" s="54" t="s">
        <v>65</v>
      </c>
      <c r="D44" s="496">
        <v>1160</v>
      </c>
      <c r="E44"/>
    </row>
    <row r="45" spans="2:6" x14ac:dyDescent="0.2">
      <c r="B45"/>
      <c r="C45" s="54" t="s">
        <v>77</v>
      </c>
      <c r="D45" s="496">
        <v>160</v>
      </c>
      <c r="E45"/>
    </row>
    <row r="46" spans="2:6" x14ac:dyDescent="0.2">
      <c r="B46"/>
      <c r="C46" s="54" t="s">
        <v>69</v>
      </c>
      <c r="D46" s="496">
        <v>290</v>
      </c>
      <c r="E46"/>
    </row>
    <row r="47" spans="2:6" x14ac:dyDescent="0.2">
      <c r="B47"/>
      <c r="C47" s="54" t="s">
        <v>37</v>
      </c>
      <c r="D47" s="496">
        <v>50</v>
      </c>
      <c r="E47"/>
    </row>
    <row r="48" spans="2:6" x14ac:dyDescent="0.2">
      <c r="B48"/>
      <c r="C48" s="54" t="s">
        <v>38</v>
      </c>
      <c r="D48" s="496">
        <v>630</v>
      </c>
      <c r="E48"/>
    </row>
    <row r="49" spans="2:5" x14ac:dyDescent="0.2">
      <c r="B49"/>
      <c r="C49" s="54" t="s">
        <v>74</v>
      </c>
      <c r="D49" s="496">
        <v>510</v>
      </c>
      <c r="E49"/>
    </row>
    <row r="50" spans="2:5" x14ac:dyDescent="0.2">
      <c r="B50"/>
      <c r="C50" s="54" t="s">
        <v>39</v>
      </c>
      <c r="D50" s="496">
        <v>100</v>
      </c>
      <c r="E50" s="136"/>
    </row>
    <row r="51" spans="2:5" x14ac:dyDescent="0.2">
      <c r="B51"/>
      <c r="C51" s="54" t="s">
        <v>76</v>
      </c>
      <c r="D51" s="496">
        <v>600</v>
      </c>
      <c r="E51"/>
    </row>
    <row r="52" spans="2:5" x14ac:dyDescent="0.2">
      <c r="B52"/>
      <c r="C52" s="54" t="s">
        <v>203</v>
      </c>
      <c r="D52" s="496">
        <v>200</v>
      </c>
      <c r="E52"/>
    </row>
    <row r="53" spans="2:5" x14ac:dyDescent="0.2">
      <c r="B53"/>
      <c r="C53" s="54" t="s">
        <v>59</v>
      </c>
      <c r="D53" s="496">
        <v>350</v>
      </c>
      <c r="E53"/>
    </row>
    <row r="54" spans="2:5" x14ac:dyDescent="0.2">
      <c r="B54"/>
      <c r="C54" s="54" t="s">
        <v>227</v>
      </c>
      <c r="D54" s="496">
        <v>1660</v>
      </c>
      <c r="E54"/>
    </row>
    <row r="55" spans="2:5" x14ac:dyDescent="0.2">
      <c r="B55"/>
      <c r="C55" s="54" t="s">
        <v>228</v>
      </c>
      <c r="D55" s="496">
        <v>200</v>
      </c>
      <c r="E55"/>
    </row>
    <row r="56" spans="2:5" x14ac:dyDescent="0.2">
      <c r="B56"/>
      <c r="C56" s="54" t="s">
        <v>75</v>
      </c>
      <c r="D56" s="496">
        <v>336</v>
      </c>
      <c r="E56"/>
    </row>
    <row r="57" spans="2:5" x14ac:dyDescent="0.2">
      <c r="B57"/>
      <c r="C57" s="54" t="s">
        <v>24</v>
      </c>
      <c r="D57" s="496">
        <v>8276</v>
      </c>
      <c r="E57"/>
    </row>
    <row r="58" spans="2:5" x14ac:dyDescent="0.2">
      <c r="B58"/>
      <c r="C58"/>
      <c r="D58"/>
      <c r="E58"/>
    </row>
    <row r="59" spans="2:5" x14ac:dyDescent="0.2">
      <c r="B59"/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55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" xr:uid="{00000000-0002-0000-5500-000000000000}">
      <formula1>$B$54:$B$100</formula1>
    </dataValidation>
    <dataValidation type="list" allowBlank="1" showInputMessage="1" showErrorMessage="1" sqref="D40" xr:uid="{00000000-0002-0000-5500-000001000000}">
      <formula1>$B$54:$B$72</formula1>
    </dataValidation>
    <dataValidation type="list" allowBlank="1" showInputMessage="1" showErrorMessage="1" sqref="D15:D39" xr:uid="{00000000-0002-0000-5500-000002000000}">
      <formula1>$B$54:$B$92</formula1>
    </dataValidation>
    <dataValidation type="list" allowBlank="1" showInputMessage="1" showErrorMessage="1" sqref="D5:D14" xr:uid="{00000000-0002-0000-5500-000003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B3" sqref="B3:G3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241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Marzo 2021 '!$H$6:$I$28,2,FALSE),"")</f>
        <v>1260</v>
      </c>
      <c r="F8" s="17" t="s">
        <v>12</v>
      </c>
      <c r="G8" s="27">
        <f>IFERROR(+D8*E8,"")</f>
        <v>2998.7999999999997</v>
      </c>
      <c r="J8" s="65" t="s">
        <v>169</v>
      </c>
      <c r="K8" s="144">
        <v>50003076</v>
      </c>
      <c r="L8" s="8">
        <f>E8</f>
        <v>1260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Marzo 2021 '!$H$6:$I$28,2,FALSE),"")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144">
        <v>50003065</v>
      </c>
      <c r="L9" s="8">
        <f>E9</f>
        <v>600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Marzo 2021 '!$H$6:$I$28,2,FALSE),"")</f>
        <v>1574</v>
      </c>
      <c r="F10" s="18" t="s">
        <v>12</v>
      </c>
      <c r="G10" s="33">
        <f t="shared" ref="G10:G46" si="1">IFERROR(+D10*E10,"")</f>
        <v>3793.34</v>
      </c>
      <c r="I10" s="54"/>
      <c r="J10" s="65" t="s">
        <v>154</v>
      </c>
      <c r="K10" s="185">
        <v>50004171</v>
      </c>
      <c r="L10" s="8">
        <f>E10</f>
        <v>1574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Marzo 2021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Marzo 2021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Marzo 2021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Marzo 2021 '!$H$6:$I$28,2,FALSE),"")</f>
        <v>590</v>
      </c>
      <c r="F14" s="18" t="s">
        <v>12</v>
      </c>
      <c r="G14" s="33">
        <f t="shared" si="1"/>
        <v>2041.4</v>
      </c>
      <c r="I14" s="54"/>
      <c r="J14" s="65" t="s">
        <v>156</v>
      </c>
      <c r="K14" s="185">
        <v>50004370</v>
      </c>
      <c r="L14" s="8">
        <f>E14</f>
        <v>590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Marzo 2021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Marzo 2021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Marzo 2021 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Marzo 2021 '!$H$6:$I$28,2,FALSE),"")</f>
        <v>530</v>
      </c>
      <c r="F18" s="89" t="s">
        <v>12</v>
      </c>
      <c r="G18" s="33">
        <f t="shared" si="1"/>
        <v>975.2</v>
      </c>
      <c r="I18" s="223"/>
      <c r="J18" s="65" t="s">
        <v>151</v>
      </c>
      <c r="K18" s="185">
        <v>50001439</v>
      </c>
      <c r="L18" s="8">
        <f>E18</f>
        <v>530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Marzo 2021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Marzo 2021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Marzo 2021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Marzo 2021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Marzo 2021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Marzo 2021 '!$H$6:$I$28,2,FALSE),"")</f>
        <v>490</v>
      </c>
      <c r="F24" s="19" t="s">
        <v>12</v>
      </c>
      <c r="G24" s="33">
        <f t="shared" si="1"/>
        <v>1666</v>
      </c>
      <c r="I24" s="221"/>
      <c r="J24" s="65" t="s">
        <v>168</v>
      </c>
      <c r="K24" s="185">
        <v>50001416</v>
      </c>
      <c r="L24" s="8">
        <f>E24</f>
        <v>490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Marzo 2021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Marzo 2021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Marzo 2021 '!$H$6:$I$28,2,FALSE),"")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>
        <v>50007322</v>
      </c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Marzo 2021 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Marzo 2021 '!$H$6:$I$28,2,FALSE),"")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Marzo 2021 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Marzo 2021 '!$H$6:$I$28,2,FALSE),"")</f>
        <v>100</v>
      </c>
      <c r="F31" s="18" t="s">
        <v>12</v>
      </c>
      <c r="G31" s="33">
        <f t="shared" si="1"/>
        <v>391</v>
      </c>
      <c r="J31" s="65" t="s">
        <v>170</v>
      </c>
      <c r="K31" s="144">
        <v>50004184</v>
      </c>
      <c r="L31" s="8">
        <f>E31</f>
        <v>100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Marzo 2021 '!$H$6:$I$28,2,FALSE),"")</f>
        <v>320</v>
      </c>
      <c r="F32" s="18" t="s">
        <v>12</v>
      </c>
      <c r="G32" s="33">
        <f t="shared" si="1"/>
        <v>1056</v>
      </c>
      <c r="I32" s="223"/>
      <c r="J32" s="65" t="s">
        <v>171</v>
      </c>
      <c r="K32" s="144">
        <v>50004264</v>
      </c>
      <c r="L32" s="8">
        <f>E32</f>
        <v>320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Marzo 2021 '!$H$6:$I$28,2,FALSE),"")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Marzo 2021 '!$H$6:$I$28,2,FALSE),"")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Marzo 2021 '!$H$6:$I$28,2,FALSE),"")</f>
        <v>420</v>
      </c>
      <c r="F35" s="19" t="s">
        <v>12</v>
      </c>
      <c r="G35" s="33">
        <f t="shared" si="1"/>
        <v>2226</v>
      </c>
      <c r="I35" s="221"/>
      <c r="J35" s="65" t="s">
        <v>155</v>
      </c>
      <c r="K35" s="144">
        <v>50004355</v>
      </c>
      <c r="L35" s="8">
        <f>E35</f>
        <v>420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hidden="1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 t="str">
        <f>IFERROR(VLOOKUP(A36,'Control-EM Marzo 2021 '!$H$6:$I$28,2,FALSE),"")</f>
        <v/>
      </c>
      <c r="F36" s="19" t="s">
        <v>12</v>
      </c>
      <c r="G36" s="33" t="str">
        <f t="shared" si="1"/>
        <v/>
      </c>
      <c r="J36" s="65" t="s">
        <v>143</v>
      </c>
      <c r="K36" s="65">
        <v>50004365</v>
      </c>
      <c r="L36" s="7" t="str">
        <f>E36</f>
        <v/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Marzo 2021 '!$H$6:$I$28,2,FALSE),"")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 t="str">
        <f>IFERROR(VLOOKUP(A38,'Control-EM Marzo 2021 '!$H$6:$I$28,2,FALSE),"")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Marzo 2021 '!$H$6:$I$28,2,FALSE),"")</f>
        <v>1120</v>
      </c>
      <c r="F39" s="18" t="s">
        <v>12</v>
      </c>
      <c r="G39" s="33">
        <f t="shared" si="1"/>
        <v>4816</v>
      </c>
      <c r="J39" s="65" t="s">
        <v>189</v>
      </c>
      <c r="K39" s="144">
        <v>50003552</v>
      </c>
      <c r="L39" s="8">
        <f>E39</f>
        <v>1120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Marzo 2021 '!$H$6:$I$28,2,FALSE),"")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Marzo 2021 '!$H$6:$I$28,2,FALSE),"")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>
        <f>IFERROR(VLOOKUP(A42,'Control-EM Marzo 2021 '!$H$6:$I$28,2,FALSE),"")</f>
        <v>200</v>
      </c>
      <c r="F42" s="187" t="s">
        <v>12</v>
      </c>
      <c r="G42" s="33">
        <f t="shared" si="1"/>
        <v>646</v>
      </c>
      <c r="I42" s="174"/>
      <c r="J42" s="65" t="s">
        <v>244</v>
      </c>
      <c r="K42" s="8">
        <v>50001313</v>
      </c>
      <c r="L42" s="8">
        <f t="shared" ref="L42:L48" si="2">E42</f>
        <v>200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Marzo 2021 '!$H$6:$I$28,2,FALSE),"")</f>
        <v/>
      </c>
      <c r="F43" s="94" t="s">
        <v>12</v>
      </c>
      <c r="G43" s="33" t="str">
        <f t="shared" si="1"/>
        <v/>
      </c>
      <c r="H43" s="35"/>
      <c r="J43" s="65" t="s">
        <v>59</v>
      </c>
      <c r="K43">
        <v>50006700</v>
      </c>
      <c r="L43" s="192" t="str">
        <f t="shared" si="2"/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Marzo 2021 '!$H$6:$I$28,2,FALSE),"")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Marzo 2021 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Marzo 2021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>
        <f>IFERROR(VLOOKUP(A47,'Control-EM Marzo 2021 '!$H$6:$I$28,2,FALSE),"")</f>
        <v>2060</v>
      </c>
      <c r="F47" s="94" t="s">
        <v>12</v>
      </c>
      <c r="G47" s="210">
        <f>IFERROR(+D47*E47,"")</f>
        <v>9064</v>
      </c>
      <c r="H47" s="35"/>
      <c r="J47" s="65">
        <v>20002380</v>
      </c>
      <c r="K47" s="186">
        <v>20002574</v>
      </c>
      <c r="L47" s="8">
        <f t="shared" si="2"/>
        <v>2060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214">
        <f>IFERROR(VLOOKUP(A48,'Control-EM Marzo 2021 '!$H$6:$I$28,2,FALSE),"")</f>
        <v>930</v>
      </c>
      <c r="F48" s="220" t="s">
        <v>12</v>
      </c>
      <c r="G48" s="197">
        <f>IFERROR(+D48*E48,"")</f>
        <v>3608.4</v>
      </c>
      <c r="I48" s="90"/>
      <c r="J48" s="65">
        <v>20002186</v>
      </c>
      <c r="K48" s="186">
        <v>20002574</v>
      </c>
      <c r="L48" s="8">
        <f t="shared" si="2"/>
        <v>930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41010.14</v>
      </c>
      <c r="H49" s="15"/>
      <c r="I49" s="90">
        <f>G49*0.97</f>
        <v>39779.835800000001</v>
      </c>
      <c r="J49" s="65" t="s">
        <v>198</v>
      </c>
      <c r="K49" s="65"/>
      <c r="N49"/>
      <c r="O49"/>
      <c r="P49"/>
      <c r="Q49"/>
      <c r="R49" s="7" t="str">
        <f>B5</f>
        <v xml:space="preserve">Período: Marzo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Marzo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42267.127999999997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40999.114159999997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Marzo 2021 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Marzo 2021 '!K9:L45,2,FALSE)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Marzo 2021 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Marzo 2021 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Marzo 2021 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Marzo 2021 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Marzo 2021 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Marzo 2021 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Marzo 2021 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Marzo 2021 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Marzo 2021 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Marzo 2021 '!K23:L59,2,FALSE)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Marzo 2021 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Marzo 2021 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Marzo 2021 '!K27:L63,2,FALSE)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Marzo 2021 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Marzo 2021 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Marzo 2021 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Marzo 2021 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Marzo 2021 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Marzo 2021 '!K39:L75,2,FALSE)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Marzo 2021 '!K41:L77,2,FALSE)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56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I94"/>
  <sheetViews>
    <sheetView zoomScale="98" zoomScaleNormal="98" workbookViewId="0">
      <selection activeCell="B3" sqref="B3:G3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80027081</v>
      </c>
      <c r="C4" s="114" t="s">
        <v>242</v>
      </c>
      <c r="D4" s="113" t="s">
        <v>30</v>
      </c>
      <c r="E4" s="113">
        <v>295</v>
      </c>
      <c r="G4" s="60"/>
    </row>
    <row r="5" spans="2:9" x14ac:dyDescent="0.2">
      <c r="B5" s="113">
        <v>80027081</v>
      </c>
      <c r="C5" s="114" t="s">
        <v>242</v>
      </c>
      <c r="D5" s="113" t="s">
        <v>32</v>
      </c>
      <c r="E5" s="113">
        <v>130</v>
      </c>
      <c r="G5" s="60"/>
    </row>
    <row r="6" spans="2:9" x14ac:dyDescent="0.2">
      <c r="B6" s="113">
        <v>80027081</v>
      </c>
      <c r="C6" s="114" t="s">
        <v>242</v>
      </c>
      <c r="D6" s="113" t="s">
        <v>31</v>
      </c>
      <c r="E6" s="113">
        <v>300</v>
      </c>
      <c r="G6" s="60"/>
      <c r="H6" s="53" t="s">
        <v>23</v>
      </c>
      <c r="I6" t="s">
        <v>25</v>
      </c>
    </row>
    <row r="7" spans="2:9" x14ac:dyDescent="0.2">
      <c r="B7" s="113">
        <v>80027081</v>
      </c>
      <c r="C7" s="114" t="s">
        <v>242</v>
      </c>
      <c r="D7" s="113" t="s">
        <v>77</v>
      </c>
      <c r="E7" s="113">
        <v>100</v>
      </c>
      <c r="G7" s="60"/>
      <c r="H7" s="54" t="s">
        <v>27</v>
      </c>
      <c r="I7" s="496">
        <v>200</v>
      </c>
    </row>
    <row r="8" spans="2:9" x14ac:dyDescent="0.2">
      <c r="B8" s="113">
        <v>80027081</v>
      </c>
      <c r="C8" s="114" t="s">
        <v>242</v>
      </c>
      <c r="D8" s="113" t="s">
        <v>37</v>
      </c>
      <c r="E8" s="113">
        <v>760</v>
      </c>
      <c r="H8" s="54" t="s">
        <v>63</v>
      </c>
      <c r="I8" s="496">
        <v>490</v>
      </c>
    </row>
    <row r="9" spans="2:9" x14ac:dyDescent="0.2">
      <c r="B9" s="113">
        <v>80027081</v>
      </c>
      <c r="C9" s="114" t="s">
        <v>242</v>
      </c>
      <c r="D9" s="113" t="s">
        <v>70</v>
      </c>
      <c r="E9" s="113">
        <v>40</v>
      </c>
      <c r="H9" s="54" t="s">
        <v>30</v>
      </c>
      <c r="I9" s="496">
        <v>530</v>
      </c>
    </row>
    <row r="10" spans="2:9" x14ac:dyDescent="0.2">
      <c r="B10" s="113">
        <v>80027471</v>
      </c>
      <c r="C10" s="114">
        <v>44264</v>
      </c>
      <c r="D10" s="113" t="s">
        <v>27</v>
      </c>
      <c r="E10" s="113">
        <v>200</v>
      </c>
      <c r="H10" s="54" t="s">
        <v>31</v>
      </c>
      <c r="I10" s="496">
        <v>600</v>
      </c>
    </row>
    <row r="11" spans="2:9" x14ac:dyDescent="0.2">
      <c r="B11" s="113">
        <v>80027471</v>
      </c>
      <c r="C11" s="114">
        <v>44264</v>
      </c>
      <c r="D11" s="113" t="s">
        <v>63</v>
      </c>
      <c r="E11" s="113">
        <v>275</v>
      </c>
      <c r="H11" s="54" t="s">
        <v>32</v>
      </c>
      <c r="I11" s="496">
        <v>1260</v>
      </c>
    </row>
    <row r="12" spans="2:9" x14ac:dyDescent="0.2">
      <c r="B12" s="113">
        <v>80027471</v>
      </c>
      <c r="C12" s="114">
        <v>44264</v>
      </c>
      <c r="D12" s="113" t="s">
        <v>32</v>
      </c>
      <c r="E12" s="113">
        <v>1000</v>
      </c>
      <c r="H12" s="54" t="s">
        <v>142</v>
      </c>
      <c r="I12" s="496">
        <v>1000</v>
      </c>
    </row>
    <row r="13" spans="2:9" x14ac:dyDescent="0.2">
      <c r="B13" s="113">
        <v>80027471</v>
      </c>
      <c r="C13" s="114">
        <v>44264</v>
      </c>
      <c r="D13" s="113" t="s">
        <v>142</v>
      </c>
      <c r="E13" s="158">
        <v>1000</v>
      </c>
      <c r="H13" s="54" t="s">
        <v>77</v>
      </c>
      <c r="I13" s="496">
        <v>1120</v>
      </c>
    </row>
    <row r="14" spans="2:9" x14ac:dyDescent="0.2">
      <c r="B14" s="113">
        <v>80027471</v>
      </c>
      <c r="C14" s="114">
        <v>44264</v>
      </c>
      <c r="D14" s="113" t="s">
        <v>77</v>
      </c>
      <c r="E14" s="158">
        <v>1020</v>
      </c>
      <c r="H14" s="54" t="s">
        <v>37</v>
      </c>
      <c r="I14" s="496">
        <v>1574</v>
      </c>
    </row>
    <row r="15" spans="2:9" x14ac:dyDescent="0.2">
      <c r="B15" s="113">
        <v>80027471</v>
      </c>
      <c r="C15" s="114">
        <v>44264</v>
      </c>
      <c r="D15" s="113" t="s">
        <v>37</v>
      </c>
      <c r="E15" s="113">
        <v>40</v>
      </c>
      <c r="H15" s="54" t="s">
        <v>70</v>
      </c>
      <c r="I15" s="496">
        <v>100</v>
      </c>
    </row>
    <row r="16" spans="2:9" x14ac:dyDescent="0.2">
      <c r="B16" s="113">
        <v>80027471</v>
      </c>
      <c r="C16" s="114">
        <v>44264</v>
      </c>
      <c r="D16" s="113" t="s">
        <v>71</v>
      </c>
      <c r="E16" s="113">
        <v>200</v>
      </c>
      <c r="H16" s="54" t="s">
        <v>71</v>
      </c>
      <c r="I16" s="496">
        <v>320</v>
      </c>
    </row>
    <row r="17" spans="2:9" x14ac:dyDescent="0.2">
      <c r="B17" s="113">
        <v>80027471</v>
      </c>
      <c r="C17" s="114">
        <v>44264</v>
      </c>
      <c r="D17" s="113" t="s">
        <v>74</v>
      </c>
      <c r="E17" s="113">
        <v>230</v>
      </c>
      <c r="H17" s="54" t="s">
        <v>74</v>
      </c>
      <c r="I17" s="496">
        <v>420</v>
      </c>
    </row>
    <row r="18" spans="2:9" x14ac:dyDescent="0.2">
      <c r="B18" s="113">
        <v>80027471</v>
      </c>
      <c r="C18" s="114">
        <v>44264</v>
      </c>
      <c r="D18" s="113" t="s">
        <v>39</v>
      </c>
      <c r="E18" s="113">
        <v>350</v>
      </c>
      <c r="H18" s="54" t="s">
        <v>39</v>
      </c>
      <c r="I18" s="496">
        <v>590</v>
      </c>
    </row>
    <row r="19" spans="2:9" x14ac:dyDescent="0.2">
      <c r="B19" s="113">
        <v>80027716</v>
      </c>
      <c r="C19" s="114">
        <v>44270</v>
      </c>
      <c r="D19" s="113" t="s">
        <v>30</v>
      </c>
      <c r="E19" s="113">
        <v>235</v>
      </c>
      <c r="H19" s="54" t="s">
        <v>227</v>
      </c>
      <c r="I19" s="496">
        <v>2060</v>
      </c>
    </row>
    <row r="20" spans="2:9" x14ac:dyDescent="0.2">
      <c r="B20" s="113">
        <v>80027716</v>
      </c>
      <c r="C20" s="114">
        <v>44270</v>
      </c>
      <c r="D20" s="113" t="s">
        <v>31</v>
      </c>
      <c r="E20" s="113">
        <v>300</v>
      </c>
      <c r="H20" s="54" t="s">
        <v>228</v>
      </c>
      <c r="I20" s="496">
        <v>930</v>
      </c>
    </row>
    <row r="21" spans="2:9" x14ac:dyDescent="0.2">
      <c r="B21" s="113">
        <v>80027716</v>
      </c>
      <c r="C21" s="114">
        <v>44270</v>
      </c>
      <c r="D21" s="113" t="s">
        <v>32</v>
      </c>
      <c r="E21" s="113">
        <v>130</v>
      </c>
      <c r="H21" s="54" t="s">
        <v>24</v>
      </c>
      <c r="I21" s="496">
        <v>11194</v>
      </c>
    </row>
    <row r="22" spans="2:9" x14ac:dyDescent="0.2">
      <c r="B22" s="113">
        <v>80027716</v>
      </c>
      <c r="C22" s="114">
        <v>44270</v>
      </c>
      <c r="D22" s="113" t="s">
        <v>37</v>
      </c>
      <c r="E22" s="113">
        <v>774</v>
      </c>
    </row>
    <row r="23" spans="2:9" x14ac:dyDescent="0.2">
      <c r="B23" s="113">
        <v>80027716</v>
      </c>
      <c r="C23" s="114">
        <v>44270</v>
      </c>
      <c r="D23" s="113" t="s">
        <v>70</v>
      </c>
      <c r="E23" s="113">
        <v>35</v>
      </c>
    </row>
    <row r="24" spans="2:9" x14ac:dyDescent="0.2">
      <c r="B24" s="113">
        <v>80028222</v>
      </c>
      <c r="C24" s="114">
        <v>44278</v>
      </c>
      <c r="D24" s="113" t="s">
        <v>63</v>
      </c>
      <c r="E24" s="113">
        <v>215</v>
      </c>
    </row>
    <row r="25" spans="2:9" x14ac:dyDescent="0.2">
      <c r="B25" s="113">
        <v>80028222</v>
      </c>
      <c r="C25" s="114">
        <v>44278</v>
      </c>
      <c r="D25" s="113" t="s">
        <v>70</v>
      </c>
      <c r="E25" s="113">
        <v>25</v>
      </c>
      <c r="F25" s="59"/>
      <c r="H25" s="54"/>
    </row>
    <row r="26" spans="2:9" x14ac:dyDescent="0.2">
      <c r="B26" s="113">
        <v>80028222</v>
      </c>
      <c r="C26" s="114">
        <v>44278</v>
      </c>
      <c r="D26" s="113" t="s">
        <v>71</v>
      </c>
      <c r="E26" s="113">
        <v>120</v>
      </c>
      <c r="F26" s="59"/>
    </row>
    <row r="27" spans="2:9" x14ac:dyDescent="0.2">
      <c r="B27" s="113">
        <v>80028222</v>
      </c>
      <c r="C27" s="114">
        <v>44278</v>
      </c>
      <c r="D27" s="113" t="s">
        <v>74</v>
      </c>
      <c r="E27" s="113">
        <v>190</v>
      </c>
      <c r="F27" s="59"/>
    </row>
    <row r="28" spans="2:9" x14ac:dyDescent="0.2">
      <c r="B28" s="113">
        <v>80028222</v>
      </c>
      <c r="C28" s="114">
        <v>44278</v>
      </c>
      <c r="D28" s="113" t="s">
        <v>39</v>
      </c>
      <c r="E28" s="113">
        <v>240</v>
      </c>
      <c r="F28" s="59"/>
    </row>
    <row r="29" spans="2:9" x14ac:dyDescent="0.2">
      <c r="B29" s="113">
        <v>3500000403</v>
      </c>
      <c r="C29" s="114">
        <v>44275</v>
      </c>
      <c r="D29" s="113" t="s">
        <v>227</v>
      </c>
      <c r="E29" s="78">
        <v>2060</v>
      </c>
    </row>
    <row r="30" spans="2:9" x14ac:dyDescent="0.2">
      <c r="B30" s="113">
        <v>3500000404</v>
      </c>
      <c r="C30" s="114">
        <v>44275</v>
      </c>
      <c r="D30" s="113" t="s">
        <v>228</v>
      </c>
      <c r="E30" s="78">
        <v>930</v>
      </c>
    </row>
    <row r="31" spans="2:9" x14ac:dyDescent="0.2">
      <c r="B31" s="78"/>
      <c r="C31" s="79"/>
      <c r="D31" s="113"/>
      <c r="E31" s="78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/>
      <c r="D42"/>
      <c r="E42"/>
    </row>
    <row r="43" spans="2:6" x14ac:dyDescent="0.2">
      <c r="B43" s="60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 s="146" t="s">
        <v>28</v>
      </c>
      <c r="C55"/>
      <c r="D55"/>
      <c r="E55"/>
    </row>
    <row r="56" spans="2:5" x14ac:dyDescent="0.2">
      <c r="B56" s="146" t="s">
        <v>62</v>
      </c>
      <c r="C56"/>
      <c r="D56"/>
      <c r="E56"/>
    </row>
    <row r="57" spans="2:5" x14ac:dyDescent="0.2">
      <c r="B57" s="146" t="s">
        <v>29</v>
      </c>
      <c r="C57"/>
      <c r="D57"/>
      <c r="E57"/>
    </row>
    <row r="58" spans="2:5" x14ac:dyDescent="0.2">
      <c r="B58" s="146" t="s">
        <v>27</v>
      </c>
      <c r="C58"/>
      <c r="D58"/>
      <c r="E58"/>
    </row>
    <row r="59" spans="2:5" x14ac:dyDescent="0.2">
      <c r="B59" s="146" t="s">
        <v>63</v>
      </c>
      <c r="C59"/>
      <c r="D59"/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14.2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14.2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57000000}"/>
  <dataValidations count="3">
    <dataValidation type="list" allowBlank="1" showInputMessage="1" showErrorMessage="1" sqref="D32:D40" xr:uid="{00000000-0002-0000-5700-000000000000}">
      <formula1>$B$55:$B$92</formula1>
    </dataValidation>
    <dataValidation type="list" allowBlank="1" showInputMessage="1" showErrorMessage="1" sqref="D41" xr:uid="{00000000-0002-0000-5700-000001000000}">
      <formula1>$B$55:$B$74</formula1>
    </dataValidation>
    <dataValidation type="list" allowBlank="1" showInputMessage="1" showErrorMessage="1" sqref="D4:D31" xr:uid="{00000000-0002-0000-5700-000002000000}">
      <formula1>$B$55:$B$100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filterMode="1">
    <tabColor rgb="FFFFC000"/>
    <pageSetUpPr fitToPage="1"/>
  </sheetPr>
  <dimension ref="A2:T125"/>
  <sheetViews>
    <sheetView showGridLines="0" topLeftCell="A34" zoomScale="85" zoomScaleNormal="85" workbookViewId="0">
      <selection activeCell="G45" sqref="G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243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Marzo 2021'!$H$7:$I$21,2,FALSE),"")</f>
        <v>1030</v>
      </c>
      <c r="F8" s="17" t="s">
        <v>12</v>
      </c>
      <c r="G8" s="27">
        <f>IFERROR(+D8*E8,"")</f>
        <v>2451.4</v>
      </c>
      <c r="I8" s="56"/>
      <c r="K8" s="144" t="s">
        <v>169</v>
      </c>
      <c r="L8" s="59">
        <v>50003076</v>
      </c>
      <c r="M8" s="8">
        <f>E8</f>
        <v>1030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Marzo 2021'!$H$7:$I$21,2,FALSE),"")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Marzo 2021'!$H$7:$I$21,2,FALSE),"")</f>
        <v>50</v>
      </c>
      <c r="F10" s="18" t="s">
        <v>12</v>
      </c>
      <c r="G10" s="33">
        <f t="shared" ref="G10:G42" si="2">IFERROR(+D10*E10,"")</f>
        <v>120.5</v>
      </c>
      <c r="I10" s="56">
        <f>80</f>
        <v>80</v>
      </c>
      <c r="J10"/>
      <c r="K10" s="65" t="s">
        <v>154</v>
      </c>
      <c r="L10" s="65">
        <v>50004171</v>
      </c>
      <c r="M10" s="8">
        <f>E10</f>
        <v>50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Marzo 2021'!$H$7:$I$21,2,FALSE),"")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Marzo 2021'!$H$7:$I$21,2,FALSE),"")</f>
        <v>670</v>
      </c>
      <c r="F12" s="18" t="s">
        <v>12</v>
      </c>
      <c r="G12" s="33">
        <f t="shared" si="2"/>
        <v>1896.1000000000001</v>
      </c>
      <c r="I12" s="56"/>
      <c r="J12" s="222"/>
      <c r="K12" s="65" t="s">
        <v>245</v>
      </c>
      <c r="L12" s="65">
        <v>50004198</v>
      </c>
      <c r="M12" s="8">
        <f>E12</f>
        <v>670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Marzo 2021'!$H$7:$I$21,2,FALSE),"")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Marzo 2021'!$H$7:$I$21,2,FALSE),"")</f>
        <v>355</v>
      </c>
      <c r="F14" s="20" t="s">
        <v>12</v>
      </c>
      <c r="G14" s="33">
        <f t="shared" si="2"/>
        <v>1228.3</v>
      </c>
      <c r="J14" s="222"/>
      <c r="K14" s="65" t="s">
        <v>156</v>
      </c>
      <c r="L14" s="65">
        <v>50004370</v>
      </c>
      <c r="M14" s="8">
        <f>E14</f>
        <v>355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Marzo 2021'!$H$7:$I$21,2,FALSE),"")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Marzo 2021'!$H$7:$I$21,2,FALSE),"")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Marzo 2021'!$H$7:$I$21,2,FALSE),"")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Marzo 2021'!$H$7:$I$21,2,FALSE),"")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151</v>
      </c>
      <c r="L18" s="65">
        <v>50001439</v>
      </c>
      <c r="M18" s="8">
        <f>E18</f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Marzo 2021'!$H$7:$I$21,2,FALSE),"")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Marzo 2021'!$H$7:$I$21,2,FALSE),"")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Marzo 2021'!$H$7:$I$21,2,FALSE),"")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Marzo 2021'!$H$7:$I$21,2,FALSE),"")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Marzo 2021'!$H$7:$I$21,2,FALSE),"")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Marzo 2021'!$H$7:$I$21,2,FALSE),"")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Marzo 2021'!$H$7:$I$21,2,FALSE),"")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Marzo 2021'!$H$7:$I$21,2,FALSE),"")</f>
        <v>2110</v>
      </c>
      <c r="F26" s="19" t="s">
        <v>12</v>
      </c>
      <c r="G26" s="33">
        <f t="shared" si="2"/>
        <v>13715</v>
      </c>
      <c r="I26" s="57"/>
      <c r="J26"/>
      <c r="K26" s="65" t="s">
        <v>246</v>
      </c>
      <c r="L26" s="65">
        <v>50003544</v>
      </c>
      <c r="M26" s="8">
        <f>E26</f>
        <v>2110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Marzo 2021'!$H$7:$I$21,2,FALSE),"")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Marzo 2021'!$H$7:$I$21,2,FALSE),"")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Marzo 2021'!$H$7:$I$21,2,FALSE),"")</f>
        <v>380</v>
      </c>
      <c r="F29" s="18" t="s">
        <v>12</v>
      </c>
      <c r="G29" s="33">
        <f t="shared" si="2"/>
        <v>836.00000000000011</v>
      </c>
      <c r="J29"/>
      <c r="K29" s="65" t="s">
        <v>247</v>
      </c>
      <c r="L29" s="65">
        <v>50003964</v>
      </c>
      <c r="M29" s="8">
        <f>E29</f>
        <v>380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Marzo 2021'!$H$7:$I$21,2,FALSE),"")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Marzo 2021'!$H$7:$I$21,2,FALSE),"")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Marzo 2021'!$H$7:$I$21,2,FALSE),"")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Marzo 2021'!$H$7:$I$21,2,FALSE),"")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Marzo 2021'!$H$7:$I$21,2,FALSE),"")</f>
        <v>600</v>
      </c>
      <c r="F34" s="19" t="s">
        <v>12</v>
      </c>
      <c r="G34" s="33">
        <f t="shared" si="2"/>
        <v>3180</v>
      </c>
      <c r="K34" s="65" t="s">
        <v>155</v>
      </c>
      <c r="L34" s="65">
        <v>50004355</v>
      </c>
      <c r="M34" s="8">
        <f>E34</f>
        <v>600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Marzo 2021'!$H$7:$I$21,2,FALSE),"")</f>
        <v>502</v>
      </c>
      <c r="F35" s="89" t="s">
        <v>12</v>
      </c>
      <c r="G35" s="33">
        <f t="shared" si="2"/>
        <v>1295.1600000000001</v>
      </c>
      <c r="K35" s="65" t="s">
        <v>75</v>
      </c>
      <c r="L35" s="65">
        <v>50006741</v>
      </c>
      <c r="M35" s="8">
        <f>E35/200</f>
        <v>2.5099999999999998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>
        <f>IFERROR(VLOOKUP(A36,'Control -LR-ES Marzo 2021'!$H$7:$I$21,2,FALSE),"")</f>
        <v>1600</v>
      </c>
      <c r="F36" s="19" t="s">
        <v>12</v>
      </c>
      <c r="G36" s="33">
        <f t="shared" si="2"/>
        <v>7040.0000000000009</v>
      </c>
      <c r="K36" s="65" t="s">
        <v>248</v>
      </c>
      <c r="L36" s="65">
        <v>50004376</v>
      </c>
      <c r="M36" s="8">
        <f t="shared" si="1"/>
        <v>1600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Marzo 2021'!$H$7:$I$21,2,FALSE),"")</f>
        <v>160</v>
      </c>
      <c r="F37" s="19" t="s">
        <v>12</v>
      </c>
      <c r="G37" s="33">
        <f t="shared" si="2"/>
        <v>688</v>
      </c>
      <c r="K37" s="65" t="s">
        <v>189</v>
      </c>
      <c r="L37" s="65">
        <v>50003552</v>
      </c>
      <c r="M37" s="8">
        <f t="shared" si="1"/>
        <v>160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Marzo 2021'!$H$7:$I$21,2,FALSE),"")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Marzo 2021'!$H$7:$I$21,2,FALSE),"")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Marzo 2021'!$H$7:$I$21,2,FALSE),"")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Marzo 2021'!$H$7:$I$21,2,FALSE),"")</f>
        <v>220</v>
      </c>
      <c r="F41" s="20" t="s">
        <v>12</v>
      </c>
      <c r="G41" s="33">
        <f t="shared" si="2"/>
        <v>979</v>
      </c>
      <c r="I41" s="188"/>
      <c r="K41" t="str">
        <f>A41</f>
        <v>RT740</v>
      </c>
      <c r="L41" s="7">
        <v>50006415</v>
      </c>
      <c r="M41" s="8">
        <f>E41/200</f>
        <v>1.1000000000000001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Marzo 2021'!$H$7:$I$21,2,FALSE),"")</f>
        <v>350</v>
      </c>
      <c r="F42" s="94" t="s">
        <v>12</v>
      </c>
      <c r="G42" s="95">
        <f t="shared" si="2"/>
        <v>1130.5</v>
      </c>
      <c r="H42" s="35"/>
      <c r="I42" s="55"/>
      <c r="K42" s="65" t="s">
        <v>249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3">
        <f>IFERROR(VLOOKUP(A43,'Control -LR-ES Marzo 2021'!$H$7:$I$21,2,FALSE),"")</f>
        <v>1740</v>
      </c>
      <c r="F43" s="94" t="s">
        <v>12</v>
      </c>
      <c r="G43" s="213">
        <f>IFERROR(+D43*E43,"")</f>
        <v>7656.0000000000009</v>
      </c>
      <c r="H43" s="35"/>
      <c r="J43" s="7"/>
      <c r="K43" s="65">
        <v>20002380</v>
      </c>
      <c r="L43" s="186">
        <v>20002574</v>
      </c>
      <c r="M43" s="8">
        <f t="shared" si="1"/>
        <v>1740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93">
        <f>IFERROR(VLOOKUP(A44,'Control -LR-ES Marzo 2021'!$H$7:$I$21,2,FALSE),"")</f>
        <v>190</v>
      </c>
      <c r="F44" s="219" t="s">
        <v>12</v>
      </c>
      <c r="G44" s="217">
        <f>IFERROR(+D44*E44,"")</f>
        <v>737.19999999999993</v>
      </c>
      <c r="I44" s="90"/>
      <c r="J44" s="65"/>
      <c r="K44" s="65">
        <v>20002186</v>
      </c>
      <c r="L44" s="7">
        <f>E43</f>
        <v>1740</v>
      </c>
      <c r="M44" s="8">
        <f t="shared" si="1"/>
        <v>190</v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44057.159999999996</v>
      </c>
      <c r="H45" s="15"/>
      <c r="I45" s="183">
        <f>G45*0.97</f>
        <v>42735.445199999995</v>
      </c>
      <c r="S45" s="7" t="str">
        <f>B5</f>
        <v>Período: Marzo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Marzo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34" t="s">
        <v>14</v>
      </c>
      <c r="C50" s="534"/>
      <c r="D50" s="534"/>
      <c r="E50" s="534"/>
      <c r="F50" s="158" t="s">
        <v>8</v>
      </c>
      <c r="G50" s="171">
        <f>G45+G47</f>
        <v>44895.151999999995</v>
      </c>
      <c r="I50" s="66"/>
    </row>
    <row r="51" spans="1:9" s="65" customFormat="1" ht="24.95" customHeight="1" x14ac:dyDescent="0.2">
      <c r="A51" s="88"/>
      <c r="B51" s="534" t="s">
        <v>15</v>
      </c>
      <c r="C51" s="534"/>
      <c r="D51" s="534"/>
      <c r="E51" s="534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19" t="s">
        <v>192</v>
      </c>
      <c r="C52" s="519"/>
      <c r="D52" s="519"/>
      <c r="E52" s="519"/>
      <c r="F52" s="73" t="s">
        <v>8</v>
      </c>
      <c r="G52" s="74">
        <f>G50*0.97</f>
        <v>43548.297439999995</v>
      </c>
      <c r="I52" s="66"/>
    </row>
    <row r="53" spans="1:9" s="65" customFormat="1" ht="24.95" customHeight="1" x14ac:dyDescent="0.2">
      <c r="A53" s="88"/>
      <c r="B53" s="519" t="s">
        <v>193</v>
      </c>
      <c r="C53" s="519"/>
      <c r="D53" s="519"/>
      <c r="E53" s="519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16" t="s">
        <v>17</v>
      </c>
      <c r="F61" s="517"/>
      <c r="G61" s="518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58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L91"/>
  <sheetViews>
    <sheetView topLeftCell="A3" zoomScale="98" zoomScaleNormal="98" workbookViewId="0">
      <selection activeCell="B3" sqref="B3:G3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80027083</v>
      </c>
      <c r="C4" s="114">
        <v>44256</v>
      </c>
      <c r="D4" s="113" t="s">
        <v>30</v>
      </c>
      <c r="E4" s="113">
        <v>300</v>
      </c>
      <c r="G4" s="60"/>
    </row>
    <row r="5" spans="2:10" x14ac:dyDescent="0.2">
      <c r="B5" s="113">
        <v>80027083</v>
      </c>
      <c r="C5" s="114">
        <v>44256</v>
      </c>
      <c r="D5" s="113" t="s">
        <v>32</v>
      </c>
      <c r="E5" s="113">
        <v>650</v>
      </c>
      <c r="G5" s="60"/>
    </row>
    <row r="6" spans="2:10" x14ac:dyDescent="0.2">
      <c r="B6" s="113">
        <v>80027083</v>
      </c>
      <c r="C6" s="114">
        <v>44256</v>
      </c>
      <c r="D6" s="113" t="s">
        <v>65</v>
      </c>
      <c r="E6" s="113">
        <v>1000</v>
      </c>
      <c r="G6" s="60"/>
      <c r="H6" s="53" t="s">
        <v>23</v>
      </c>
      <c r="I6" t="s">
        <v>25</v>
      </c>
    </row>
    <row r="7" spans="2:10" x14ac:dyDescent="0.2">
      <c r="B7" s="113">
        <v>80027083</v>
      </c>
      <c r="C7" s="114">
        <v>44256</v>
      </c>
      <c r="D7" s="113" t="s">
        <v>77</v>
      </c>
      <c r="E7" s="113">
        <v>160</v>
      </c>
      <c r="G7" s="60"/>
      <c r="H7" s="54" t="s">
        <v>30</v>
      </c>
      <c r="I7" s="496">
        <v>600</v>
      </c>
    </row>
    <row r="8" spans="2:10" x14ac:dyDescent="0.2">
      <c r="B8" s="113">
        <v>80027083</v>
      </c>
      <c r="C8" s="114">
        <v>44256</v>
      </c>
      <c r="D8" s="113" t="s">
        <v>69</v>
      </c>
      <c r="E8" s="113">
        <v>190</v>
      </c>
      <c r="H8" s="54" t="s">
        <v>32</v>
      </c>
      <c r="I8" s="496">
        <v>1030</v>
      </c>
    </row>
    <row r="9" spans="2:10" x14ac:dyDescent="0.2">
      <c r="B9" s="113">
        <v>80027083</v>
      </c>
      <c r="C9" s="114">
        <v>44256</v>
      </c>
      <c r="D9" s="113" t="s">
        <v>37</v>
      </c>
      <c r="E9" s="113">
        <v>20</v>
      </c>
      <c r="H9" s="54" t="s">
        <v>65</v>
      </c>
      <c r="I9" s="496">
        <v>2110</v>
      </c>
    </row>
    <row r="10" spans="2:10" x14ac:dyDescent="0.2">
      <c r="B10" s="113">
        <v>80027083</v>
      </c>
      <c r="C10" s="114">
        <v>44256</v>
      </c>
      <c r="D10" s="113" t="s">
        <v>38</v>
      </c>
      <c r="E10" s="113">
        <v>290</v>
      </c>
      <c r="H10" s="54" t="s">
        <v>77</v>
      </c>
      <c r="I10" s="496">
        <v>160</v>
      </c>
    </row>
    <row r="11" spans="2:10" x14ac:dyDescent="0.2">
      <c r="B11" s="113">
        <v>80027083</v>
      </c>
      <c r="C11" s="114">
        <v>44256</v>
      </c>
      <c r="D11" s="113" t="s">
        <v>74</v>
      </c>
      <c r="E11" s="113">
        <v>600</v>
      </c>
      <c r="H11" s="54" t="s">
        <v>69</v>
      </c>
      <c r="I11" s="496">
        <v>380</v>
      </c>
    </row>
    <row r="12" spans="2:10" x14ac:dyDescent="0.2">
      <c r="B12" s="113">
        <v>80027083</v>
      </c>
      <c r="C12" s="114">
        <v>44256</v>
      </c>
      <c r="D12" s="113" t="s">
        <v>39</v>
      </c>
      <c r="E12" s="113">
        <v>245</v>
      </c>
      <c r="H12" s="54" t="s">
        <v>37</v>
      </c>
      <c r="I12" s="496">
        <v>50</v>
      </c>
    </row>
    <row r="13" spans="2:10" x14ac:dyDescent="0.2">
      <c r="B13" s="113">
        <v>80027083</v>
      </c>
      <c r="C13" s="114">
        <v>44256</v>
      </c>
      <c r="D13" s="113" t="s">
        <v>75</v>
      </c>
      <c r="E13" s="113">
        <v>160</v>
      </c>
      <c r="H13" s="54" t="s">
        <v>38</v>
      </c>
      <c r="I13" s="496">
        <v>670</v>
      </c>
    </row>
    <row r="14" spans="2:10" x14ac:dyDescent="0.2">
      <c r="B14" s="113">
        <v>80027084</v>
      </c>
      <c r="C14" s="114">
        <v>44256</v>
      </c>
      <c r="D14" s="113" t="s">
        <v>203</v>
      </c>
      <c r="E14" s="113">
        <v>140</v>
      </c>
      <c r="H14" s="54" t="s">
        <v>74</v>
      </c>
      <c r="I14" s="496">
        <v>600</v>
      </c>
    </row>
    <row r="15" spans="2:10" x14ac:dyDescent="0.2">
      <c r="B15" s="113">
        <v>80027469</v>
      </c>
      <c r="C15" s="114">
        <v>44264</v>
      </c>
      <c r="D15" s="113" t="s">
        <v>65</v>
      </c>
      <c r="E15" s="113">
        <v>1110</v>
      </c>
      <c r="H15" s="54" t="s">
        <v>39</v>
      </c>
      <c r="I15" s="496">
        <v>355</v>
      </c>
      <c r="J15" s="136"/>
    </row>
    <row r="16" spans="2:10" x14ac:dyDescent="0.2">
      <c r="B16" s="113">
        <v>80027469</v>
      </c>
      <c r="C16" s="114">
        <v>44264</v>
      </c>
      <c r="D16" s="113" t="s">
        <v>39</v>
      </c>
      <c r="E16" s="113">
        <v>110</v>
      </c>
      <c r="H16" s="54" t="s">
        <v>76</v>
      </c>
      <c r="I16" s="496">
        <v>1600</v>
      </c>
    </row>
    <row r="17" spans="2:9" x14ac:dyDescent="0.2">
      <c r="B17" s="113">
        <v>80027469</v>
      </c>
      <c r="C17" s="114">
        <v>44264</v>
      </c>
      <c r="D17" s="113" t="s">
        <v>203</v>
      </c>
      <c r="E17" s="113">
        <v>80</v>
      </c>
      <c r="H17" s="54" t="s">
        <v>203</v>
      </c>
      <c r="I17" s="496">
        <v>220</v>
      </c>
    </row>
    <row r="18" spans="2:9" x14ac:dyDescent="0.2">
      <c r="B18" s="113">
        <v>80027469</v>
      </c>
      <c r="C18" s="114">
        <v>44264</v>
      </c>
      <c r="D18" s="113" t="s">
        <v>59</v>
      </c>
      <c r="E18" s="113">
        <v>350</v>
      </c>
      <c r="H18" s="54" t="s">
        <v>59</v>
      </c>
      <c r="I18" s="496">
        <v>350</v>
      </c>
    </row>
    <row r="19" spans="2:9" x14ac:dyDescent="0.2">
      <c r="B19" s="113">
        <v>80027718</v>
      </c>
      <c r="C19" s="114">
        <v>44270</v>
      </c>
      <c r="D19" s="113" t="s">
        <v>76</v>
      </c>
      <c r="E19" s="113">
        <v>400</v>
      </c>
      <c r="H19" s="54" t="s">
        <v>227</v>
      </c>
      <c r="I19" s="496">
        <v>1740</v>
      </c>
    </row>
    <row r="20" spans="2:9" x14ac:dyDescent="0.2">
      <c r="B20" s="113">
        <v>80027718</v>
      </c>
      <c r="C20" s="114">
        <v>44270</v>
      </c>
      <c r="D20" s="113" t="s">
        <v>75</v>
      </c>
      <c r="E20" s="113">
        <v>100</v>
      </c>
      <c r="H20" s="54" t="s">
        <v>228</v>
      </c>
      <c r="I20" s="496">
        <v>190</v>
      </c>
    </row>
    <row r="21" spans="2:9" x14ac:dyDescent="0.2">
      <c r="B21" s="113">
        <v>80028217</v>
      </c>
      <c r="C21" s="114">
        <v>44278</v>
      </c>
      <c r="D21" s="113" t="s">
        <v>30</v>
      </c>
      <c r="E21" s="113">
        <v>300</v>
      </c>
      <c r="H21" s="54" t="s">
        <v>75</v>
      </c>
      <c r="I21" s="496">
        <v>502</v>
      </c>
    </row>
    <row r="22" spans="2:9" x14ac:dyDescent="0.2">
      <c r="B22" s="113">
        <v>80028217</v>
      </c>
      <c r="C22" s="114">
        <v>44278</v>
      </c>
      <c r="D22" s="113" t="s">
        <v>32</v>
      </c>
      <c r="E22" s="113">
        <v>380</v>
      </c>
      <c r="H22" s="54" t="s">
        <v>24</v>
      </c>
      <c r="I22" s="496">
        <v>10557</v>
      </c>
    </row>
    <row r="23" spans="2:9" x14ac:dyDescent="0.2">
      <c r="B23" s="113">
        <v>80028217</v>
      </c>
      <c r="C23" s="114">
        <v>44278</v>
      </c>
      <c r="D23" s="113" t="s">
        <v>69</v>
      </c>
      <c r="E23" s="113">
        <v>190</v>
      </c>
    </row>
    <row r="24" spans="2:9" x14ac:dyDescent="0.2">
      <c r="B24" s="113">
        <v>80028217</v>
      </c>
      <c r="C24" s="114">
        <v>44278</v>
      </c>
      <c r="D24" s="113" t="s">
        <v>37</v>
      </c>
      <c r="E24" s="113">
        <v>30</v>
      </c>
    </row>
    <row r="25" spans="2:9" x14ac:dyDescent="0.2">
      <c r="B25" s="113">
        <v>80028217</v>
      </c>
      <c r="C25" s="114">
        <v>44278</v>
      </c>
      <c r="D25" s="113" t="s">
        <v>38</v>
      </c>
      <c r="E25" s="113">
        <v>380</v>
      </c>
    </row>
    <row r="26" spans="2:9" x14ac:dyDescent="0.2">
      <c r="B26" s="113">
        <v>80028217</v>
      </c>
      <c r="C26" s="114">
        <v>44278</v>
      </c>
      <c r="D26" s="158" t="s">
        <v>76</v>
      </c>
      <c r="E26" s="113">
        <v>1200</v>
      </c>
    </row>
    <row r="27" spans="2:9" x14ac:dyDescent="0.2">
      <c r="B27" s="113">
        <v>80028217</v>
      </c>
      <c r="C27" s="114">
        <v>44278</v>
      </c>
      <c r="D27" s="158" t="s">
        <v>75</v>
      </c>
      <c r="E27" s="162">
        <v>242</v>
      </c>
    </row>
    <row r="28" spans="2:9" x14ac:dyDescent="0.2">
      <c r="B28" s="113">
        <v>3500000401</v>
      </c>
      <c r="C28" s="114">
        <v>44275</v>
      </c>
      <c r="D28" s="158" t="s">
        <v>227</v>
      </c>
      <c r="E28" s="113">
        <v>1740</v>
      </c>
    </row>
    <row r="29" spans="2:9" x14ac:dyDescent="0.2">
      <c r="B29" s="113">
        <v>3500000402</v>
      </c>
      <c r="C29" s="114">
        <v>44275</v>
      </c>
      <c r="D29" s="158" t="s">
        <v>228</v>
      </c>
      <c r="E29" s="113">
        <v>190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 s="136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ht="14.25" x14ac:dyDescent="0.2">
      <c r="B54" s="84" t="s">
        <v>28</v>
      </c>
      <c r="C54"/>
      <c r="D54"/>
      <c r="E54"/>
    </row>
    <row r="55" spans="2:5" ht="14.25" x14ac:dyDescent="0.2">
      <c r="B55" s="84" t="s">
        <v>62</v>
      </c>
      <c r="C55"/>
      <c r="D55"/>
      <c r="E55"/>
    </row>
    <row r="56" spans="2:5" ht="14.25" x14ac:dyDescent="0.2">
      <c r="B56" s="84" t="s">
        <v>29</v>
      </c>
      <c r="C56"/>
      <c r="D56"/>
      <c r="E56"/>
    </row>
    <row r="57" spans="2:5" ht="14.25" x14ac:dyDescent="0.2">
      <c r="B57" s="84" t="s">
        <v>27</v>
      </c>
      <c r="C57"/>
      <c r="D57"/>
      <c r="E57"/>
    </row>
    <row r="58" spans="2:5" ht="14.25" x14ac:dyDescent="0.2">
      <c r="B58" s="84" t="s">
        <v>63</v>
      </c>
      <c r="C58"/>
      <c r="D58"/>
      <c r="E58"/>
    </row>
    <row r="59" spans="2:5" ht="14.25" x14ac:dyDescent="0.2">
      <c r="B59" s="84" t="s">
        <v>30</v>
      </c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59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5:D14" xr:uid="{00000000-0002-0000-5900-000000000000}">
      <formula1>$B$54:$B$91</formula1>
    </dataValidation>
    <dataValidation type="list" allowBlank="1" showInputMessage="1" showErrorMessage="1" sqref="D15:D39" xr:uid="{00000000-0002-0000-5900-000001000000}">
      <formula1>$B$54:$B$92</formula1>
    </dataValidation>
    <dataValidation type="list" allowBlank="1" showInputMessage="1" showErrorMessage="1" sqref="D40" xr:uid="{00000000-0002-0000-5900-000002000000}">
      <formula1>$B$54:$B$72</formula1>
    </dataValidation>
    <dataValidation type="list" allowBlank="1" showInputMessage="1" showErrorMessage="1" sqref="D4" xr:uid="{00000000-0002-0000-5900-000003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filterMode="1">
    <tabColor rgb="FFFFC000"/>
    <pageSetUpPr fitToPage="1"/>
  </sheetPr>
  <dimension ref="A2:S135"/>
  <sheetViews>
    <sheetView showGridLines="0" topLeftCell="A24" zoomScale="85" zoomScaleNormal="85" workbookViewId="0">
      <selection activeCell="G49" sqref="G49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250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Abril 2021 '!$H$6:$I$25,2,FALSE),"")</f>
        <v>1760</v>
      </c>
      <c r="F8" s="17" t="s">
        <v>12</v>
      </c>
      <c r="G8" s="27">
        <f>IFERROR(+D8*E8,"")</f>
        <v>4188.8</v>
      </c>
      <c r="J8" s="65" t="s">
        <v>169</v>
      </c>
      <c r="K8" s="144"/>
      <c r="L8" s="8">
        <f>E8</f>
        <v>1760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Abril 2021 '!$H$6:$I$25,2,FALSE),"")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144"/>
      <c r="L9" s="8">
        <f>E9</f>
        <v>600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Abril 2021 '!$H$6:$I$25,2,FALSE),"")</f>
        <v>1460</v>
      </c>
      <c r="F10" s="18" t="s">
        <v>12</v>
      </c>
      <c r="G10" s="33">
        <f t="shared" ref="G10:G46" si="1">IFERROR(+D10*E10,"")</f>
        <v>3518.6000000000004</v>
      </c>
      <c r="I10" s="54"/>
      <c r="J10" s="65" t="s">
        <v>154</v>
      </c>
      <c r="K10" s="185"/>
      <c r="L10" s="8">
        <f>E10</f>
        <v>1460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Abril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Abril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Abril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Abril 2021 '!$H$6:$I$25,2,FALSE),"")</f>
        <v>170</v>
      </c>
      <c r="F14" s="18" t="s">
        <v>12</v>
      </c>
      <c r="G14" s="33">
        <f t="shared" si="1"/>
        <v>588.20000000000005</v>
      </c>
      <c r="I14" s="54"/>
      <c r="J14" s="65" t="s">
        <v>156</v>
      </c>
      <c r="K14" s="185"/>
      <c r="L14" s="8">
        <f>E14</f>
        <v>170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Abril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Abril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Abril 2021 '!$H$6:$I$25,2,FALSE),"")</f>
        <v>200</v>
      </c>
      <c r="F17" s="19" t="s">
        <v>12</v>
      </c>
      <c r="G17" s="33">
        <f t="shared" si="1"/>
        <v>236</v>
      </c>
      <c r="I17" s="54"/>
      <c r="J17" s="65" t="s">
        <v>252</v>
      </c>
      <c r="K17"/>
      <c r="L17" s="8">
        <f>E17</f>
        <v>200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Abril 2021 '!$H$6:$I$25,2,FALSE),"")</f>
        <v>450</v>
      </c>
      <c r="F18" s="89" t="s">
        <v>12</v>
      </c>
      <c r="G18" s="33">
        <f t="shared" si="1"/>
        <v>828</v>
      </c>
      <c r="I18" s="223"/>
      <c r="J18" s="65" t="s">
        <v>151</v>
      </c>
      <c r="K18" s="185"/>
      <c r="L18" s="8">
        <f>E18</f>
        <v>450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Abril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Abril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Abril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Abril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Abril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Abril 2021 '!$H$6:$I$25,2,FALSE),"")</f>
        <v>430</v>
      </c>
      <c r="F24" s="19" t="s">
        <v>12</v>
      </c>
      <c r="G24" s="33">
        <f t="shared" si="1"/>
        <v>1462</v>
      </c>
      <c r="I24" s="221"/>
      <c r="J24" s="65" t="s">
        <v>168</v>
      </c>
      <c r="K24" s="185"/>
      <c r="L24" s="8">
        <f>E24</f>
        <v>430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Abril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Abril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Abril 2021 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Abril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Abril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Abril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Abril 2021 '!$H$6:$I$25,2,FALSE),"")</f>
        <v>70</v>
      </c>
      <c r="F31" s="18" t="s">
        <v>12</v>
      </c>
      <c r="G31" s="33">
        <f t="shared" si="1"/>
        <v>273.7</v>
      </c>
      <c r="J31" s="65" t="s">
        <v>170</v>
      </c>
      <c r="K31" s="144"/>
      <c r="L31" s="8">
        <f>E31</f>
        <v>70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Abril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Abril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Abril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Abril 2021 '!$H$6:$I$25,2,FALSE),"")</f>
        <v>100</v>
      </c>
      <c r="F35" s="19" t="s">
        <v>12</v>
      </c>
      <c r="G35" s="33">
        <f t="shared" si="1"/>
        <v>530</v>
      </c>
      <c r="I35" s="221"/>
      <c r="J35" s="65" t="s">
        <v>155</v>
      </c>
      <c r="K35" s="144"/>
      <c r="L35" s="8">
        <f>E35</f>
        <v>100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Abril 2021 '!$H$6:$I$25,2,FALSE),"")</f>
        <v>300</v>
      </c>
      <c r="F36" s="19" t="s">
        <v>12</v>
      </c>
      <c r="G36" s="33">
        <f t="shared" si="1"/>
        <v>1020</v>
      </c>
      <c r="J36" s="65" t="s">
        <v>173</v>
      </c>
      <c r="K36" s="65"/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Abril 2021 '!$H$6:$I$25,2,FALSE),"")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Abril 2021 '!$H$6:$I$25,2,FALSE),"")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Abril 2021 '!$H$6:$I$25,2,FALSE),"")</f>
        <v>1000</v>
      </c>
      <c r="F39" s="18" t="s">
        <v>12</v>
      </c>
      <c r="G39" s="33">
        <f t="shared" si="1"/>
        <v>4300</v>
      </c>
      <c r="J39" s="65" t="s">
        <v>189</v>
      </c>
      <c r="K39" s="144"/>
      <c r="L39" s="8">
        <f>E39</f>
        <v>1000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Abril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Abril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Abril 2021 '!$H$6:$I$25,2,FALSE),"")</f>
        <v>270</v>
      </c>
      <c r="F42" s="187" t="s">
        <v>12</v>
      </c>
      <c r="G42" s="33">
        <f t="shared" si="1"/>
        <v>872.1</v>
      </c>
      <c r="I42" s="174"/>
      <c r="J42" s="65" t="s">
        <v>244</v>
      </c>
      <c r="K42" s="8"/>
      <c r="L42" s="8">
        <f t="shared" ref="L42:L48" si="2">E42</f>
        <v>270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Abril 2021 '!$H$6:$I$25,2,FALSE),"")</f>
        <v>100</v>
      </c>
      <c r="F43" s="94" t="s">
        <v>12</v>
      </c>
      <c r="G43" s="33">
        <f t="shared" si="1"/>
        <v>323</v>
      </c>
      <c r="H43" s="35"/>
      <c r="J43" s="65" t="s">
        <v>249</v>
      </c>
      <c r="L43" s="192">
        <f t="shared" si="2"/>
        <v>100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Abril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Abril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Abril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Abril 2021 '!$H$6:$I$25,2,FALSE),"")</f>
        <v>1800</v>
      </c>
      <c r="F47" s="94" t="s">
        <v>12</v>
      </c>
      <c r="G47" s="210">
        <f>IFERROR(+D47*E47,"")</f>
        <v>7920.0000000000009</v>
      </c>
      <c r="H47" s="35"/>
      <c r="J47" s="65">
        <v>20002380</v>
      </c>
      <c r="K47" s="186"/>
      <c r="L47" s="8">
        <f t="shared" si="2"/>
        <v>1800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Abril 2021 '!$H$6:$I$25,2,FALSE),"")</f>
        <v>890</v>
      </c>
      <c r="F48" s="220" t="s">
        <v>12</v>
      </c>
      <c r="G48" s="197">
        <f>IFERROR(+D48*E48,"")</f>
        <v>3453.2</v>
      </c>
      <c r="I48" s="90"/>
      <c r="J48" s="65">
        <v>20002186</v>
      </c>
      <c r="K48" s="186"/>
      <c r="L48" s="8">
        <f t="shared" si="2"/>
        <v>890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37241.599999999999</v>
      </c>
      <c r="H49" s="15"/>
      <c r="I49" s="90">
        <f>G49*0.97</f>
        <v>36124.351999999999</v>
      </c>
      <c r="J49" s="65" t="s">
        <v>198</v>
      </c>
      <c r="K49" s="65"/>
      <c r="N49"/>
      <c r="O49"/>
      <c r="P49"/>
      <c r="Q49"/>
      <c r="R49" s="7" t="str">
        <f>B5</f>
        <v xml:space="preserve">Período: Abril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Abril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38498.587999999996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37343.630359999996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Abril 2021'!K8:L44,2,FALSE)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Abril 2021'!K9:L45,2,FALSE)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Abril 2021'!K10:L46,2,FALSE)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Abril 2021'!K12:L48,2,FALSE)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Abril 2021'!K13:L49,2,FALSE)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Abril 2021'!K16:L52,2,FALSE)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Abril 2021'!K17:L53,2,FALSE)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Abril 2021'!K18:L54,2,FALSE)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Abril 2021'!K19:L55,2,FALSE)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Abril 2021'!K20:L56,2,FALSE)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Abril 2021'!K22:L58,2,FALSE)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Abril 2021'!K23:L59,2,FALSE)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Abril 2021'!K25:L61,2,FALSE)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Abril 2021'!K26:L62,2,FALSE)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Abril 2021'!K27:L63,2,FALSE)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Abril 2021'!K30:L66,2,FALSE)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Abril 2021'!K31:L67,2,FALSE)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Abril 2021'!K34:L70,2,FALSE)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Abril 2021'!K37:L73,2,FALSE)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Abril 2021'!K38:L74,2,FALSE)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Abril 2021'!K39:L75,2,FALSE)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Abril 2021'!K41:L77,2,FALSE)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5A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A1:I91"/>
  <sheetViews>
    <sheetView zoomScale="98" zoomScaleNormal="98" workbookViewId="0">
      <selection activeCell="H6" sqref="H6:I23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80028755</v>
      </c>
      <c r="C4" s="114">
        <v>44284</v>
      </c>
      <c r="D4" s="113" t="s">
        <v>30</v>
      </c>
      <c r="E4" s="113">
        <v>215</v>
      </c>
      <c r="G4" s="60"/>
    </row>
    <row r="5" spans="2:9" x14ac:dyDescent="0.2">
      <c r="B5" s="113">
        <v>80028755</v>
      </c>
      <c r="C5" s="114">
        <v>44284</v>
      </c>
      <c r="D5" s="113" t="s">
        <v>32</v>
      </c>
      <c r="E5" s="113">
        <v>130</v>
      </c>
      <c r="G5" s="60"/>
    </row>
    <row r="6" spans="2:9" x14ac:dyDescent="0.2">
      <c r="B6" s="113">
        <v>80028755</v>
      </c>
      <c r="C6" s="114">
        <v>44284</v>
      </c>
      <c r="D6" s="113" t="s">
        <v>31</v>
      </c>
      <c r="E6" s="113">
        <v>300</v>
      </c>
      <c r="G6" s="60"/>
      <c r="H6" s="53" t="s">
        <v>23</v>
      </c>
      <c r="I6" t="s">
        <v>25</v>
      </c>
    </row>
    <row r="7" spans="2:9" x14ac:dyDescent="0.2">
      <c r="B7" s="113">
        <v>80028755</v>
      </c>
      <c r="C7" s="114">
        <v>44284</v>
      </c>
      <c r="D7" s="113" t="s">
        <v>70</v>
      </c>
      <c r="E7" s="113">
        <v>30</v>
      </c>
      <c r="G7" s="60"/>
      <c r="H7" s="54" t="s">
        <v>27</v>
      </c>
      <c r="I7" s="496">
        <v>270</v>
      </c>
    </row>
    <row r="8" spans="2:9" x14ac:dyDescent="0.2">
      <c r="B8" s="113">
        <v>80028755</v>
      </c>
      <c r="C8" s="114">
        <v>44284</v>
      </c>
      <c r="D8" s="113" t="s">
        <v>37</v>
      </c>
      <c r="E8" s="113">
        <v>610</v>
      </c>
      <c r="H8" s="54" t="s">
        <v>63</v>
      </c>
      <c r="I8" s="496">
        <v>430</v>
      </c>
    </row>
    <row r="9" spans="2:9" x14ac:dyDescent="0.2">
      <c r="B9" s="113">
        <v>80029176</v>
      </c>
      <c r="C9" s="114">
        <v>44291</v>
      </c>
      <c r="D9" s="113" t="s">
        <v>142</v>
      </c>
      <c r="E9" s="113">
        <v>1000</v>
      </c>
      <c r="H9" s="54" t="s">
        <v>30</v>
      </c>
      <c r="I9" s="496">
        <v>450</v>
      </c>
    </row>
    <row r="10" spans="2:9" x14ac:dyDescent="0.2">
      <c r="B10" s="113">
        <v>80029176</v>
      </c>
      <c r="C10" s="114">
        <v>44291</v>
      </c>
      <c r="D10" s="113" t="s">
        <v>77</v>
      </c>
      <c r="E10" s="113">
        <v>1000</v>
      </c>
      <c r="H10" s="54" t="s">
        <v>31</v>
      </c>
      <c r="I10" s="496">
        <v>600</v>
      </c>
    </row>
    <row r="11" spans="2:9" x14ac:dyDescent="0.2">
      <c r="B11" s="113">
        <v>80029176</v>
      </c>
      <c r="C11" s="114">
        <v>44291</v>
      </c>
      <c r="D11" s="113" t="s">
        <v>27</v>
      </c>
      <c r="E11" s="113">
        <v>270</v>
      </c>
      <c r="H11" s="54" t="s">
        <v>32</v>
      </c>
      <c r="I11" s="496">
        <v>1760</v>
      </c>
    </row>
    <row r="12" spans="2:9" x14ac:dyDescent="0.2">
      <c r="B12" s="113">
        <v>80029176</v>
      </c>
      <c r="C12" s="114">
        <v>44291</v>
      </c>
      <c r="D12" s="113" t="s">
        <v>63</v>
      </c>
      <c r="E12" s="113">
        <v>215</v>
      </c>
      <c r="H12" s="54" t="s">
        <v>142</v>
      </c>
      <c r="I12" s="496">
        <v>1000</v>
      </c>
    </row>
    <row r="13" spans="2:9" x14ac:dyDescent="0.2">
      <c r="B13" s="113">
        <v>80029176</v>
      </c>
      <c r="C13" s="114">
        <v>44291</v>
      </c>
      <c r="D13" s="113" t="s">
        <v>32</v>
      </c>
      <c r="E13" s="158">
        <v>1500</v>
      </c>
      <c r="H13" s="54" t="s">
        <v>77</v>
      </c>
      <c r="I13" s="496">
        <v>1000</v>
      </c>
    </row>
    <row r="14" spans="2:9" x14ac:dyDescent="0.2">
      <c r="B14" s="113">
        <v>80029176</v>
      </c>
      <c r="C14" s="114">
        <v>44291</v>
      </c>
      <c r="D14" s="113" t="s">
        <v>143</v>
      </c>
      <c r="E14" s="158">
        <v>300</v>
      </c>
      <c r="H14" s="54" t="s">
        <v>37</v>
      </c>
      <c r="I14" s="496">
        <v>1460</v>
      </c>
    </row>
    <row r="15" spans="2:9" x14ac:dyDescent="0.2">
      <c r="B15" s="113">
        <v>80029545</v>
      </c>
      <c r="C15" s="114">
        <v>44298</v>
      </c>
      <c r="D15" s="113" t="s">
        <v>30</v>
      </c>
      <c r="E15" s="113">
        <v>235</v>
      </c>
      <c r="H15" s="54" t="s">
        <v>70</v>
      </c>
      <c r="I15" s="496">
        <v>70</v>
      </c>
    </row>
    <row r="16" spans="2:9" x14ac:dyDescent="0.2">
      <c r="B16" s="113">
        <v>80029545</v>
      </c>
      <c r="C16" s="114">
        <v>44298</v>
      </c>
      <c r="D16" s="113" t="s">
        <v>31</v>
      </c>
      <c r="E16" s="113">
        <v>300</v>
      </c>
      <c r="H16" s="54" t="s">
        <v>74</v>
      </c>
      <c r="I16" s="496">
        <v>100</v>
      </c>
    </row>
    <row r="17" spans="2:9" x14ac:dyDescent="0.2">
      <c r="B17" s="113">
        <v>80029545</v>
      </c>
      <c r="C17" s="114">
        <v>44298</v>
      </c>
      <c r="D17" s="113" t="s">
        <v>32</v>
      </c>
      <c r="E17" s="113">
        <v>130</v>
      </c>
      <c r="H17" s="54" t="s">
        <v>143</v>
      </c>
      <c r="I17" s="496">
        <v>300</v>
      </c>
    </row>
    <row r="18" spans="2:9" x14ac:dyDescent="0.2">
      <c r="B18" s="113">
        <v>80029545</v>
      </c>
      <c r="C18" s="114">
        <v>44298</v>
      </c>
      <c r="D18" s="113" t="s">
        <v>37</v>
      </c>
      <c r="E18" s="113">
        <v>40</v>
      </c>
      <c r="H18" s="54" t="s">
        <v>39</v>
      </c>
      <c r="I18" s="496">
        <v>170</v>
      </c>
    </row>
    <row r="19" spans="2:9" x14ac:dyDescent="0.2">
      <c r="B19" s="113">
        <v>80029545</v>
      </c>
      <c r="C19" s="114">
        <v>44298</v>
      </c>
      <c r="D19" s="113" t="s">
        <v>74</v>
      </c>
      <c r="E19" s="113">
        <v>100</v>
      </c>
      <c r="H19" s="54" t="s">
        <v>43</v>
      </c>
      <c r="I19" s="496">
        <v>200</v>
      </c>
    </row>
    <row r="20" spans="2:9" x14ac:dyDescent="0.2">
      <c r="B20" s="113">
        <v>80029545</v>
      </c>
      <c r="C20" s="114">
        <v>44298</v>
      </c>
      <c r="D20" s="113" t="s">
        <v>39</v>
      </c>
      <c r="E20" s="113">
        <v>170</v>
      </c>
      <c r="H20" s="54" t="s">
        <v>59</v>
      </c>
      <c r="I20" s="496">
        <v>100</v>
      </c>
    </row>
    <row r="21" spans="2:9" x14ac:dyDescent="0.2">
      <c r="B21" s="113">
        <v>80029180</v>
      </c>
      <c r="C21" s="114">
        <v>44291</v>
      </c>
      <c r="D21" s="113" t="s">
        <v>43</v>
      </c>
      <c r="E21" s="113">
        <v>200</v>
      </c>
      <c r="H21" s="54" t="s">
        <v>227</v>
      </c>
      <c r="I21" s="496">
        <v>1800</v>
      </c>
    </row>
    <row r="22" spans="2:9" x14ac:dyDescent="0.2">
      <c r="B22" s="113">
        <v>80030151</v>
      </c>
      <c r="C22" s="114">
        <v>44307</v>
      </c>
      <c r="D22" s="113" t="s">
        <v>63</v>
      </c>
      <c r="E22" s="113">
        <v>215</v>
      </c>
      <c r="H22" s="54" t="s">
        <v>228</v>
      </c>
      <c r="I22" s="496">
        <v>890</v>
      </c>
    </row>
    <row r="23" spans="2:9" x14ac:dyDescent="0.2">
      <c r="B23" s="113">
        <v>80030151</v>
      </c>
      <c r="C23" s="114">
        <v>44307</v>
      </c>
      <c r="D23" s="113" t="s">
        <v>37</v>
      </c>
      <c r="E23" s="113">
        <v>810</v>
      </c>
      <c r="H23" s="54" t="s">
        <v>24</v>
      </c>
      <c r="I23" s="496">
        <v>10600</v>
      </c>
    </row>
    <row r="24" spans="2:9" x14ac:dyDescent="0.2">
      <c r="B24" s="113">
        <v>80030151</v>
      </c>
      <c r="C24" s="114">
        <v>44307</v>
      </c>
      <c r="D24" s="113" t="s">
        <v>70</v>
      </c>
      <c r="E24" s="113">
        <v>40</v>
      </c>
    </row>
    <row r="25" spans="2:9" x14ac:dyDescent="0.2">
      <c r="B25" s="113">
        <v>80030151</v>
      </c>
      <c r="C25" s="114">
        <v>44307</v>
      </c>
      <c r="D25" s="113" t="s">
        <v>59</v>
      </c>
      <c r="E25" s="113">
        <v>100</v>
      </c>
      <c r="F25" s="59"/>
      <c r="H25" s="54"/>
    </row>
    <row r="26" spans="2:9" x14ac:dyDescent="0.2">
      <c r="B26" s="113">
        <v>407</v>
      </c>
      <c r="C26" s="114">
        <v>44306</v>
      </c>
      <c r="D26" s="113" t="s">
        <v>227</v>
      </c>
      <c r="E26" s="78">
        <v>1800</v>
      </c>
    </row>
    <row r="27" spans="2:9" x14ac:dyDescent="0.2">
      <c r="B27" s="113">
        <v>408</v>
      </c>
      <c r="C27" s="114">
        <v>44306</v>
      </c>
      <c r="D27" s="113" t="s">
        <v>228</v>
      </c>
      <c r="E27" s="78">
        <v>890</v>
      </c>
    </row>
    <row r="28" spans="2:9" x14ac:dyDescent="0.2">
      <c r="B28" s="78"/>
      <c r="C28" s="79"/>
      <c r="D28" s="113"/>
      <c r="E28" s="78"/>
    </row>
    <row r="29" spans="2:9" x14ac:dyDescent="0.2">
      <c r="B29" s="113"/>
      <c r="C29" s="114"/>
      <c r="D29" s="113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  <c r="F31" s="65"/>
    </row>
    <row r="32" spans="2:9" x14ac:dyDescent="0.2">
      <c r="B32" s="113"/>
      <c r="C32" s="114"/>
      <c r="D32" s="78"/>
      <c r="E32" s="78"/>
      <c r="F32" s="65"/>
    </row>
    <row r="33" spans="2:5" x14ac:dyDescent="0.2">
      <c r="B33" s="113"/>
      <c r="C33" s="114"/>
      <c r="D33" s="78"/>
      <c r="E33" s="78"/>
    </row>
    <row r="34" spans="2:5" x14ac:dyDescent="0.2">
      <c r="B34" s="78"/>
      <c r="C34" s="79"/>
      <c r="D34" s="78"/>
      <c r="E34" s="78"/>
    </row>
    <row r="35" spans="2:5" x14ac:dyDescent="0.2">
      <c r="B35" s="78"/>
      <c r="C35" s="79"/>
      <c r="D35" s="78"/>
      <c r="E35" s="78"/>
    </row>
    <row r="36" spans="2:5" x14ac:dyDescent="0.2">
      <c r="B36" s="78"/>
      <c r="C36" s="79"/>
      <c r="D36" s="78"/>
      <c r="E36" s="78"/>
    </row>
    <row r="37" spans="2:5" x14ac:dyDescent="0.2">
      <c r="B37" s="78"/>
      <c r="C37" s="79"/>
      <c r="D37" s="78"/>
      <c r="E37" s="78"/>
    </row>
    <row r="38" spans="2:5" x14ac:dyDescent="0.2">
      <c r="C38" s="77"/>
      <c r="D38" s="60"/>
    </row>
    <row r="39" spans="2:5" x14ac:dyDescent="0.2">
      <c r="B39" s="60"/>
      <c r="C39"/>
      <c r="D39"/>
      <c r="E39"/>
    </row>
    <row r="40" spans="2:5" x14ac:dyDescent="0.2">
      <c r="B40" s="6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/>
    </row>
    <row r="48" spans="2:5" x14ac:dyDescent="0.2">
      <c r="B48"/>
      <c r="C48"/>
      <c r="D48"/>
      <c r="E48"/>
    </row>
    <row r="49" spans="1:9" x14ac:dyDescent="0.2">
      <c r="B49"/>
      <c r="C49"/>
      <c r="D49"/>
      <c r="E49"/>
    </row>
    <row r="50" spans="1:9" x14ac:dyDescent="0.2">
      <c r="B50"/>
      <c r="C50"/>
      <c r="D50"/>
      <c r="E50"/>
    </row>
    <row r="51" spans="1:9" x14ac:dyDescent="0.2">
      <c r="B51"/>
      <c r="C51"/>
      <c r="D51"/>
      <c r="E51"/>
    </row>
    <row r="52" spans="1:9" x14ac:dyDescent="0.2">
      <c r="B52" s="146" t="s">
        <v>28</v>
      </c>
      <c r="C52"/>
      <c r="D52"/>
      <c r="E52"/>
    </row>
    <row r="53" spans="1:9" x14ac:dyDescent="0.2">
      <c r="B53" s="146" t="s">
        <v>62</v>
      </c>
      <c r="C53"/>
      <c r="D53"/>
      <c r="E53"/>
    </row>
    <row r="54" spans="1:9" x14ac:dyDescent="0.2">
      <c r="B54" s="146" t="s">
        <v>29</v>
      </c>
      <c r="C54"/>
      <c r="D54"/>
      <c r="E54"/>
    </row>
    <row r="55" spans="1:9" x14ac:dyDescent="0.2">
      <c r="B55" s="146" t="s">
        <v>27</v>
      </c>
      <c r="C55"/>
      <c r="D55"/>
      <c r="E55"/>
    </row>
    <row r="56" spans="1:9" x14ac:dyDescent="0.2">
      <c r="B56" s="146" t="s">
        <v>63</v>
      </c>
      <c r="C56"/>
      <c r="D56"/>
      <c r="E56"/>
    </row>
    <row r="57" spans="1:9" ht="14.25" x14ac:dyDescent="0.2">
      <c r="B57" s="84" t="s">
        <v>30</v>
      </c>
    </row>
    <row r="58" spans="1:9" ht="14.25" x14ac:dyDescent="0.2">
      <c r="B58" s="84" t="s">
        <v>31</v>
      </c>
    </row>
    <row r="59" spans="1:9" ht="14.25" x14ac:dyDescent="0.2">
      <c r="B59" s="84" t="s">
        <v>32</v>
      </c>
    </row>
    <row r="60" spans="1:9" ht="14.25" x14ac:dyDescent="0.2">
      <c r="B60" s="84" t="s">
        <v>33</v>
      </c>
    </row>
    <row r="61" spans="1:9" ht="14.25" x14ac:dyDescent="0.2">
      <c r="B61" s="84" t="s">
        <v>64</v>
      </c>
    </row>
    <row r="62" spans="1:9" ht="14.25" x14ac:dyDescent="0.2">
      <c r="B62" s="84" t="s">
        <v>34</v>
      </c>
    </row>
    <row r="63" spans="1:9" s="59" customFormat="1" ht="14.25" x14ac:dyDescent="0.2">
      <c r="A63"/>
      <c r="B63" s="84" t="s">
        <v>142</v>
      </c>
      <c r="F63"/>
      <c r="G63"/>
      <c r="H63"/>
      <c r="I63"/>
    </row>
    <row r="64" spans="1:9" s="59" customFormat="1" ht="14.25" x14ac:dyDescent="0.2">
      <c r="A64"/>
      <c r="B64" s="84" t="s">
        <v>65</v>
      </c>
      <c r="F64"/>
      <c r="G64"/>
      <c r="H64"/>
      <c r="I64"/>
    </row>
    <row r="65" spans="1:9" s="59" customFormat="1" ht="14.25" x14ac:dyDescent="0.2">
      <c r="A65"/>
      <c r="B65" s="84" t="s">
        <v>77</v>
      </c>
      <c r="F65"/>
      <c r="G65"/>
      <c r="H65"/>
      <c r="I65"/>
    </row>
    <row r="66" spans="1:9" s="59" customFormat="1" ht="14.25" x14ac:dyDescent="0.2">
      <c r="A66"/>
      <c r="B66" s="84" t="s">
        <v>66</v>
      </c>
      <c r="F66"/>
      <c r="G66"/>
      <c r="H66"/>
      <c r="I66"/>
    </row>
    <row r="67" spans="1:9" s="59" customFormat="1" ht="14.25" x14ac:dyDescent="0.2">
      <c r="A67"/>
      <c r="B67" s="84" t="s">
        <v>67</v>
      </c>
      <c r="F67"/>
      <c r="G67"/>
      <c r="H67"/>
      <c r="I67"/>
    </row>
    <row r="68" spans="1:9" s="59" customFormat="1" ht="14.25" x14ac:dyDescent="0.2">
      <c r="A68"/>
      <c r="B68" s="84" t="s">
        <v>35</v>
      </c>
      <c r="F68"/>
      <c r="G68"/>
      <c r="H68"/>
      <c r="I68"/>
    </row>
    <row r="69" spans="1:9" s="59" customFormat="1" ht="14.25" x14ac:dyDescent="0.2">
      <c r="A69"/>
      <c r="B69" s="84" t="s">
        <v>68</v>
      </c>
      <c r="F69"/>
      <c r="G69"/>
      <c r="H69"/>
      <c r="I69"/>
    </row>
    <row r="70" spans="1:9" s="59" customFormat="1" ht="14.25" x14ac:dyDescent="0.2">
      <c r="A70"/>
      <c r="B70" s="84" t="s">
        <v>69</v>
      </c>
      <c r="F70"/>
      <c r="G70"/>
      <c r="H70"/>
      <c r="I70"/>
    </row>
    <row r="71" spans="1:9" s="59" customFormat="1" ht="14.25" x14ac:dyDescent="0.2">
      <c r="A71"/>
      <c r="B71" s="84" t="s">
        <v>36</v>
      </c>
      <c r="F71"/>
      <c r="G71"/>
      <c r="H71"/>
      <c r="I71"/>
    </row>
    <row r="72" spans="1:9" s="59" customFormat="1" ht="14.25" x14ac:dyDescent="0.2">
      <c r="A72"/>
      <c r="B72" s="84" t="s">
        <v>37</v>
      </c>
      <c r="F72"/>
      <c r="G72"/>
      <c r="H72"/>
      <c r="I72"/>
    </row>
    <row r="73" spans="1:9" s="59" customFormat="1" ht="14.25" x14ac:dyDescent="0.2">
      <c r="A73"/>
      <c r="B73" s="84" t="s">
        <v>70</v>
      </c>
      <c r="F73"/>
      <c r="G73"/>
      <c r="H73"/>
      <c r="I73"/>
    </row>
    <row r="74" spans="1:9" s="59" customFormat="1" ht="14.25" x14ac:dyDescent="0.2">
      <c r="A74"/>
      <c r="B74" s="84" t="s">
        <v>38</v>
      </c>
      <c r="F74"/>
      <c r="G74"/>
      <c r="H74"/>
      <c r="I74"/>
    </row>
    <row r="75" spans="1:9" s="59" customFormat="1" ht="14.25" x14ac:dyDescent="0.2">
      <c r="A75"/>
      <c r="B75" s="84" t="s">
        <v>71</v>
      </c>
      <c r="F75"/>
      <c r="G75"/>
      <c r="H75"/>
      <c r="I75"/>
    </row>
    <row r="76" spans="1:9" s="59" customFormat="1" ht="14.25" x14ac:dyDescent="0.2">
      <c r="A76"/>
      <c r="B76" s="84" t="s">
        <v>72</v>
      </c>
      <c r="F76"/>
      <c r="G76"/>
      <c r="H76"/>
      <c r="I76"/>
    </row>
    <row r="77" spans="1:9" s="59" customFormat="1" ht="14.25" x14ac:dyDescent="0.2">
      <c r="A77"/>
      <c r="B77" s="84" t="s">
        <v>122</v>
      </c>
      <c r="F77"/>
      <c r="G77"/>
      <c r="H77"/>
      <c r="I77"/>
    </row>
    <row r="78" spans="1:9" s="59" customFormat="1" ht="14.25" x14ac:dyDescent="0.2">
      <c r="A78"/>
      <c r="B78" s="84" t="s">
        <v>74</v>
      </c>
      <c r="F78"/>
      <c r="G78"/>
      <c r="H78"/>
      <c r="I78"/>
    </row>
    <row r="79" spans="1:9" s="59" customFormat="1" ht="14.25" x14ac:dyDescent="0.2">
      <c r="A79"/>
      <c r="B79" s="84" t="s">
        <v>143</v>
      </c>
      <c r="F79"/>
      <c r="G79"/>
      <c r="H79"/>
      <c r="I79"/>
    </row>
    <row r="80" spans="1:9" s="59" customFormat="1" ht="14.25" x14ac:dyDescent="0.2">
      <c r="A80"/>
      <c r="B80" s="84" t="s">
        <v>39</v>
      </c>
      <c r="F80"/>
      <c r="G80"/>
      <c r="H80"/>
      <c r="I80"/>
    </row>
    <row r="81" spans="1:9" s="59" customFormat="1" ht="14.25" x14ac:dyDescent="0.2">
      <c r="A81"/>
      <c r="B81" s="84" t="s">
        <v>76</v>
      </c>
      <c r="F81"/>
      <c r="G81"/>
      <c r="H81"/>
      <c r="I81"/>
    </row>
    <row r="82" spans="1:9" s="59" customFormat="1" ht="14.25" x14ac:dyDescent="0.2">
      <c r="A82"/>
      <c r="B82" s="84" t="s">
        <v>40</v>
      </c>
      <c r="F82"/>
      <c r="G82"/>
      <c r="H82"/>
      <c r="I82"/>
    </row>
    <row r="83" spans="1:9" s="59" customFormat="1" ht="14.25" x14ac:dyDescent="0.2">
      <c r="A83"/>
      <c r="B83" s="84" t="s">
        <v>58</v>
      </c>
      <c r="F83"/>
      <c r="G83"/>
      <c r="H83"/>
      <c r="I83"/>
    </row>
    <row r="84" spans="1:9" s="59" customFormat="1" ht="14.25" x14ac:dyDescent="0.2">
      <c r="A84"/>
      <c r="B84" s="84" t="s">
        <v>41</v>
      </c>
      <c r="F84"/>
      <c r="G84"/>
      <c r="H84"/>
      <c r="I84"/>
    </row>
    <row r="85" spans="1:9" s="59" customFormat="1" ht="14.25" x14ac:dyDescent="0.2">
      <c r="A85"/>
      <c r="B85" s="84" t="s">
        <v>59</v>
      </c>
      <c r="F85"/>
      <c r="G85"/>
      <c r="H85"/>
      <c r="I85"/>
    </row>
    <row r="86" spans="1:9" s="59" customFormat="1" ht="14.25" x14ac:dyDescent="0.2">
      <c r="A86"/>
      <c r="B86" s="84" t="s">
        <v>42</v>
      </c>
      <c r="F86"/>
      <c r="G86"/>
      <c r="H86"/>
      <c r="I86"/>
    </row>
    <row r="87" spans="1:9" s="59" customFormat="1" ht="14.25" x14ac:dyDescent="0.2">
      <c r="A87"/>
      <c r="B87" s="84" t="s">
        <v>43</v>
      </c>
      <c r="F87"/>
      <c r="G87"/>
      <c r="H87"/>
      <c r="I87"/>
    </row>
    <row r="88" spans="1:9" s="59" customFormat="1" ht="14.25" x14ac:dyDescent="0.2">
      <c r="A88"/>
      <c r="B88" s="84" t="s">
        <v>75</v>
      </c>
      <c r="F88"/>
      <c r="G88"/>
      <c r="H88"/>
      <c r="I88"/>
    </row>
    <row r="89" spans="1:9" x14ac:dyDescent="0.2">
      <c r="B89" s="59" t="s">
        <v>200</v>
      </c>
    </row>
    <row r="90" spans="1:9" x14ac:dyDescent="0.2">
      <c r="B90" s="96" t="s">
        <v>227</v>
      </c>
      <c r="C90" s="60" t="s">
        <v>229</v>
      </c>
    </row>
    <row r="91" spans="1:9" x14ac:dyDescent="0.2">
      <c r="B91" s="97" t="s">
        <v>228</v>
      </c>
      <c r="C91" s="60" t="s">
        <v>230</v>
      </c>
    </row>
  </sheetData>
  <autoFilter ref="B3:E31" xr:uid="{00000000-0009-0000-0000-00005B000000}"/>
  <dataValidations count="3">
    <dataValidation type="list" allowBlank="1" showInputMessage="1" showErrorMessage="1" sqref="D38" xr:uid="{00000000-0002-0000-5B00-000000000000}">
      <formula1>$B$52:$B$71</formula1>
    </dataValidation>
    <dataValidation type="list" allowBlank="1" showInputMessage="1" showErrorMessage="1" sqref="D29:D37" xr:uid="{00000000-0002-0000-5B00-000001000000}">
      <formula1>$B$52:$B$89</formula1>
    </dataValidation>
    <dataValidation type="list" allowBlank="1" showInputMessage="1" showErrorMessage="1" sqref="D4:D28" xr:uid="{00000000-0002-0000-5B00-000002000000}">
      <formula1>$B$52:$B$97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filterMode="1">
    <tabColor rgb="FFFFC000"/>
    <pageSetUpPr fitToPage="1"/>
  </sheetPr>
  <dimension ref="A2:T125"/>
  <sheetViews>
    <sheetView showGridLines="0" topLeftCell="C26" zoomScale="85" zoomScaleNormal="85" workbookViewId="0">
      <selection activeCell="G45" sqref="G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251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Abril 2021'!$H$7:$I$26,2,FALSE),"")</f>
        <v>1330</v>
      </c>
      <c r="F8" s="17" t="s">
        <v>12</v>
      </c>
      <c r="G8" s="27">
        <f>IFERROR(+D8*E8,"")</f>
        <v>3165.3999999999996</v>
      </c>
      <c r="I8" s="56"/>
      <c r="K8" s="144" t="s">
        <v>169</v>
      </c>
      <c r="L8" s="59"/>
      <c r="M8" s="8">
        <f>E8</f>
        <v>1330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Abril 2021'!$H$7:$I$26,2,FALSE),"")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Abril 2021'!$H$7:$I$26,2,FALSE),"")</f>
        <v>20</v>
      </c>
      <c r="F10" s="18" t="s">
        <v>12</v>
      </c>
      <c r="G10" s="33">
        <f t="shared" ref="G10:G42" si="2">IFERROR(+D10*E10,"")</f>
        <v>48.2</v>
      </c>
      <c r="I10" s="56">
        <f>80</f>
        <v>80</v>
      </c>
      <c r="J10"/>
      <c r="K10" s="65" t="s">
        <v>154</v>
      </c>
      <c r="L10" s="65"/>
      <c r="M10" s="8">
        <f>E10</f>
        <v>20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Abril 2021'!$H$7:$I$26,2,FALSE),"")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Abril 2021'!$H$7:$I$26,2,FALSE),"")</f>
        <v>700</v>
      </c>
      <c r="F12" s="18" t="s">
        <v>12</v>
      </c>
      <c r="G12" s="33">
        <f t="shared" si="2"/>
        <v>1981</v>
      </c>
      <c r="I12" s="56"/>
      <c r="J12" s="222"/>
      <c r="K12" s="65" t="s">
        <v>245</v>
      </c>
      <c r="L12" s="65"/>
      <c r="M12" s="8">
        <f>E12</f>
        <v>700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Abril 2021'!$H$7:$I$26,2,FALSE),"")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Abril 2021'!$H$7:$I$26,2,FALSE),"")</f>
        <v>530</v>
      </c>
      <c r="F14" s="20" t="s">
        <v>12</v>
      </c>
      <c r="G14" s="33">
        <f t="shared" si="2"/>
        <v>1833.8</v>
      </c>
      <c r="J14" s="222"/>
      <c r="K14" s="65" t="s">
        <v>156</v>
      </c>
      <c r="L14" s="65"/>
      <c r="M14" s="8">
        <f>E14</f>
        <v>530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 -LR-ES Abril 2021'!$H$7:$I$26,2,FALSE),"")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 -LR-ES Abril 2021'!$H$7:$I$26,2,FALSE),"")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>
        <f>IFERROR(VLOOKUP(A17,'Control -LR-ES Abril 2021'!$H$7:$I$26,2,FALSE),"")</f>
        <v>200</v>
      </c>
      <c r="F17" s="19" t="s">
        <v>12</v>
      </c>
      <c r="G17" s="33">
        <f t="shared" si="2"/>
        <v>236</v>
      </c>
      <c r="I17" s="56"/>
      <c r="J17"/>
      <c r="K17" s="65" t="s">
        <v>252</v>
      </c>
      <c r="M17" s="8">
        <f t="shared" si="1"/>
        <v>200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>IFERROR(VLOOKUP(A18,'Control -LR-ES Abril 2021'!$H$7:$I$26,2,FALSE),"")</f>
        <v>300</v>
      </c>
      <c r="F18" s="19" t="s">
        <v>12</v>
      </c>
      <c r="G18" s="33">
        <f t="shared" si="2"/>
        <v>552</v>
      </c>
      <c r="I18" s="56"/>
      <c r="J18"/>
      <c r="K18" s="65" t="s">
        <v>151</v>
      </c>
      <c r="L18" s="65"/>
      <c r="M18" s="8">
        <f>E18</f>
        <v>300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 -LR-ES Abril 2021'!$H$7:$I$26,2,FALSE),"")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Abril 2021'!$H$7:$I$26,2,FALSE),"")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Abril 2021'!$H$7:$I$26,2,FALSE),"")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Abril 2021'!$H$7:$I$26,2,FALSE),"")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 -LR-ES Abril 2021'!$H$7:$I$26,2,FALSE),"")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>IFERROR(VLOOKUP(A24,'Control -LR-ES Abril 2021'!$H$7:$I$26,2,FALSE),"")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 -LR-ES Abril 2021'!$H$7:$I$26,2,FALSE),"")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>
        <f>IFERROR(VLOOKUP(A26,'Control -LR-ES Abril 2021'!$H$7:$I$26,2,FALSE),"")</f>
        <v>1240</v>
      </c>
      <c r="F26" s="19" t="s">
        <v>12</v>
      </c>
      <c r="G26" s="33">
        <f t="shared" si="2"/>
        <v>8060</v>
      </c>
      <c r="I26" s="57"/>
      <c r="J26"/>
      <c r="K26" s="65" t="s">
        <v>246</v>
      </c>
      <c r="L26" s="65"/>
      <c r="M26" s="8">
        <f>E26</f>
        <v>1240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8" t="str">
        <f>IFERROR(VLOOKUP(A27,'Control -LR-ES Abril 2021'!$H$7:$I$26,2,FALSE),"")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Abril 2021'!$H$7:$I$26,2,FALSE),"")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Abril 2021'!$H$7:$I$26,2,FALSE),"")</f>
        <v>380</v>
      </c>
      <c r="F29" s="18" t="s">
        <v>12</v>
      </c>
      <c r="G29" s="33">
        <f t="shared" si="2"/>
        <v>836.00000000000011</v>
      </c>
      <c r="J29"/>
      <c r="K29" s="65" t="s">
        <v>247</v>
      </c>
      <c r="L29" s="65"/>
      <c r="M29" s="8">
        <f>E29</f>
        <v>380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Abril 2021'!$H$7:$I$26,2,FALSE),"")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18" t="str">
        <f>IFERROR(VLOOKUP(A31,'Control -LR-ES Abril 2021'!$H$7:$I$26,2,FALSE),"")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8" t="str">
        <f>IFERROR(VLOOKUP(A32,'Control -LR-ES Abril 2021'!$H$7:$I$26,2,FALSE),"")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8" t="str">
        <f>IFERROR(VLOOKUP(A33,'Control -LR-ES Abril 2021'!$H$7:$I$26,2,FALSE),"")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8">
        <f>IFERROR(VLOOKUP(A34,'Control -LR-ES Abril 2021'!$H$7:$I$26,2,FALSE),"")</f>
        <v>600</v>
      </c>
      <c r="F34" s="19" t="s">
        <v>12</v>
      </c>
      <c r="G34" s="33">
        <f t="shared" si="2"/>
        <v>3180</v>
      </c>
      <c r="K34" s="65" t="s">
        <v>155</v>
      </c>
      <c r="L34" s="65"/>
      <c r="M34" s="8">
        <f>E34</f>
        <v>600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18">
        <f>IFERROR(VLOOKUP(A35,'Control -LR-ES Abril 2021'!$H$7:$I$26,2,FALSE),"")</f>
        <v>720</v>
      </c>
      <c r="F35" s="89" t="s">
        <v>12</v>
      </c>
      <c r="G35" s="33">
        <f t="shared" si="2"/>
        <v>1857.6000000000001</v>
      </c>
      <c r="K35" s="65" t="s">
        <v>75</v>
      </c>
      <c r="L35" s="65"/>
      <c r="M35" s="8">
        <f>E35/200</f>
        <v>3.6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8">
        <f>IFERROR(VLOOKUP(A36,'Control -LR-ES Abril 2021'!$H$7:$I$26,2,FALSE),"")</f>
        <v>1100</v>
      </c>
      <c r="F36" s="19" t="s">
        <v>12</v>
      </c>
      <c r="G36" s="33">
        <f t="shared" si="2"/>
        <v>4840</v>
      </c>
      <c r="K36" s="65" t="s">
        <v>248</v>
      </c>
      <c r="L36" s="65"/>
      <c r="M36" s="8">
        <f t="shared" si="1"/>
        <v>1100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8">
        <f>IFERROR(VLOOKUP(A37,'Control -LR-ES Abril 2021'!$H$7:$I$26,2,FALSE),"")</f>
        <v>190</v>
      </c>
      <c r="F37" s="19" t="s">
        <v>12</v>
      </c>
      <c r="G37" s="33">
        <f t="shared" si="2"/>
        <v>817</v>
      </c>
      <c r="K37" s="65" t="s">
        <v>189</v>
      </c>
      <c r="L37" s="65"/>
      <c r="M37" s="8">
        <f t="shared" si="1"/>
        <v>190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8" t="str">
        <f>IFERROR(VLOOKUP(A38,'Control -LR-ES Abril 2021'!$H$7:$I$26,2,FALSE),"")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Abril 2021'!$H$7:$I$26,2,FALSE),"")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18" t="str">
        <f>IFERROR(VLOOKUP(A40,'Control -LR-ES Abril 2021'!$H$7:$I$26,2,FALSE),"")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Abril 2021'!$H$7:$I$26,2,FALSE),"")</f>
        <v>400</v>
      </c>
      <c r="F41" s="20" t="s">
        <v>12</v>
      </c>
      <c r="G41" s="33">
        <f t="shared" si="2"/>
        <v>1780</v>
      </c>
      <c r="I41" s="188"/>
      <c r="K41" t="str">
        <f>A41</f>
        <v>RT740</v>
      </c>
      <c r="M41" s="8">
        <f>E41/200</f>
        <v>2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18">
        <f>IFERROR(VLOOKUP(A42,'Control -LR-ES Abril 2021'!$H$7:$I$26,2,FALSE),"")</f>
        <v>350</v>
      </c>
      <c r="F42" s="94" t="s">
        <v>12</v>
      </c>
      <c r="G42" s="95">
        <f t="shared" si="2"/>
        <v>1130.5</v>
      </c>
      <c r="H42" s="35"/>
      <c r="I42" s="55"/>
      <c r="K42" s="65" t="s">
        <v>249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18">
        <f>IFERROR(VLOOKUP(A43,'Control -LR-ES Abril 2021'!$H$7:$I$26,2,FALSE),"")</f>
        <v>1810</v>
      </c>
      <c r="F43" s="94" t="s">
        <v>12</v>
      </c>
      <c r="G43" s="213">
        <f>IFERROR(+D43*E43,"")</f>
        <v>7964.0000000000009</v>
      </c>
      <c r="H43" s="35"/>
      <c r="J43" s="7"/>
      <c r="K43" s="65">
        <v>20002380</v>
      </c>
      <c r="L43" s="186"/>
      <c r="M43" s="8">
        <f t="shared" si="1"/>
        <v>1810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18">
        <f>IFERROR(VLOOKUP(A44,'Control -LR-ES Abril 2021'!$H$7:$I$26,2,FALSE),"")</f>
        <v>230</v>
      </c>
      <c r="F44" s="219" t="s">
        <v>12</v>
      </c>
      <c r="G44" s="217">
        <f>IFERROR(+D44*E44,"")</f>
        <v>892.4</v>
      </c>
      <c r="I44" s="90"/>
      <c r="J44" s="65"/>
      <c r="K44" s="65">
        <v>20002186</v>
      </c>
      <c r="M44" s="8">
        <f t="shared" si="1"/>
        <v>230</v>
      </c>
      <c r="N44"/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39173.9</v>
      </c>
      <c r="H45" s="15"/>
      <c r="I45" s="183">
        <f>G45*0.97</f>
        <v>37998.682999999997</v>
      </c>
      <c r="S45" s="7" t="str">
        <f>B5</f>
        <v>Período: Abril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Abril 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34" t="s">
        <v>14</v>
      </c>
      <c r="C50" s="534"/>
      <c r="D50" s="534"/>
      <c r="E50" s="534"/>
      <c r="F50" s="158" t="s">
        <v>8</v>
      </c>
      <c r="G50" s="171">
        <f>G45+G47</f>
        <v>40011.892</v>
      </c>
      <c r="I50" s="66"/>
    </row>
    <row r="51" spans="1:9" s="65" customFormat="1" ht="24.95" customHeight="1" x14ac:dyDescent="0.2">
      <c r="A51" s="88"/>
      <c r="B51" s="534" t="s">
        <v>15</v>
      </c>
      <c r="C51" s="534"/>
      <c r="D51" s="534"/>
      <c r="E51" s="534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19" t="s">
        <v>192</v>
      </c>
      <c r="C52" s="519"/>
      <c r="D52" s="519"/>
      <c r="E52" s="519"/>
      <c r="F52" s="73" t="s">
        <v>8</v>
      </c>
      <c r="G52" s="74">
        <f>G50*0.97</f>
        <v>38811.535239999997</v>
      </c>
      <c r="I52" s="66"/>
    </row>
    <row r="53" spans="1:9" s="65" customFormat="1" ht="24.95" customHeight="1" x14ac:dyDescent="0.2">
      <c r="A53" s="88"/>
      <c r="B53" s="519" t="s">
        <v>193</v>
      </c>
      <c r="C53" s="519"/>
      <c r="D53" s="519"/>
      <c r="E53" s="519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16" t="s">
        <v>17</v>
      </c>
      <c r="F61" s="517"/>
      <c r="G61" s="518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5C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L88"/>
  <sheetViews>
    <sheetView topLeftCell="A16" zoomScale="98" zoomScaleNormal="98" workbookViewId="0">
      <selection activeCell="C51" sqref="C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80028745</v>
      </c>
      <c r="C4" s="114">
        <v>44284</v>
      </c>
      <c r="D4" s="113" t="s">
        <v>65</v>
      </c>
      <c r="E4" s="113">
        <v>820</v>
      </c>
      <c r="G4" s="60"/>
    </row>
    <row r="5" spans="2:10" x14ac:dyDescent="0.2">
      <c r="B5" s="113">
        <v>80028745</v>
      </c>
      <c r="C5" s="114">
        <v>44284</v>
      </c>
      <c r="D5" s="113" t="s">
        <v>77</v>
      </c>
      <c r="E5" s="113">
        <v>190</v>
      </c>
      <c r="G5" s="60"/>
    </row>
    <row r="6" spans="2:10" x14ac:dyDescent="0.2">
      <c r="B6" s="113">
        <v>80028745</v>
      </c>
      <c r="C6" s="114">
        <v>44284</v>
      </c>
      <c r="D6" s="113" t="s">
        <v>74</v>
      </c>
      <c r="E6" s="113">
        <v>600</v>
      </c>
      <c r="G6" s="60"/>
      <c r="H6" s="53" t="s">
        <v>23</v>
      </c>
      <c r="I6" t="s">
        <v>25</v>
      </c>
    </row>
    <row r="7" spans="2:10" x14ac:dyDescent="0.2">
      <c r="B7" s="113">
        <v>80028745</v>
      </c>
      <c r="C7" s="114">
        <v>44284</v>
      </c>
      <c r="D7" s="113" t="s">
        <v>39</v>
      </c>
      <c r="E7" s="113">
        <v>235</v>
      </c>
      <c r="G7" s="60"/>
      <c r="H7" s="54" t="s">
        <v>30</v>
      </c>
      <c r="I7" s="496">
        <v>300</v>
      </c>
    </row>
    <row r="8" spans="2:10" x14ac:dyDescent="0.2">
      <c r="B8" s="113">
        <v>80029179</v>
      </c>
      <c r="C8" s="114">
        <v>44291</v>
      </c>
      <c r="D8" s="113" t="s">
        <v>30</v>
      </c>
      <c r="E8" s="113">
        <v>300</v>
      </c>
      <c r="H8" s="54" t="s">
        <v>32</v>
      </c>
      <c r="I8" s="496">
        <v>1330</v>
      </c>
    </row>
    <row r="9" spans="2:10" x14ac:dyDescent="0.2">
      <c r="B9" s="113">
        <v>80029179</v>
      </c>
      <c r="C9" s="114">
        <v>44291</v>
      </c>
      <c r="D9" s="113" t="s">
        <v>32</v>
      </c>
      <c r="E9" s="113">
        <v>930</v>
      </c>
      <c r="H9" s="54" t="s">
        <v>65</v>
      </c>
      <c r="I9" s="496">
        <v>1240</v>
      </c>
    </row>
    <row r="10" spans="2:10" x14ac:dyDescent="0.2">
      <c r="B10" s="113">
        <v>80029179</v>
      </c>
      <c r="C10" s="114">
        <v>44291</v>
      </c>
      <c r="D10" s="113" t="s">
        <v>69</v>
      </c>
      <c r="E10" s="113">
        <v>180</v>
      </c>
      <c r="H10" s="54" t="s">
        <v>77</v>
      </c>
      <c r="I10" s="496">
        <v>190</v>
      </c>
    </row>
    <row r="11" spans="2:10" x14ac:dyDescent="0.2">
      <c r="B11" s="113">
        <v>80029179</v>
      </c>
      <c r="C11" s="114">
        <v>44291</v>
      </c>
      <c r="D11" s="113" t="s">
        <v>37</v>
      </c>
      <c r="E11" s="113">
        <v>20</v>
      </c>
      <c r="H11" s="54" t="s">
        <v>69</v>
      </c>
      <c r="I11" s="496">
        <v>380</v>
      </c>
    </row>
    <row r="12" spans="2:10" x14ac:dyDescent="0.2">
      <c r="B12" s="113">
        <v>80029179</v>
      </c>
      <c r="C12" s="114">
        <v>44291</v>
      </c>
      <c r="D12" s="113" t="s">
        <v>38</v>
      </c>
      <c r="E12" s="113">
        <v>330</v>
      </c>
      <c r="H12" s="54" t="s">
        <v>37</v>
      </c>
      <c r="I12" s="496">
        <v>20</v>
      </c>
    </row>
    <row r="13" spans="2:10" x14ac:dyDescent="0.2">
      <c r="B13" s="113">
        <v>80029179</v>
      </c>
      <c r="C13" s="114">
        <v>44291</v>
      </c>
      <c r="D13" s="113" t="s">
        <v>43</v>
      </c>
      <c r="E13" s="113">
        <v>200</v>
      </c>
      <c r="H13" s="54" t="s">
        <v>38</v>
      </c>
      <c r="I13" s="496">
        <v>700</v>
      </c>
    </row>
    <row r="14" spans="2:10" x14ac:dyDescent="0.2">
      <c r="B14" s="113">
        <v>80029179</v>
      </c>
      <c r="C14" s="114">
        <v>44291</v>
      </c>
      <c r="D14" s="113" t="s">
        <v>75</v>
      </c>
      <c r="E14" s="113">
        <v>330</v>
      </c>
      <c r="H14" s="54" t="s">
        <v>74</v>
      </c>
      <c r="I14" s="496">
        <v>600</v>
      </c>
    </row>
    <row r="15" spans="2:10" x14ac:dyDescent="0.2">
      <c r="B15" s="113">
        <v>80029179</v>
      </c>
      <c r="C15" s="114">
        <v>44291</v>
      </c>
      <c r="D15" s="113" t="s">
        <v>76</v>
      </c>
      <c r="E15" s="113">
        <v>1100</v>
      </c>
      <c r="H15" s="54" t="s">
        <v>39</v>
      </c>
      <c r="I15" s="496">
        <v>530</v>
      </c>
      <c r="J15" s="136"/>
    </row>
    <row r="16" spans="2:10" x14ac:dyDescent="0.2">
      <c r="B16" s="113">
        <v>80029549</v>
      </c>
      <c r="C16" s="114">
        <v>44298</v>
      </c>
      <c r="D16" s="113" t="s">
        <v>203</v>
      </c>
      <c r="E16" s="113">
        <v>200</v>
      </c>
      <c r="H16" s="54" t="s">
        <v>76</v>
      </c>
      <c r="I16" s="496">
        <v>1100</v>
      </c>
    </row>
    <row r="17" spans="2:9" x14ac:dyDescent="0.2">
      <c r="B17" s="113">
        <v>80030152</v>
      </c>
      <c r="C17" s="114">
        <v>44307</v>
      </c>
      <c r="D17" s="113" t="s">
        <v>32</v>
      </c>
      <c r="E17" s="113">
        <v>400</v>
      </c>
      <c r="H17" s="54" t="s">
        <v>203</v>
      </c>
      <c r="I17" s="496">
        <v>400</v>
      </c>
    </row>
    <row r="18" spans="2:9" x14ac:dyDescent="0.2">
      <c r="B18" s="113">
        <v>80030152</v>
      </c>
      <c r="C18" s="114">
        <v>44307</v>
      </c>
      <c r="D18" s="113" t="s">
        <v>65</v>
      </c>
      <c r="E18" s="113">
        <v>420</v>
      </c>
      <c r="H18" s="54" t="s">
        <v>43</v>
      </c>
      <c r="I18" s="496">
        <v>200</v>
      </c>
    </row>
    <row r="19" spans="2:9" x14ac:dyDescent="0.2">
      <c r="B19" s="113">
        <v>80030152</v>
      </c>
      <c r="C19" s="114">
        <v>44307</v>
      </c>
      <c r="D19" s="113" t="s">
        <v>69</v>
      </c>
      <c r="E19" s="113">
        <v>200</v>
      </c>
      <c r="H19" s="54" t="s">
        <v>59</v>
      </c>
      <c r="I19" s="496">
        <v>350</v>
      </c>
    </row>
    <row r="20" spans="2:9" x14ac:dyDescent="0.2">
      <c r="B20" s="113">
        <v>80030152</v>
      </c>
      <c r="C20" s="114">
        <v>44307</v>
      </c>
      <c r="D20" s="113" t="s">
        <v>38</v>
      </c>
      <c r="E20" s="113">
        <v>370</v>
      </c>
      <c r="H20" s="54" t="s">
        <v>227</v>
      </c>
      <c r="I20" s="496">
        <v>1810</v>
      </c>
    </row>
    <row r="21" spans="2:9" x14ac:dyDescent="0.2">
      <c r="B21" s="113">
        <v>80030152</v>
      </c>
      <c r="C21" s="114">
        <v>44307</v>
      </c>
      <c r="D21" s="113" t="s">
        <v>39</v>
      </c>
      <c r="E21" s="113">
        <v>295</v>
      </c>
      <c r="H21" s="54" t="s">
        <v>228</v>
      </c>
      <c r="I21" s="496">
        <v>230</v>
      </c>
    </row>
    <row r="22" spans="2:9" x14ac:dyDescent="0.2">
      <c r="B22" s="113">
        <v>80030152</v>
      </c>
      <c r="C22" s="114">
        <v>44307</v>
      </c>
      <c r="D22" s="113" t="s">
        <v>59</v>
      </c>
      <c r="E22" s="113">
        <v>350</v>
      </c>
      <c r="H22" s="54" t="s">
        <v>75</v>
      </c>
      <c r="I22" s="496">
        <v>720</v>
      </c>
    </row>
    <row r="23" spans="2:9" x14ac:dyDescent="0.2">
      <c r="B23" s="113">
        <v>80030152</v>
      </c>
      <c r="C23" s="114">
        <v>44307</v>
      </c>
      <c r="D23" s="113" t="s">
        <v>75</v>
      </c>
      <c r="E23" s="113">
        <v>390</v>
      </c>
      <c r="H23" s="54" t="s">
        <v>24</v>
      </c>
      <c r="I23" s="496">
        <v>10100</v>
      </c>
    </row>
    <row r="24" spans="2:9" x14ac:dyDescent="0.2">
      <c r="B24" s="113">
        <v>80030157</v>
      </c>
      <c r="C24" s="114">
        <v>44307</v>
      </c>
      <c r="D24" s="113" t="s">
        <v>203</v>
      </c>
      <c r="E24" s="113">
        <v>200</v>
      </c>
      <c r="H24" s="54"/>
    </row>
    <row r="25" spans="2:9" x14ac:dyDescent="0.2">
      <c r="B25" s="113">
        <v>405</v>
      </c>
      <c r="C25" s="114">
        <v>44306</v>
      </c>
      <c r="D25" s="158" t="s">
        <v>227</v>
      </c>
      <c r="E25" s="113">
        <v>1810</v>
      </c>
    </row>
    <row r="26" spans="2:9" x14ac:dyDescent="0.2">
      <c r="B26" s="113">
        <v>406</v>
      </c>
      <c r="C26" s="114">
        <v>44306</v>
      </c>
      <c r="D26" s="158" t="s">
        <v>228</v>
      </c>
      <c r="E26" s="113">
        <v>230</v>
      </c>
    </row>
    <row r="27" spans="2:9" x14ac:dyDescent="0.2">
      <c r="B27" s="113"/>
      <c r="C27" s="114"/>
      <c r="D27" s="113"/>
      <c r="E27" s="113"/>
    </row>
    <row r="28" spans="2:9" x14ac:dyDescent="0.2">
      <c r="B28" s="113"/>
      <c r="C28" s="114"/>
      <c r="D28" s="113"/>
      <c r="E28" s="113"/>
    </row>
    <row r="29" spans="2:9" x14ac:dyDescent="0.2">
      <c r="B29" s="113"/>
      <c r="C29" s="114"/>
      <c r="D29" s="113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  <c r="F31" s="65"/>
    </row>
    <row r="32" spans="2:9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34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2:2" ht="28.5" x14ac:dyDescent="0.2">
      <c r="B65" s="84" t="s">
        <v>67</v>
      </c>
    </row>
    <row r="66" spans="2:2" ht="14.25" x14ac:dyDescent="0.2">
      <c r="B66" s="84" t="s">
        <v>35</v>
      </c>
    </row>
    <row r="67" spans="2:2" ht="14.25" x14ac:dyDescent="0.2">
      <c r="B67" s="84" t="s">
        <v>68</v>
      </c>
    </row>
    <row r="68" spans="2:2" ht="14.25" x14ac:dyDescent="0.2">
      <c r="B68" s="84" t="s">
        <v>69</v>
      </c>
    </row>
    <row r="69" spans="2:2" ht="14.25" x14ac:dyDescent="0.2">
      <c r="B69" s="84" t="s">
        <v>36</v>
      </c>
    </row>
    <row r="70" spans="2:2" ht="14.25" x14ac:dyDescent="0.2">
      <c r="B70" s="84" t="s">
        <v>37</v>
      </c>
    </row>
    <row r="71" spans="2:2" ht="14.25" x14ac:dyDescent="0.2">
      <c r="B71" s="84" t="s">
        <v>70</v>
      </c>
    </row>
    <row r="72" spans="2:2" ht="14.25" x14ac:dyDescent="0.2">
      <c r="B72" s="84" t="s">
        <v>38</v>
      </c>
    </row>
    <row r="73" spans="2:2" ht="14.25" x14ac:dyDescent="0.2">
      <c r="B73" s="84" t="s">
        <v>71</v>
      </c>
    </row>
    <row r="74" spans="2:2" ht="14.25" x14ac:dyDescent="0.2">
      <c r="B74" s="84" t="s">
        <v>72</v>
      </c>
    </row>
    <row r="75" spans="2:2" ht="14.25" x14ac:dyDescent="0.2">
      <c r="B75" s="84" t="s">
        <v>73</v>
      </c>
    </row>
    <row r="76" spans="2:2" ht="14.25" x14ac:dyDescent="0.2">
      <c r="B76" s="84" t="s">
        <v>74</v>
      </c>
    </row>
    <row r="77" spans="2:2" ht="14.25" x14ac:dyDescent="0.2">
      <c r="B77" s="84" t="s">
        <v>39</v>
      </c>
    </row>
    <row r="78" spans="2:2" ht="14.25" x14ac:dyDescent="0.2">
      <c r="B78" s="84" t="s">
        <v>76</v>
      </c>
    </row>
    <row r="79" spans="2:2" ht="14.25" x14ac:dyDescent="0.2">
      <c r="B79" s="84" t="s">
        <v>40</v>
      </c>
    </row>
    <row r="80" spans="2:2" ht="28.5" x14ac:dyDescent="0.2">
      <c r="B80" s="84" t="s">
        <v>58</v>
      </c>
    </row>
    <row r="81" spans="1:12" ht="14.25" x14ac:dyDescent="0.2">
      <c r="B81" s="84" t="s">
        <v>41</v>
      </c>
    </row>
    <row r="82" spans="1:12" s="59" customFormat="1" ht="14.25" x14ac:dyDescent="0.2">
      <c r="A82"/>
      <c r="B82" s="84" t="s">
        <v>42</v>
      </c>
      <c r="F82"/>
      <c r="G82"/>
      <c r="H82"/>
      <c r="I82"/>
      <c r="J82"/>
      <c r="K82"/>
      <c r="L82"/>
    </row>
    <row r="83" spans="1:12" s="59" customFormat="1" ht="14.25" x14ac:dyDescent="0.2">
      <c r="A83"/>
      <c r="B83" s="84" t="s">
        <v>43</v>
      </c>
      <c r="F83"/>
      <c r="G83"/>
      <c r="H83"/>
      <c r="I83"/>
      <c r="J83"/>
      <c r="K83"/>
      <c r="L83"/>
    </row>
    <row r="84" spans="1:12" s="59" customFormat="1" ht="14.25" x14ac:dyDescent="0.2">
      <c r="A84"/>
      <c r="B84" s="84" t="s">
        <v>59</v>
      </c>
      <c r="F84"/>
      <c r="G84"/>
      <c r="H84"/>
      <c r="I84"/>
      <c r="J84"/>
      <c r="K84"/>
      <c r="L84"/>
    </row>
    <row r="85" spans="1:12" s="59" customFormat="1" ht="14.25" x14ac:dyDescent="0.2">
      <c r="A85"/>
      <c r="B85" s="84" t="s">
        <v>75</v>
      </c>
      <c r="F85"/>
      <c r="G85"/>
      <c r="H85"/>
      <c r="I85"/>
      <c r="J85"/>
      <c r="K85"/>
      <c r="L85"/>
    </row>
    <row r="86" spans="1:12" s="59" customFormat="1" x14ac:dyDescent="0.2">
      <c r="A86"/>
      <c r="B86" s="59" t="s">
        <v>203</v>
      </c>
      <c r="F86"/>
      <c r="G86"/>
      <c r="H86"/>
      <c r="I86"/>
      <c r="J86"/>
      <c r="K86"/>
      <c r="L86"/>
    </row>
    <row r="87" spans="1:12" x14ac:dyDescent="0.2">
      <c r="B87" s="96" t="s">
        <v>227</v>
      </c>
      <c r="C87" s="60" t="s">
        <v>229</v>
      </c>
    </row>
    <row r="88" spans="1:12" x14ac:dyDescent="0.2">
      <c r="B88" s="97" t="s">
        <v>228</v>
      </c>
      <c r="C88" s="60" t="s">
        <v>230</v>
      </c>
    </row>
  </sheetData>
  <autoFilter ref="B3:E45" xr:uid="{00000000-0009-0000-0000-00005D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4" xr:uid="{00000000-0002-0000-5D00-000000000000}">
      <formula1>$B$51:$B$97</formula1>
    </dataValidation>
    <dataValidation type="list" allowBlank="1" showInputMessage="1" showErrorMessage="1" sqref="D37" xr:uid="{00000000-0002-0000-5D00-000001000000}">
      <formula1>$B$51:$B$69</formula1>
    </dataValidation>
    <dataValidation type="list" allowBlank="1" showInputMessage="1" showErrorMessage="1" sqref="D5:D14" xr:uid="{00000000-0002-0000-5D00-000002000000}">
      <formula1>$B$51:$B$88</formula1>
    </dataValidation>
    <dataValidation type="list" allowBlank="1" showInputMessage="1" showErrorMessage="1" sqref="D15:D36" xr:uid="{00000000-0002-0000-5D00-000003000000}">
      <formula1>$B$51:$B$89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filterMode="1">
    <tabColor rgb="FFFFC000"/>
    <pageSetUpPr fitToPage="1"/>
  </sheetPr>
  <dimension ref="A2:S135"/>
  <sheetViews>
    <sheetView showGridLines="0" topLeftCell="A27" zoomScale="85" zoomScaleNormal="85" workbookViewId="0">
      <selection activeCell="C39" sqref="C39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253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Mayo 2021 '!$H$6:$I$25,2,FALSE),"")</f>
        <v>1410</v>
      </c>
      <c r="F8" s="17" t="s">
        <v>12</v>
      </c>
      <c r="G8" s="27">
        <f>IFERROR(+D8*E8,"")</f>
        <v>3355.7999999999997</v>
      </c>
      <c r="J8" s="65" t="s">
        <v>169</v>
      </c>
      <c r="K8" s="144"/>
      <c r="L8" s="8">
        <f>E8</f>
        <v>1410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Mayo 2021 '!$H$6:$I$25,2,FALSE),"")</f>
        <v>200</v>
      </c>
      <c r="F9" s="18" t="s">
        <v>12</v>
      </c>
      <c r="G9" s="33">
        <f>IFERROR(+D9*E9,"")</f>
        <v>636</v>
      </c>
      <c r="I9" s="54"/>
      <c r="J9" s="65" t="s">
        <v>152</v>
      </c>
      <c r="K9" s="144"/>
      <c r="L9" s="8">
        <f>E9</f>
        <v>200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Mayo 2021 '!$H$6:$I$25,2,FALSE),"")</f>
        <v>850</v>
      </c>
      <c r="F10" s="18" t="s">
        <v>12</v>
      </c>
      <c r="G10" s="33">
        <f t="shared" ref="G10:G46" si="1">IFERROR(+D10*E10,"")</f>
        <v>2048.5</v>
      </c>
      <c r="I10" s="54"/>
      <c r="J10" s="65" t="s">
        <v>154</v>
      </c>
      <c r="K10" s="185"/>
      <c r="L10" s="8">
        <f>E10</f>
        <v>850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Mayo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Mayo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Mayo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Mayo 2021 '!$H$6:$I$25,2,FALSE),"")</f>
        <v>700</v>
      </c>
      <c r="F14" s="18" t="s">
        <v>12</v>
      </c>
      <c r="G14" s="33">
        <f t="shared" si="1"/>
        <v>2422</v>
      </c>
      <c r="I14" s="54"/>
      <c r="J14" s="65" t="s">
        <v>156</v>
      </c>
      <c r="K14" s="185"/>
      <c r="L14" s="8">
        <f>E14</f>
        <v>700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Mayo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Mayo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Mayo 2021 '!$H$6:$I$25,2,FALSE),"")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Mayo 2021 '!$H$6:$I$25,2,FALSE),"")</f>
        <v>245</v>
      </c>
      <c r="F18" s="89" t="s">
        <v>12</v>
      </c>
      <c r="G18" s="33">
        <f t="shared" si="1"/>
        <v>450.8</v>
      </c>
      <c r="I18" s="223"/>
      <c r="J18" s="65" t="s">
        <v>151</v>
      </c>
      <c r="K18" s="185"/>
      <c r="L18" s="8">
        <f>E18</f>
        <v>245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Mayo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Mayo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Mayo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Mayo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Mayo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Mayo 2021 '!$H$6:$I$25,2,FALSE),"")</f>
        <v>430</v>
      </c>
      <c r="F24" s="19" t="s">
        <v>12</v>
      </c>
      <c r="G24" s="33">
        <f t="shared" si="1"/>
        <v>1462</v>
      </c>
      <c r="I24" s="221"/>
      <c r="J24" s="65" t="s">
        <v>168</v>
      </c>
      <c r="K24" s="185"/>
      <c r="L24" s="8">
        <f>E24</f>
        <v>430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Mayo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Mayo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Mayo 2021 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Mayo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Mayo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Mayo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Mayo 2021 '!$H$6:$I$25,2,FALSE),"")</f>
        <v>20</v>
      </c>
      <c r="F31" s="18" t="s">
        <v>12</v>
      </c>
      <c r="G31" s="33">
        <f t="shared" si="1"/>
        <v>78.2</v>
      </c>
      <c r="J31" s="65" t="s">
        <v>170</v>
      </c>
      <c r="K31" s="144"/>
      <c r="L31" s="8">
        <f>E31</f>
        <v>20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Mayo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Mayo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Mayo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Mayo 2021 '!$H$6:$I$25,2,FALSE),"")</f>
        <v>400</v>
      </c>
      <c r="F35" s="19" t="s">
        <v>12</v>
      </c>
      <c r="G35" s="33">
        <f t="shared" si="1"/>
        <v>2120</v>
      </c>
      <c r="I35" s="221"/>
      <c r="J35" s="65" t="s">
        <v>155</v>
      </c>
      <c r="K35" s="144"/>
      <c r="L35" s="8">
        <f>E35</f>
        <v>400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Mayo 2021 '!$H$6:$I$25,2,FALSE),"")</f>
        <v>300</v>
      </c>
      <c r="F36" s="19" t="s">
        <v>12</v>
      </c>
      <c r="G36" s="33">
        <f t="shared" si="1"/>
        <v>1020</v>
      </c>
      <c r="J36" s="65" t="s">
        <v>173</v>
      </c>
      <c r="K36" s="65"/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Mayo 2021 '!$H$6:$I$25,2,FALSE),"")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>
        <f>IFERROR(VLOOKUP(A38,'Control-EM Mayo 2021 '!$H$6:$I$25,2,FALSE),"")</f>
        <v>200</v>
      </c>
      <c r="F38" s="19" t="s">
        <v>12</v>
      </c>
      <c r="G38" s="33">
        <f t="shared" si="1"/>
        <v>880.00000000000011</v>
      </c>
      <c r="J38" s="65" t="s">
        <v>248</v>
      </c>
      <c r="K38" s="65">
        <v>50004376</v>
      </c>
      <c r="L38" s="224">
        <f>E38</f>
        <v>200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Mayo 2021 '!$H$6:$I$25,2,FALSE),"")</f>
        <v>1440</v>
      </c>
      <c r="F39" s="18" t="s">
        <v>12</v>
      </c>
      <c r="G39" s="33">
        <f t="shared" si="1"/>
        <v>6192</v>
      </c>
      <c r="J39" s="65" t="s">
        <v>189</v>
      </c>
      <c r="K39" s="144"/>
      <c r="L39" s="8">
        <f>E39</f>
        <v>1440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Mayo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Mayo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Mayo 2021 '!$H$6:$I$25,2,FALSE),"")</f>
        <v>300</v>
      </c>
      <c r="F42" s="187" t="s">
        <v>12</v>
      </c>
      <c r="G42" s="33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Mayo 2021 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Mayo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Mayo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Mayo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Mayo 2021 '!$H$6:$I$25,2,FALSE),"")</f>
        <v>2110</v>
      </c>
      <c r="F47" s="94" t="s">
        <v>12</v>
      </c>
      <c r="G47" s="210">
        <f>IFERROR(+D47*E47,"")</f>
        <v>9284</v>
      </c>
      <c r="H47" s="35"/>
      <c r="J47" s="65">
        <v>20002380</v>
      </c>
      <c r="K47" s="186"/>
      <c r="L47" s="8">
        <f t="shared" si="2"/>
        <v>2110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Mayo 2021 '!$H$6:$I$25,2,FALSE),"")</f>
        <v>1570</v>
      </c>
      <c r="F48" s="220" t="s">
        <v>12</v>
      </c>
      <c r="G48" s="197">
        <f>IFERROR(+D48*E48,"")</f>
        <v>6091.5999999999995</v>
      </c>
      <c r="I48" s="90"/>
      <c r="J48" s="65">
        <v>20002186</v>
      </c>
      <c r="K48" s="186"/>
      <c r="L48" s="8">
        <f t="shared" si="2"/>
        <v>1570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43475.9</v>
      </c>
      <c r="H49" s="15"/>
      <c r="I49" s="90">
        <f>G49*0.97</f>
        <v>42171.623</v>
      </c>
      <c r="J49" s="65" t="s">
        <v>198</v>
      </c>
      <c r="K49" s="65"/>
      <c r="N49"/>
      <c r="O49"/>
      <c r="P49"/>
      <c r="Q49"/>
      <c r="R49" s="7" t="str">
        <f>B5</f>
        <v xml:space="preserve">Período: Mayo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Mayo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608762.11456931825</v>
      </c>
      <c r="E52" s="69">
        <v>0.6</v>
      </c>
      <c r="F52" s="48" t="s">
        <v>10</v>
      </c>
      <c r="G52" s="72">
        <f>D52*E52</f>
        <v>365257.26874159096</v>
      </c>
      <c r="I52" s="90">
        <f>G52*0.97</f>
        <v>354299.55067934323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44732.887999999999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365257.26874159096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43390.901359999996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354299.55067934323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Mayo2021'!K8:L44,2,FALSE)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Mayo2021'!K9:L45,2,FALSE)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Mayo2021'!K10:L46,2,FALSE)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Mayo2021'!K12:L48,2,FALSE)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Mayo2021'!K13:L49,2,FALSE)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Mayo2021'!K16:L52,2,FALSE)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Mayo2021'!K17:L53,2,FALSE)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Mayo2021'!K18:L54,2,FALSE)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Mayo2021'!K19:L55,2,FALSE)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Mayo2021'!K20:L56,2,FALSE)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Mayo2021'!K22:L58,2,FALSE)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Mayo2021'!K23:L59,2,FALSE)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Mayo2021'!K25:L61,2,FALSE)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Mayo2021'!K26:L62,2,FALSE)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Mayo2021'!K27:L63,2,FALSE)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Mayo2021'!K30:L66,2,FALSE)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Mayo2021'!K31:L67,2,FALSE)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Mayo2021'!K34:L70,2,FALSE)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 t="e">
        <f>VLOOKUP(A122,$J$8:$K$49,2,FALSE)</f>
        <v>#N/A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Mayo2021'!K37:L73,2,FALSE)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Mayo2021'!K38:L74,2,FALSE)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Mayo2021'!K39:L75,2,FALSE)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Mayo2021'!K41:L77,2,FALSE)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5E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I92"/>
  <sheetViews>
    <sheetView topLeftCell="B3" zoomScale="98" zoomScaleNormal="98" workbookViewId="0">
      <selection activeCell="L58" sqref="L58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80031304</v>
      </c>
      <c r="C4" s="114">
        <v>44322</v>
      </c>
      <c r="D4" s="113" t="s">
        <v>27</v>
      </c>
      <c r="E4" s="113">
        <v>150</v>
      </c>
      <c r="G4" s="60"/>
    </row>
    <row r="5" spans="2:9" x14ac:dyDescent="0.2">
      <c r="B5" s="113">
        <v>80031304</v>
      </c>
      <c r="C5" s="114">
        <v>44322</v>
      </c>
      <c r="D5" s="113" t="s">
        <v>63</v>
      </c>
      <c r="E5" s="113">
        <v>215</v>
      </c>
      <c r="G5" s="60"/>
    </row>
    <row r="6" spans="2:9" x14ac:dyDescent="0.2">
      <c r="B6" s="113">
        <v>80031304</v>
      </c>
      <c r="C6" s="114">
        <v>44322</v>
      </c>
      <c r="D6" s="113" t="s">
        <v>32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80031304</v>
      </c>
      <c r="C7" s="114">
        <v>44322</v>
      </c>
      <c r="D7" s="113" t="s">
        <v>142</v>
      </c>
      <c r="E7" s="113">
        <v>1000</v>
      </c>
      <c r="G7" s="60"/>
      <c r="H7" s="54" t="s">
        <v>27</v>
      </c>
      <c r="I7" s="496">
        <v>300</v>
      </c>
    </row>
    <row r="8" spans="2:9" x14ac:dyDescent="0.2">
      <c r="B8" s="113">
        <v>80031304</v>
      </c>
      <c r="C8" s="114">
        <v>44322</v>
      </c>
      <c r="D8" s="113" t="s">
        <v>77</v>
      </c>
      <c r="E8" s="113">
        <v>1440</v>
      </c>
      <c r="H8" s="54" t="s">
        <v>63</v>
      </c>
      <c r="I8" s="496">
        <v>430</v>
      </c>
    </row>
    <row r="9" spans="2:9" x14ac:dyDescent="0.2">
      <c r="B9" s="113">
        <v>80031304</v>
      </c>
      <c r="C9" s="114">
        <v>44322</v>
      </c>
      <c r="D9" s="113" t="s">
        <v>143</v>
      </c>
      <c r="E9" s="113">
        <v>300</v>
      </c>
      <c r="H9" s="54" t="s">
        <v>30</v>
      </c>
      <c r="I9" s="496">
        <v>245</v>
      </c>
    </row>
    <row r="10" spans="2:9" x14ac:dyDescent="0.2">
      <c r="B10" s="113">
        <v>80031405</v>
      </c>
      <c r="C10" s="114">
        <v>44326</v>
      </c>
      <c r="D10" s="113" t="s">
        <v>30</v>
      </c>
      <c r="E10" s="113">
        <v>245</v>
      </c>
      <c r="H10" s="54" t="s">
        <v>31</v>
      </c>
      <c r="I10" s="496">
        <v>200</v>
      </c>
    </row>
    <row r="11" spans="2:9" x14ac:dyDescent="0.2">
      <c r="B11" s="113">
        <v>80031405</v>
      </c>
      <c r="C11" s="114">
        <v>44326</v>
      </c>
      <c r="D11" s="113" t="s">
        <v>31</v>
      </c>
      <c r="E11" s="113">
        <v>200</v>
      </c>
      <c r="H11" s="54" t="s">
        <v>32</v>
      </c>
      <c r="I11" s="496">
        <v>1410</v>
      </c>
    </row>
    <row r="12" spans="2:9" x14ac:dyDescent="0.2">
      <c r="B12" s="113">
        <v>80031405</v>
      </c>
      <c r="C12" s="114">
        <v>44326</v>
      </c>
      <c r="D12" s="113" t="s">
        <v>32</v>
      </c>
      <c r="E12" s="113">
        <v>160</v>
      </c>
      <c r="H12" s="54" t="s">
        <v>142</v>
      </c>
      <c r="I12" s="496">
        <v>1000</v>
      </c>
    </row>
    <row r="13" spans="2:9" x14ac:dyDescent="0.2">
      <c r="B13" s="113">
        <v>80031405</v>
      </c>
      <c r="C13" s="114">
        <v>44326</v>
      </c>
      <c r="D13" s="113" t="s">
        <v>37</v>
      </c>
      <c r="E13" s="158">
        <v>40</v>
      </c>
      <c r="H13" s="54" t="s">
        <v>77</v>
      </c>
      <c r="I13" s="496">
        <v>1440</v>
      </c>
    </row>
    <row r="14" spans="2:9" x14ac:dyDescent="0.2">
      <c r="B14" s="113">
        <v>80031405</v>
      </c>
      <c r="C14" s="114">
        <v>44326</v>
      </c>
      <c r="D14" s="113" t="s">
        <v>39</v>
      </c>
      <c r="E14" s="158">
        <v>320</v>
      </c>
      <c r="H14" s="54" t="s">
        <v>37</v>
      </c>
      <c r="I14" s="496">
        <v>850</v>
      </c>
    </row>
    <row r="15" spans="2:9" x14ac:dyDescent="0.2">
      <c r="B15" s="113">
        <v>80031405</v>
      </c>
      <c r="C15" s="114">
        <v>44326</v>
      </c>
      <c r="D15" s="113" t="s">
        <v>59</v>
      </c>
      <c r="E15" s="113">
        <v>100</v>
      </c>
      <c r="H15" s="54" t="s">
        <v>70</v>
      </c>
      <c r="I15" s="496">
        <v>20</v>
      </c>
    </row>
    <row r="16" spans="2:9" x14ac:dyDescent="0.2">
      <c r="B16" s="113">
        <v>80031933</v>
      </c>
      <c r="C16" s="114">
        <v>44335</v>
      </c>
      <c r="D16" s="113" t="s">
        <v>37</v>
      </c>
      <c r="E16" s="113">
        <v>810</v>
      </c>
      <c r="H16" s="54" t="s">
        <v>74</v>
      </c>
      <c r="I16" s="496">
        <v>400</v>
      </c>
    </row>
    <row r="17" spans="2:9" x14ac:dyDescent="0.2">
      <c r="B17" s="113">
        <v>80031933</v>
      </c>
      <c r="C17" s="114">
        <v>44335</v>
      </c>
      <c r="D17" s="113" t="s">
        <v>70</v>
      </c>
      <c r="E17" s="113">
        <v>20</v>
      </c>
      <c r="H17" s="54" t="s">
        <v>143</v>
      </c>
      <c r="I17" s="496">
        <v>300</v>
      </c>
    </row>
    <row r="18" spans="2:9" x14ac:dyDescent="0.2">
      <c r="B18" s="113">
        <v>80031933</v>
      </c>
      <c r="C18" s="114">
        <v>44335</v>
      </c>
      <c r="D18" s="113" t="s">
        <v>74</v>
      </c>
      <c r="E18" s="113">
        <v>400</v>
      </c>
      <c r="H18" s="54" t="s">
        <v>39</v>
      </c>
      <c r="I18" s="496">
        <v>700</v>
      </c>
    </row>
    <row r="19" spans="2:9" x14ac:dyDescent="0.2">
      <c r="B19" s="113">
        <v>80031933</v>
      </c>
      <c r="C19" s="114">
        <v>44335</v>
      </c>
      <c r="D19" s="113" t="s">
        <v>39</v>
      </c>
      <c r="E19" s="113">
        <v>200</v>
      </c>
      <c r="H19" s="54" t="s">
        <v>76</v>
      </c>
      <c r="I19" s="496">
        <v>200</v>
      </c>
    </row>
    <row r="20" spans="2:9" x14ac:dyDescent="0.2">
      <c r="B20" s="113">
        <v>80031933</v>
      </c>
      <c r="C20" s="114">
        <v>44335</v>
      </c>
      <c r="D20" s="113" t="s">
        <v>63</v>
      </c>
      <c r="E20" s="113">
        <v>215</v>
      </c>
      <c r="H20" s="54" t="s">
        <v>59</v>
      </c>
      <c r="I20" s="496">
        <v>200</v>
      </c>
    </row>
    <row r="21" spans="2:9" x14ac:dyDescent="0.2">
      <c r="B21" s="113">
        <v>80031933</v>
      </c>
      <c r="C21" s="114">
        <v>44335</v>
      </c>
      <c r="D21" s="113" t="s">
        <v>27</v>
      </c>
      <c r="E21" s="113">
        <v>150</v>
      </c>
      <c r="H21" s="54" t="s">
        <v>227</v>
      </c>
      <c r="I21" s="496">
        <v>2110</v>
      </c>
    </row>
    <row r="22" spans="2:9" x14ac:dyDescent="0.2">
      <c r="B22" s="113">
        <v>80032175</v>
      </c>
      <c r="C22" s="114">
        <v>44337</v>
      </c>
      <c r="D22" s="113" t="s">
        <v>32</v>
      </c>
      <c r="E22" s="113">
        <v>250</v>
      </c>
      <c r="H22" s="54" t="s">
        <v>228</v>
      </c>
      <c r="I22" s="496">
        <v>1570</v>
      </c>
    </row>
    <row r="23" spans="2:9" x14ac:dyDescent="0.2">
      <c r="B23" s="113">
        <v>80032175</v>
      </c>
      <c r="C23" s="114">
        <v>44337</v>
      </c>
      <c r="D23" s="113" t="s">
        <v>39</v>
      </c>
      <c r="E23" s="113">
        <v>180</v>
      </c>
      <c r="H23" s="54" t="s">
        <v>24</v>
      </c>
      <c r="I23" s="496">
        <v>11375</v>
      </c>
    </row>
    <row r="24" spans="2:9" x14ac:dyDescent="0.2">
      <c r="B24" s="113">
        <v>80032175</v>
      </c>
      <c r="C24" s="114">
        <v>44337</v>
      </c>
      <c r="D24" s="113" t="s">
        <v>59</v>
      </c>
      <c r="E24" s="113">
        <v>100</v>
      </c>
    </row>
    <row r="25" spans="2:9" x14ac:dyDescent="0.2">
      <c r="B25" s="113">
        <v>80032175</v>
      </c>
      <c r="C25" s="114">
        <v>44337</v>
      </c>
      <c r="D25" s="113" t="s">
        <v>76</v>
      </c>
      <c r="E25" s="113">
        <v>200</v>
      </c>
      <c r="F25" s="59"/>
      <c r="H25" s="54"/>
    </row>
    <row r="26" spans="2:9" x14ac:dyDescent="0.2">
      <c r="B26" s="113">
        <v>409</v>
      </c>
      <c r="C26" s="114">
        <v>44337</v>
      </c>
      <c r="D26" s="113" t="s">
        <v>227</v>
      </c>
      <c r="E26" s="113">
        <v>2110</v>
      </c>
      <c r="F26" s="59"/>
      <c r="H26" s="54"/>
    </row>
    <row r="27" spans="2:9" x14ac:dyDescent="0.2">
      <c r="B27" s="113">
        <v>410</v>
      </c>
      <c r="C27" s="114">
        <v>44306</v>
      </c>
      <c r="D27" s="113" t="s">
        <v>228</v>
      </c>
      <c r="E27" s="78">
        <v>1570</v>
      </c>
    </row>
    <row r="28" spans="2:9" x14ac:dyDescent="0.2">
      <c r="B28" s="113"/>
      <c r="C28" s="114"/>
      <c r="D28" s="113"/>
      <c r="E28" s="78"/>
    </row>
    <row r="29" spans="2:9" x14ac:dyDescent="0.2">
      <c r="B29" s="78"/>
      <c r="C29" s="79"/>
      <c r="D29" s="113"/>
      <c r="E29" s="78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  <c r="F32" s="65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1:9" x14ac:dyDescent="0.2">
      <c r="B49"/>
      <c r="C49"/>
      <c r="D49"/>
      <c r="E49"/>
    </row>
    <row r="50" spans="1:9" x14ac:dyDescent="0.2">
      <c r="B50"/>
      <c r="C50"/>
      <c r="D50"/>
      <c r="E50"/>
    </row>
    <row r="51" spans="1:9" x14ac:dyDescent="0.2">
      <c r="B51"/>
      <c r="C51"/>
      <c r="D51"/>
      <c r="E51"/>
    </row>
    <row r="52" spans="1:9" x14ac:dyDescent="0.2">
      <c r="B52"/>
      <c r="C52"/>
      <c r="D52"/>
      <c r="E52"/>
    </row>
    <row r="53" spans="1:9" x14ac:dyDescent="0.2">
      <c r="B53" s="146" t="s">
        <v>28</v>
      </c>
      <c r="C53"/>
      <c r="D53"/>
      <c r="E53"/>
    </row>
    <row r="54" spans="1:9" x14ac:dyDescent="0.2">
      <c r="B54" s="146" t="s">
        <v>62</v>
      </c>
      <c r="C54"/>
      <c r="D54"/>
      <c r="E54"/>
    </row>
    <row r="55" spans="1:9" x14ac:dyDescent="0.2">
      <c r="B55" s="146" t="s">
        <v>29</v>
      </c>
      <c r="C55"/>
      <c r="D55"/>
      <c r="E55"/>
    </row>
    <row r="56" spans="1:9" x14ac:dyDescent="0.2">
      <c r="B56" s="146" t="s">
        <v>27</v>
      </c>
      <c r="C56"/>
      <c r="D56"/>
      <c r="E56"/>
    </row>
    <row r="57" spans="1:9" x14ac:dyDescent="0.2">
      <c r="B57" s="146" t="s">
        <v>63</v>
      </c>
      <c r="C57"/>
      <c r="D57"/>
      <c r="E57"/>
    </row>
    <row r="58" spans="1:9" ht="14.25" x14ac:dyDescent="0.2">
      <c r="B58" s="84" t="s">
        <v>30</v>
      </c>
    </row>
    <row r="59" spans="1:9" ht="14.25" x14ac:dyDescent="0.2">
      <c r="B59" s="84" t="s">
        <v>31</v>
      </c>
    </row>
    <row r="60" spans="1:9" ht="14.25" x14ac:dyDescent="0.2">
      <c r="B60" s="84" t="s">
        <v>32</v>
      </c>
    </row>
    <row r="61" spans="1:9" ht="14.25" x14ac:dyDescent="0.2">
      <c r="B61" s="84" t="s">
        <v>33</v>
      </c>
    </row>
    <row r="62" spans="1:9" ht="14.25" x14ac:dyDescent="0.2">
      <c r="B62" s="84" t="s">
        <v>64</v>
      </c>
    </row>
    <row r="63" spans="1:9" ht="14.25" x14ac:dyDescent="0.2">
      <c r="B63" s="84" t="s">
        <v>34</v>
      </c>
    </row>
    <row r="64" spans="1:9" s="59" customFormat="1" ht="14.25" x14ac:dyDescent="0.2">
      <c r="A64"/>
      <c r="B64" s="84" t="s">
        <v>142</v>
      </c>
      <c r="F64"/>
      <c r="G64"/>
      <c r="H64"/>
      <c r="I64"/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14.2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14.2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41</v>
      </c>
      <c r="F85"/>
      <c r="G85"/>
      <c r="H85"/>
      <c r="I85"/>
    </row>
    <row r="86" spans="1:9" s="59" customFormat="1" ht="14.25" x14ac:dyDescent="0.2">
      <c r="A86"/>
      <c r="B86" s="84" t="s">
        <v>59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  <row r="90" spans="1:9" x14ac:dyDescent="0.2">
      <c r="B90" s="59" t="s">
        <v>200</v>
      </c>
    </row>
    <row r="91" spans="1:9" x14ac:dyDescent="0.2">
      <c r="B91" s="96" t="s">
        <v>227</v>
      </c>
      <c r="C91" s="60" t="s">
        <v>229</v>
      </c>
    </row>
    <row r="92" spans="1:9" x14ac:dyDescent="0.2">
      <c r="B92" s="97" t="s">
        <v>228</v>
      </c>
      <c r="C92" s="60" t="s">
        <v>230</v>
      </c>
    </row>
  </sheetData>
  <autoFilter ref="B3:E27" xr:uid="{00000000-0009-0000-0000-00005F000000}"/>
  <dataValidations count="3">
    <dataValidation type="list" allowBlank="1" showInputMessage="1" showErrorMessage="1" sqref="D4:D29" xr:uid="{00000000-0002-0000-5F00-000000000000}">
      <formula1>$B$53:$B$98</formula1>
    </dataValidation>
    <dataValidation type="list" allowBlank="1" showInputMessage="1" showErrorMessage="1" sqref="D30:D38" xr:uid="{00000000-0002-0000-5F00-000001000000}">
      <formula1>$B$53:$B$90</formula1>
    </dataValidation>
    <dataValidation type="list" allowBlank="1" showInputMessage="1" showErrorMessage="1" sqref="D39" xr:uid="{00000000-0002-0000-5F00-000002000000}">
      <formula1>$B$53:$B$72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filterMode="1">
    <tabColor rgb="FFFFC000"/>
    <pageSetUpPr fitToPage="1"/>
  </sheetPr>
  <dimension ref="A2:T125"/>
  <sheetViews>
    <sheetView showGridLines="0" topLeftCell="A34" zoomScale="85" zoomScaleNormal="85" workbookViewId="0">
      <selection activeCell="C41" sqref="C4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254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Mayo 2021'!$H$7:$I$25,2,FALSE),"")</f>
        <v>1530</v>
      </c>
      <c r="F8" s="17" t="s">
        <v>12</v>
      </c>
      <c r="G8" s="27">
        <f>IFERROR(+D8*E8,"")</f>
        <v>3641.3999999999996</v>
      </c>
      <c r="I8" s="56"/>
      <c r="K8" s="144" t="s">
        <v>169</v>
      </c>
      <c r="L8" s="59"/>
      <c r="M8" s="8">
        <f>E8</f>
        <v>1530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Mayo 2021'!$H$7:$I$25,2,FALSE),"")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Mayo 2021'!$H$7:$I$25,2,FALSE),"")</f>
        <v>160</v>
      </c>
      <c r="F10" s="18" t="s">
        <v>12</v>
      </c>
      <c r="G10" s="33">
        <f t="shared" ref="G10:G42" si="2">IFERROR(+D10*E10,"")</f>
        <v>385.6</v>
      </c>
      <c r="I10" s="56">
        <f>80</f>
        <v>80</v>
      </c>
      <c r="J10"/>
      <c r="K10" s="65" t="s">
        <v>154</v>
      </c>
      <c r="L10" s="65"/>
      <c r="M10" s="8">
        <f>E10</f>
        <v>160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Mayo 2021'!$H$7:$I$25,2,FALSE),"")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Mayo 2021'!$H$7:$I$25,2,FALSE),"")</f>
        <v>610</v>
      </c>
      <c r="F12" s="18" t="s">
        <v>12</v>
      </c>
      <c r="G12" s="33">
        <f t="shared" si="2"/>
        <v>1726.3</v>
      </c>
      <c r="I12" s="56"/>
      <c r="J12" s="222"/>
      <c r="K12" s="65" t="s">
        <v>245</v>
      </c>
      <c r="L12" s="65"/>
      <c r="M12" s="8">
        <f>E12</f>
        <v>610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Mayo 2021'!$H$7:$I$25,2,FALSE),"")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Mayo 2021'!$H$7:$I$25,2,FALSE),"")</f>
        <v>490</v>
      </c>
      <c r="F14" s="20" t="s">
        <v>12</v>
      </c>
      <c r="G14" s="33">
        <f t="shared" si="2"/>
        <v>1695.4</v>
      </c>
      <c r="J14" s="222"/>
      <c r="K14" s="65" t="s">
        <v>156</v>
      </c>
      <c r="L14" s="65"/>
      <c r="M14" s="8">
        <f>E14</f>
        <v>490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 -LR-ES Mayo 2021'!$H$7:$I$25,2,FALSE),"")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 -LR-ES Mayo 2021'!$H$7:$I$25,2,FALSE),"")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>
        <f>IFERROR(VLOOKUP(A17,'Control -LR-ES Mayo 2021'!$H$7:$I$25,2,FALSE),"")</f>
        <v>300</v>
      </c>
      <c r="F17" s="19" t="s">
        <v>12</v>
      </c>
      <c r="G17" s="33">
        <f t="shared" si="2"/>
        <v>354</v>
      </c>
      <c r="I17" s="56"/>
      <c r="J17"/>
      <c r="K17" s="65" t="s">
        <v>252</v>
      </c>
      <c r="M17" s="8">
        <f t="shared" si="1"/>
        <v>300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>IFERROR(VLOOKUP(A18,'Control -LR-ES Mayo 2021'!$H$7:$I$25,2,FALSE),"")</f>
        <v>300</v>
      </c>
      <c r="F18" s="19" t="s">
        <v>12</v>
      </c>
      <c r="G18" s="33">
        <f t="shared" si="2"/>
        <v>552</v>
      </c>
      <c r="I18" s="56"/>
      <c r="J18"/>
      <c r="K18" s="65" t="s">
        <v>151</v>
      </c>
      <c r="L18" s="65"/>
      <c r="M18" s="8">
        <f>E18</f>
        <v>300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 -LR-ES Mayo 2021'!$H$7:$I$25,2,FALSE),"")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Mayo 2021'!$H$7:$I$25,2,FALSE),"")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Mayo 2021'!$H$7:$I$25,2,FALSE),"")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Mayo 2021'!$H$7:$I$25,2,FALSE),"")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 -LR-ES Mayo 2021'!$H$7:$I$25,2,FALSE),"")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>IFERROR(VLOOKUP(A24,'Control -LR-ES Mayo 2021'!$H$7:$I$25,2,FALSE),"")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 -LR-ES Mayo 2021'!$H$7:$I$25,2,FALSE),"")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>
        <f>IFERROR(VLOOKUP(A26,'Control -LR-ES Mayo 2021'!$H$7:$I$25,2,FALSE),"")</f>
        <v>1480</v>
      </c>
      <c r="F26" s="19" t="s">
        <v>12</v>
      </c>
      <c r="G26" s="33">
        <f t="shared" si="2"/>
        <v>9620</v>
      </c>
      <c r="I26" s="57"/>
      <c r="J26"/>
      <c r="K26" s="65" t="s">
        <v>246</v>
      </c>
      <c r="L26" s="65"/>
      <c r="M26" s="8">
        <f>E26</f>
        <v>1480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8" t="str">
        <f>IFERROR(VLOOKUP(A27,'Control -LR-ES Mayo 2021'!$H$7:$I$25,2,FALSE),"")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Mayo 2021'!$H$7:$I$25,2,FALSE),"")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Mayo 2021'!$H$7:$I$25,2,FALSE),"")</f>
        <v>250</v>
      </c>
      <c r="F29" s="18" t="s">
        <v>12</v>
      </c>
      <c r="G29" s="33">
        <f t="shared" si="2"/>
        <v>550</v>
      </c>
      <c r="J29"/>
      <c r="K29" s="65" t="s">
        <v>247</v>
      </c>
      <c r="L29" s="65"/>
      <c r="M29" s="8">
        <f>E29</f>
        <v>250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Mayo 2021'!$H$7:$I$25,2,FALSE),"")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18" t="str">
        <f>IFERROR(VLOOKUP(A31,'Control -LR-ES Mayo 2021'!$H$7:$I$25,2,FALSE),"")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8" t="str">
        <f>IFERROR(VLOOKUP(A32,'Control -LR-ES Mayo 2021'!$H$7:$I$25,2,FALSE),"")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8" t="str">
        <f>IFERROR(VLOOKUP(A33,'Control -LR-ES Mayo 2021'!$H$7:$I$25,2,FALSE),"")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8">
        <f>IFERROR(VLOOKUP(A34,'Control -LR-ES Mayo 2021'!$H$7:$I$25,2,FALSE),"")</f>
        <v>600</v>
      </c>
      <c r="F34" s="19" t="s">
        <v>12</v>
      </c>
      <c r="G34" s="33">
        <f t="shared" si="2"/>
        <v>3180</v>
      </c>
      <c r="K34" s="65" t="s">
        <v>155</v>
      </c>
      <c r="L34" s="65"/>
      <c r="M34" s="8">
        <f>E34</f>
        <v>600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18">
        <f>IFERROR(VLOOKUP(A35,'Control -LR-ES Mayo 2021'!$H$7:$I$25,2,FALSE),"")</f>
        <v>580</v>
      </c>
      <c r="F35" s="89" t="s">
        <v>12</v>
      </c>
      <c r="G35" s="33">
        <f t="shared" si="2"/>
        <v>1496.4</v>
      </c>
      <c r="K35" s="65" t="s">
        <v>75</v>
      </c>
      <c r="L35" s="65"/>
      <c r="M35" s="8">
        <f>E35/200</f>
        <v>2.9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8">
        <f>IFERROR(VLOOKUP(A36,'Control -LR-ES Mayo 2021'!$H$7:$I$25,2,FALSE),"")</f>
        <v>1800</v>
      </c>
      <c r="F36" s="19" t="s">
        <v>12</v>
      </c>
      <c r="G36" s="33">
        <f t="shared" si="2"/>
        <v>7920.0000000000009</v>
      </c>
      <c r="K36" s="65" t="s">
        <v>248</v>
      </c>
      <c r="L36" s="65"/>
      <c r="M36" s="8">
        <f t="shared" si="1"/>
        <v>1800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8">
        <f>IFERROR(VLOOKUP(A37,'Control -LR-ES Mayo 2021'!$H$7:$I$25,2,FALSE),"")</f>
        <v>180</v>
      </c>
      <c r="F37" s="19" t="s">
        <v>12</v>
      </c>
      <c r="G37" s="33">
        <f t="shared" si="2"/>
        <v>774</v>
      </c>
      <c r="K37" s="65" t="s">
        <v>189</v>
      </c>
      <c r="L37" s="65"/>
      <c r="M37" s="8">
        <f t="shared" si="1"/>
        <v>180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8" t="str">
        <f>IFERROR(VLOOKUP(A38,'Control -LR-ES Mayo 2021'!$H$7:$I$25,2,FALSE),"")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Mayo 2021'!$H$7:$I$25,2,FALSE),"")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18" t="str">
        <f>IFERROR(VLOOKUP(A40,'Control -LR-ES Mayo 2021'!$H$7:$I$25,2,FALSE),"")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Mayo 2021'!$H$7:$I$25,2,FALSE),"")</f>
        <v>200</v>
      </c>
      <c r="F41" s="20" t="s">
        <v>12</v>
      </c>
      <c r="G41" s="33">
        <f t="shared" si="2"/>
        <v>890</v>
      </c>
      <c r="I41" s="188"/>
      <c r="K41" t="str">
        <f>A41</f>
        <v>RT740</v>
      </c>
      <c r="M41" s="8">
        <f>E41/200</f>
        <v>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18">
        <f>IFERROR(VLOOKUP(A42,'Control -LR-ES Mayo 2021'!$H$7:$I$25,2,FALSE),"")</f>
        <v>300</v>
      </c>
      <c r="F42" s="94" t="s">
        <v>12</v>
      </c>
      <c r="G42" s="95">
        <f t="shared" si="2"/>
        <v>969</v>
      </c>
      <c r="H42" s="35"/>
      <c r="I42" s="55"/>
      <c r="K42" s="65" t="s">
        <v>249</v>
      </c>
      <c r="M42" s="8">
        <f t="shared" si="1"/>
        <v>300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18">
        <f>IFERROR(VLOOKUP(A43,'Control -LR-ES Mayo 2021'!$H$7:$I$25,2,FALSE),"")</f>
        <v>1375</v>
      </c>
      <c r="F43" s="94" t="s">
        <v>12</v>
      </c>
      <c r="G43" s="213">
        <f>IFERROR(+D43*E43,"")</f>
        <v>6050.0000000000009</v>
      </c>
      <c r="H43" s="35"/>
      <c r="J43" s="7"/>
      <c r="K43" s="65">
        <v>20002380</v>
      </c>
      <c r="L43" s="186"/>
      <c r="M43" s="8">
        <f t="shared" si="1"/>
        <v>1375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18">
        <f>IFERROR(VLOOKUP(A44,'Control -LR-ES Mayo 2021'!$H$7:$I$25,2,FALSE),"")</f>
        <v>210</v>
      </c>
      <c r="F44" s="219" t="s">
        <v>12</v>
      </c>
      <c r="G44" s="217">
        <f>IFERROR(+D44*E44,"")</f>
        <v>814.8</v>
      </c>
      <c r="I44" s="90"/>
      <c r="J44" s="65"/>
      <c r="K44" s="65">
        <v>20002186</v>
      </c>
      <c r="M44" s="8">
        <f t="shared" si="1"/>
        <v>210</v>
      </c>
      <c r="N44"/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40618.9</v>
      </c>
      <c r="H45" s="15"/>
      <c r="I45" s="183">
        <f>G45*0.97</f>
        <v>39400.332999999999</v>
      </c>
      <c r="S45" s="7" t="str">
        <f>B5</f>
        <v>Período: Mayo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Mayo 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608762.11456931825</v>
      </c>
      <c r="E48" s="69">
        <v>0.4</v>
      </c>
      <c r="F48" s="48" t="s">
        <v>10</v>
      </c>
      <c r="G48" s="72">
        <f>D48*E48</f>
        <v>243504.84582772732</v>
      </c>
      <c r="I48" s="183">
        <f>G48*0.97</f>
        <v>236199.70045289549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34" t="s">
        <v>14</v>
      </c>
      <c r="C50" s="534"/>
      <c r="D50" s="534"/>
      <c r="E50" s="534"/>
      <c r="F50" s="158" t="s">
        <v>8</v>
      </c>
      <c r="G50" s="171">
        <f>G45+G47</f>
        <v>41456.892</v>
      </c>
      <c r="I50" s="66"/>
    </row>
    <row r="51" spans="1:9" s="65" customFormat="1" ht="24.95" customHeight="1" x14ac:dyDescent="0.2">
      <c r="A51" s="88"/>
      <c r="B51" s="534" t="s">
        <v>15</v>
      </c>
      <c r="C51" s="534"/>
      <c r="D51" s="534"/>
      <c r="E51" s="534"/>
      <c r="F51" s="172" t="s">
        <v>9</v>
      </c>
      <c r="G51" s="173">
        <f>G48</f>
        <v>243504.84582772732</v>
      </c>
      <c r="I51" s="66"/>
    </row>
    <row r="52" spans="1:9" s="65" customFormat="1" ht="24.95" customHeight="1" x14ac:dyDescent="0.2">
      <c r="A52" s="138"/>
      <c r="B52" s="519" t="s">
        <v>192</v>
      </c>
      <c r="C52" s="519"/>
      <c r="D52" s="519"/>
      <c r="E52" s="519"/>
      <c r="F52" s="73" t="s">
        <v>8</v>
      </c>
      <c r="G52" s="74">
        <f>G50*0.97</f>
        <v>40213.185239999999</v>
      </c>
      <c r="I52" s="66"/>
    </row>
    <row r="53" spans="1:9" s="65" customFormat="1" ht="24.95" customHeight="1" x14ac:dyDescent="0.2">
      <c r="A53" s="88"/>
      <c r="B53" s="519" t="s">
        <v>193</v>
      </c>
      <c r="C53" s="519"/>
      <c r="D53" s="519"/>
      <c r="E53" s="519"/>
      <c r="F53" s="75" t="s">
        <v>9</v>
      </c>
      <c r="G53" s="76">
        <f>G51*0.97</f>
        <v>236199.70045289549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16" t="s">
        <v>17</v>
      </c>
      <c r="F61" s="517"/>
      <c r="G61" s="518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60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pageSetUpPr fitToPage="1"/>
  </sheetPr>
  <dimension ref="A1:J91"/>
  <sheetViews>
    <sheetView zoomScale="98" zoomScaleNormal="98" workbookViewId="0">
      <selection activeCell="L58" sqref="L5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80031306</v>
      </c>
      <c r="C4" s="114">
        <v>44322</v>
      </c>
      <c r="D4" s="113" t="s">
        <v>65</v>
      </c>
      <c r="E4" s="113">
        <v>200</v>
      </c>
      <c r="G4" s="60"/>
    </row>
    <row r="5" spans="2:10" x14ac:dyDescent="0.2">
      <c r="B5" s="113">
        <v>80031306</v>
      </c>
      <c r="C5" s="114">
        <v>44322</v>
      </c>
      <c r="D5" s="113" t="s">
        <v>37</v>
      </c>
      <c r="E5" s="113">
        <v>120</v>
      </c>
      <c r="G5" s="60"/>
    </row>
    <row r="6" spans="2:10" x14ac:dyDescent="0.2">
      <c r="B6" s="113">
        <v>80031306</v>
      </c>
      <c r="C6" s="114">
        <v>44322</v>
      </c>
      <c r="D6" s="113" t="s">
        <v>43</v>
      </c>
      <c r="E6" s="113">
        <v>200</v>
      </c>
      <c r="G6" s="60"/>
      <c r="H6" s="53" t="s">
        <v>23</v>
      </c>
      <c r="I6" t="s">
        <v>25</v>
      </c>
    </row>
    <row r="7" spans="2:10" x14ac:dyDescent="0.2">
      <c r="B7" s="113">
        <v>80031408</v>
      </c>
      <c r="C7" s="114">
        <v>44326</v>
      </c>
      <c r="D7" s="113" t="s">
        <v>30</v>
      </c>
      <c r="E7" s="113">
        <v>300</v>
      </c>
      <c r="G7" s="60"/>
      <c r="H7" s="54" t="s">
        <v>30</v>
      </c>
      <c r="I7" s="496">
        <v>300</v>
      </c>
    </row>
    <row r="8" spans="2:10" x14ac:dyDescent="0.2">
      <c r="B8" s="113">
        <v>80031408</v>
      </c>
      <c r="C8" s="114">
        <v>44326</v>
      </c>
      <c r="D8" s="113" t="s">
        <v>32</v>
      </c>
      <c r="E8" s="113">
        <v>1270</v>
      </c>
      <c r="H8" s="54" t="s">
        <v>32</v>
      </c>
      <c r="I8" s="496">
        <v>1530</v>
      </c>
    </row>
    <row r="9" spans="2:10" x14ac:dyDescent="0.2">
      <c r="B9" s="113">
        <v>80031408</v>
      </c>
      <c r="C9" s="114">
        <v>44326</v>
      </c>
      <c r="D9" s="113" t="s">
        <v>65</v>
      </c>
      <c r="E9" s="113">
        <v>1080</v>
      </c>
      <c r="H9" s="54" t="s">
        <v>65</v>
      </c>
      <c r="I9" s="496">
        <v>1480</v>
      </c>
    </row>
    <row r="10" spans="2:10" x14ac:dyDescent="0.2">
      <c r="B10" s="113">
        <v>80031408</v>
      </c>
      <c r="C10" s="114">
        <v>44326</v>
      </c>
      <c r="D10" s="113" t="s">
        <v>77</v>
      </c>
      <c r="E10" s="113">
        <v>180</v>
      </c>
      <c r="H10" s="54" t="s">
        <v>77</v>
      </c>
      <c r="I10" s="496">
        <v>180</v>
      </c>
    </row>
    <row r="11" spans="2:10" x14ac:dyDescent="0.2">
      <c r="B11" s="113">
        <v>80031408</v>
      </c>
      <c r="C11" s="114">
        <v>44326</v>
      </c>
      <c r="D11" s="113" t="s">
        <v>39</v>
      </c>
      <c r="E11" s="113">
        <v>300</v>
      </c>
      <c r="H11" s="54" t="s">
        <v>69</v>
      </c>
      <c r="I11" s="496">
        <v>250</v>
      </c>
    </row>
    <row r="12" spans="2:10" x14ac:dyDescent="0.2">
      <c r="B12" s="113">
        <v>80031408</v>
      </c>
      <c r="C12" s="114">
        <v>44326</v>
      </c>
      <c r="D12" s="113" t="s">
        <v>74</v>
      </c>
      <c r="E12" s="113">
        <v>600</v>
      </c>
      <c r="H12" s="54" t="s">
        <v>37</v>
      </c>
      <c r="I12" s="496">
        <v>160</v>
      </c>
    </row>
    <row r="13" spans="2:10" x14ac:dyDescent="0.2">
      <c r="B13" s="113">
        <v>80031408</v>
      </c>
      <c r="C13" s="114">
        <v>44326</v>
      </c>
      <c r="D13" s="113" t="s">
        <v>38</v>
      </c>
      <c r="E13" s="113">
        <v>320</v>
      </c>
      <c r="H13" s="54" t="s">
        <v>38</v>
      </c>
      <c r="I13" s="496">
        <v>610</v>
      </c>
    </row>
    <row r="14" spans="2:10" x14ac:dyDescent="0.2">
      <c r="B14" s="113">
        <v>80031408</v>
      </c>
      <c r="C14" s="114">
        <v>44326</v>
      </c>
      <c r="D14" s="113" t="s">
        <v>37</v>
      </c>
      <c r="E14" s="113">
        <v>40</v>
      </c>
      <c r="H14" s="54" t="s">
        <v>74</v>
      </c>
      <c r="I14" s="496">
        <v>600</v>
      </c>
    </row>
    <row r="15" spans="2:10" x14ac:dyDescent="0.2">
      <c r="B15" s="113">
        <v>80031408</v>
      </c>
      <c r="C15" s="114">
        <v>44326</v>
      </c>
      <c r="D15" s="113" t="s">
        <v>69</v>
      </c>
      <c r="E15" s="113">
        <v>120</v>
      </c>
      <c r="H15" s="54" t="s">
        <v>39</v>
      </c>
      <c r="I15" s="496">
        <v>490</v>
      </c>
      <c r="J15" s="136"/>
    </row>
    <row r="16" spans="2:10" x14ac:dyDescent="0.2">
      <c r="B16" s="113">
        <v>80031408</v>
      </c>
      <c r="C16" s="114">
        <v>44326</v>
      </c>
      <c r="D16" s="113" t="s">
        <v>76</v>
      </c>
      <c r="E16" s="113">
        <v>400</v>
      </c>
      <c r="H16" s="54" t="s">
        <v>76</v>
      </c>
      <c r="I16" s="496">
        <v>1800</v>
      </c>
    </row>
    <row r="17" spans="2:9" x14ac:dyDescent="0.2">
      <c r="B17" s="113">
        <v>80031408</v>
      </c>
      <c r="C17" s="114">
        <v>44326</v>
      </c>
      <c r="D17" s="113" t="s">
        <v>43</v>
      </c>
      <c r="E17" s="113">
        <v>100</v>
      </c>
      <c r="H17" s="54" t="s">
        <v>203</v>
      </c>
      <c r="I17" s="496">
        <v>200</v>
      </c>
    </row>
    <row r="18" spans="2:9" x14ac:dyDescent="0.2">
      <c r="B18" s="113">
        <v>80031408</v>
      </c>
      <c r="C18" s="114">
        <v>44326</v>
      </c>
      <c r="D18" s="113" t="s">
        <v>59</v>
      </c>
      <c r="E18" s="113">
        <v>300</v>
      </c>
      <c r="H18" s="54" t="s">
        <v>43</v>
      </c>
      <c r="I18" s="496">
        <v>300</v>
      </c>
    </row>
    <row r="19" spans="2:9" x14ac:dyDescent="0.2">
      <c r="B19" s="113">
        <v>80031408</v>
      </c>
      <c r="C19" s="114">
        <v>44326</v>
      </c>
      <c r="D19" s="113" t="s">
        <v>75</v>
      </c>
      <c r="E19" s="113">
        <v>340</v>
      </c>
      <c r="H19" s="54" t="s">
        <v>59</v>
      </c>
      <c r="I19" s="496">
        <v>300</v>
      </c>
    </row>
    <row r="20" spans="2:9" x14ac:dyDescent="0.2">
      <c r="B20" s="113">
        <v>80032181</v>
      </c>
      <c r="C20" s="114">
        <v>44337</v>
      </c>
      <c r="D20" s="113" t="s">
        <v>32</v>
      </c>
      <c r="E20" s="113">
        <v>260</v>
      </c>
      <c r="H20" s="54" t="s">
        <v>227</v>
      </c>
      <c r="I20" s="496">
        <v>1375</v>
      </c>
    </row>
    <row r="21" spans="2:9" x14ac:dyDescent="0.2">
      <c r="B21" s="113">
        <v>80032181</v>
      </c>
      <c r="C21" s="114">
        <v>44337</v>
      </c>
      <c r="D21" s="113" t="s">
        <v>65</v>
      </c>
      <c r="E21" s="113">
        <v>200</v>
      </c>
      <c r="H21" s="54" t="s">
        <v>228</v>
      </c>
      <c r="I21" s="496">
        <v>210</v>
      </c>
    </row>
    <row r="22" spans="2:9" x14ac:dyDescent="0.2">
      <c r="B22" s="113">
        <v>80032181</v>
      </c>
      <c r="C22" s="114">
        <v>44337</v>
      </c>
      <c r="D22" s="113" t="s">
        <v>69</v>
      </c>
      <c r="E22" s="113">
        <v>130</v>
      </c>
      <c r="H22" s="54" t="s">
        <v>75</v>
      </c>
      <c r="I22" s="496">
        <v>580</v>
      </c>
    </row>
    <row r="23" spans="2:9" x14ac:dyDescent="0.2">
      <c r="B23" s="113">
        <v>80032181</v>
      </c>
      <c r="C23" s="114">
        <v>44337</v>
      </c>
      <c r="D23" s="113" t="s">
        <v>38</v>
      </c>
      <c r="E23" s="113">
        <v>290</v>
      </c>
      <c r="H23" s="54" t="s">
        <v>24</v>
      </c>
      <c r="I23" s="496">
        <v>10365</v>
      </c>
    </row>
    <row r="24" spans="2:9" x14ac:dyDescent="0.2">
      <c r="B24" s="113">
        <v>80032181</v>
      </c>
      <c r="C24" s="114">
        <v>44337</v>
      </c>
      <c r="D24" s="113" t="s">
        <v>39</v>
      </c>
      <c r="E24" s="113">
        <v>190</v>
      </c>
      <c r="H24" s="54"/>
    </row>
    <row r="25" spans="2:9" x14ac:dyDescent="0.2">
      <c r="B25" s="113">
        <v>80032181</v>
      </c>
      <c r="C25" s="114">
        <v>44337</v>
      </c>
      <c r="D25" s="113" t="s">
        <v>75</v>
      </c>
      <c r="E25" s="113">
        <v>240</v>
      </c>
      <c r="H25" s="54"/>
    </row>
    <row r="26" spans="2:9" x14ac:dyDescent="0.2">
      <c r="B26" s="113">
        <v>80032193</v>
      </c>
      <c r="C26" s="114">
        <v>44337</v>
      </c>
      <c r="D26" s="113" t="s">
        <v>76</v>
      </c>
      <c r="E26" s="113">
        <v>1400</v>
      </c>
    </row>
    <row r="27" spans="2:9" x14ac:dyDescent="0.2">
      <c r="B27" s="113">
        <v>80032194</v>
      </c>
      <c r="C27" s="114">
        <v>44337</v>
      </c>
      <c r="D27" s="113" t="s">
        <v>203</v>
      </c>
      <c r="E27" s="113">
        <v>200</v>
      </c>
    </row>
    <row r="28" spans="2:9" x14ac:dyDescent="0.2">
      <c r="B28" s="113">
        <v>411</v>
      </c>
      <c r="C28" s="114">
        <v>44306</v>
      </c>
      <c r="D28" s="158" t="s">
        <v>227</v>
      </c>
      <c r="E28" s="113">
        <v>1375</v>
      </c>
    </row>
    <row r="29" spans="2:9" x14ac:dyDescent="0.2">
      <c r="B29" s="113">
        <v>412</v>
      </c>
      <c r="C29" s="114">
        <v>44306</v>
      </c>
      <c r="D29" s="158" t="s">
        <v>228</v>
      </c>
      <c r="E29" s="113">
        <v>210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 s="136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ht="14.25" x14ac:dyDescent="0.2">
      <c r="B54" s="84" t="s">
        <v>28</v>
      </c>
      <c r="C54"/>
      <c r="D54"/>
      <c r="E54"/>
    </row>
    <row r="55" spans="2:5" ht="14.25" x14ac:dyDescent="0.2">
      <c r="B55" s="84" t="s">
        <v>62</v>
      </c>
      <c r="C55"/>
      <c r="D55"/>
      <c r="E55"/>
    </row>
    <row r="56" spans="2:5" ht="14.25" x14ac:dyDescent="0.2">
      <c r="B56" s="84" t="s">
        <v>29</v>
      </c>
      <c r="C56"/>
      <c r="D56"/>
      <c r="E56"/>
    </row>
    <row r="57" spans="2:5" ht="14.25" x14ac:dyDescent="0.2">
      <c r="B57" s="84" t="s">
        <v>27</v>
      </c>
      <c r="C57"/>
      <c r="D57"/>
      <c r="E57"/>
    </row>
    <row r="58" spans="2:5" ht="14.25" x14ac:dyDescent="0.2">
      <c r="B58" s="84" t="s">
        <v>63</v>
      </c>
      <c r="C58"/>
      <c r="D58"/>
      <c r="E58"/>
    </row>
    <row r="59" spans="2:5" ht="14.25" x14ac:dyDescent="0.2">
      <c r="B59" s="84" t="s">
        <v>30</v>
      </c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1:10" ht="14.25" x14ac:dyDescent="0.2">
      <c r="B65" s="84" t="s">
        <v>65</v>
      </c>
    </row>
    <row r="66" spans="1:10" ht="14.25" x14ac:dyDescent="0.2">
      <c r="B66" s="84" t="s">
        <v>77</v>
      </c>
    </row>
    <row r="67" spans="1:10" ht="14.25" x14ac:dyDescent="0.2">
      <c r="B67" s="84" t="s">
        <v>66</v>
      </c>
    </row>
    <row r="68" spans="1:10" s="59" customFormat="1" ht="28.5" x14ac:dyDescent="0.2">
      <c r="A68"/>
      <c r="B68" s="84" t="s">
        <v>67</v>
      </c>
      <c r="F68"/>
      <c r="G68"/>
      <c r="H68"/>
      <c r="I68"/>
      <c r="J68"/>
    </row>
    <row r="69" spans="1:10" s="59" customFormat="1" ht="14.25" x14ac:dyDescent="0.2">
      <c r="A69"/>
      <c r="B69" s="84" t="s">
        <v>35</v>
      </c>
      <c r="F69"/>
      <c r="G69"/>
      <c r="H69"/>
      <c r="I69"/>
      <c r="J69"/>
    </row>
    <row r="70" spans="1:10" s="59" customFormat="1" ht="14.25" x14ac:dyDescent="0.2">
      <c r="A70"/>
      <c r="B70" s="84" t="s">
        <v>68</v>
      </c>
      <c r="F70"/>
      <c r="G70"/>
      <c r="H70"/>
      <c r="I70"/>
      <c r="J70"/>
    </row>
    <row r="71" spans="1:10" s="59" customFormat="1" ht="14.25" x14ac:dyDescent="0.2">
      <c r="A71"/>
      <c r="B71" s="84" t="s">
        <v>69</v>
      </c>
      <c r="F71"/>
      <c r="G71"/>
      <c r="H71"/>
      <c r="I71"/>
      <c r="J71"/>
    </row>
    <row r="72" spans="1:10" s="59" customFormat="1" ht="14.25" x14ac:dyDescent="0.2">
      <c r="A72"/>
      <c r="B72" s="84" t="s">
        <v>36</v>
      </c>
      <c r="F72"/>
      <c r="G72"/>
      <c r="H72"/>
      <c r="I72"/>
      <c r="J72"/>
    </row>
    <row r="73" spans="1:10" s="59" customFormat="1" ht="14.25" x14ac:dyDescent="0.2">
      <c r="A73"/>
      <c r="B73" s="84" t="s">
        <v>37</v>
      </c>
      <c r="F73"/>
      <c r="G73"/>
      <c r="H73"/>
      <c r="I73"/>
      <c r="J73"/>
    </row>
    <row r="74" spans="1:10" s="59" customFormat="1" ht="14.25" x14ac:dyDescent="0.2">
      <c r="A74"/>
      <c r="B74" s="84" t="s">
        <v>70</v>
      </c>
      <c r="F74"/>
      <c r="G74"/>
      <c r="H74"/>
      <c r="I74"/>
      <c r="J74"/>
    </row>
    <row r="75" spans="1:10" s="59" customFormat="1" ht="14.25" x14ac:dyDescent="0.2">
      <c r="A75"/>
      <c r="B75" s="84" t="s">
        <v>38</v>
      </c>
      <c r="F75"/>
      <c r="G75"/>
      <c r="H75"/>
      <c r="I75"/>
      <c r="J75"/>
    </row>
    <row r="76" spans="1:10" s="59" customFormat="1" ht="14.25" x14ac:dyDescent="0.2">
      <c r="A76"/>
      <c r="B76" s="84" t="s">
        <v>71</v>
      </c>
      <c r="F76"/>
      <c r="G76"/>
      <c r="H76"/>
      <c r="I76"/>
      <c r="J76"/>
    </row>
    <row r="77" spans="1:10" s="59" customFormat="1" ht="14.25" x14ac:dyDescent="0.2">
      <c r="A77"/>
      <c r="B77" s="84" t="s">
        <v>72</v>
      </c>
      <c r="F77"/>
      <c r="G77"/>
      <c r="H77"/>
      <c r="I77"/>
      <c r="J77"/>
    </row>
    <row r="78" spans="1:10" s="59" customFormat="1" ht="14.25" x14ac:dyDescent="0.2">
      <c r="A78"/>
      <c r="B78" s="84" t="s">
        <v>73</v>
      </c>
      <c r="F78"/>
      <c r="G78"/>
      <c r="H78"/>
      <c r="I78"/>
      <c r="J78"/>
    </row>
    <row r="79" spans="1:10" s="59" customFormat="1" ht="14.25" x14ac:dyDescent="0.2">
      <c r="A79"/>
      <c r="B79" s="84" t="s">
        <v>74</v>
      </c>
      <c r="F79"/>
      <c r="G79"/>
      <c r="H79"/>
      <c r="I79"/>
      <c r="J79"/>
    </row>
    <row r="80" spans="1:10" s="59" customFormat="1" ht="14.25" x14ac:dyDescent="0.2">
      <c r="A80"/>
      <c r="B80" s="84" t="s">
        <v>39</v>
      </c>
      <c r="F80"/>
      <c r="G80"/>
      <c r="H80"/>
      <c r="I80"/>
      <c r="J80"/>
    </row>
    <row r="81" spans="1:10" s="59" customFormat="1" ht="14.25" x14ac:dyDescent="0.2">
      <c r="A81"/>
      <c r="B81" s="84" t="s">
        <v>76</v>
      </c>
      <c r="F81"/>
      <c r="G81"/>
      <c r="H81"/>
      <c r="I81"/>
      <c r="J81"/>
    </row>
    <row r="82" spans="1:10" s="59" customFormat="1" ht="14.25" x14ac:dyDescent="0.2">
      <c r="A82"/>
      <c r="B82" s="84" t="s">
        <v>40</v>
      </c>
      <c r="F82"/>
      <c r="G82"/>
      <c r="H82"/>
      <c r="I82"/>
      <c r="J82"/>
    </row>
    <row r="83" spans="1:10" s="59" customFormat="1" ht="28.5" x14ac:dyDescent="0.2">
      <c r="A83"/>
      <c r="B83" s="84" t="s">
        <v>58</v>
      </c>
      <c r="F83"/>
      <c r="G83"/>
      <c r="H83"/>
      <c r="I83"/>
      <c r="J83"/>
    </row>
    <row r="84" spans="1:10" ht="14.25" x14ac:dyDescent="0.2">
      <c r="B84" s="84" t="s">
        <v>41</v>
      </c>
    </row>
    <row r="85" spans="1:10" s="59" customFormat="1" ht="14.25" x14ac:dyDescent="0.2">
      <c r="A85"/>
      <c r="B85" s="84" t="s">
        <v>42</v>
      </c>
      <c r="F85"/>
      <c r="G85"/>
      <c r="H85"/>
      <c r="I85"/>
      <c r="J85"/>
    </row>
    <row r="86" spans="1:10" s="59" customFormat="1" ht="14.25" x14ac:dyDescent="0.2">
      <c r="A86"/>
      <c r="B86" s="84" t="s">
        <v>43</v>
      </c>
      <c r="F86"/>
      <c r="G86"/>
      <c r="H86"/>
      <c r="I86"/>
      <c r="J86"/>
    </row>
    <row r="87" spans="1:10" s="59" customFormat="1" ht="14.25" x14ac:dyDescent="0.2">
      <c r="A87"/>
      <c r="B87" s="84" t="s">
        <v>59</v>
      </c>
      <c r="F87"/>
      <c r="G87"/>
      <c r="H87"/>
      <c r="I87"/>
      <c r="J87"/>
    </row>
    <row r="88" spans="1:10" s="59" customFormat="1" ht="14.25" x14ac:dyDescent="0.2">
      <c r="A88"/>
      <c r="B88" s="84" t="s">
        <v>75</v>
      </c>
      <c r="F88"/>
      <c r="G88"/>
      <c r="H88"/>
      <c r="I88"/>
      <c r="J88"/>
    </row>
    <row r="89" spans="1:10" s="59" customFormat="1" x14ac:dyDescent="0.2">
      <c r="A89"/>
      <c r="B89" s="59" t="s">
        <v>203</v>
      </c>
      <c r="F89"/>
      <c r="G89"/>
      <c r="H89"/>
      <c r="I89"/>
      <c r="J89"/>
    </row>
    <row r="90" spans="1:10" x14ac:dyDescent="0.2">
      <c r="B90" s="96" t="s">
        <v>227</v>
      </c>
      <c r="C90" s="60" t="s">
        <v>229</v>
      </c>
    </row>
    <row r="91" spans="1:10" x14ac:dyDescent="0.2">
      <c r="B91" s="97" t="s">
        <v>228</v>
      </c>
      <c r="C91" s="60" t="s">
        <v>230</v>
      </c>
    </row>
  </sheetData>
  <autoFilter ref="B3:E48" xr:uid="{00000000-0009-0000-0000-000061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15:D39 H27:H28" xr:uid="{00000000-0002-0000-6100-000000000000}">
      <formula1>$B$54:$B$92</formula1>
    </dataValidation>
    <dataValidation type="list" allowBlank="1" showInputMessage="1" showErrorMessage="1" sqref="D5:D14" xr:uid="{00000000-0002-0000-6100-000001000000}">
      <formula1>$B$54:$B$91</formula1>
    </dataValidation>
    <dataValidation type="list" allowBlank="1" showInputMessage="1" showErrorMessage="1" sqref="D40" xr:uid="{00000000-0002-0000-6100-000002000000}">
      <formula1>$B$54:$B$72</formula1>
    </dataValidation>
    <dataValidation type="list" allowBlank="1" showInputMessage="1" showErrorMessage="1" sqref="D4" xr:uid="{00000000-0002-0000-6100-000003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filterMode="1">
    <tabColor rgb="FFFFC000"/>
    <pageSetUpPr fitToPage="1"/>
  </sheetPr>
  <dimension ref="A2:S135"/>
  <sheetViews>
    <sheetView showGridLines="0" topLeftCell="A7" zoomScale="85" zoomScaleNormal="85" workbookViewId="0">
      <selection activeCell="E7" sqref="E7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255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Junio 2021 '!$H$6:$I$25,2,FALSE),"")</f>
        <v>3060</v>
      </c>
      <c r="F8" s="17" t="s">
        <v>12</v>
      </c>
      <c r="G8" s="27">
        <f>IFERROR(+D8*E8,"")</f>
        <v>7282.7999999999993</v>
      </c>
      <c r="J8" s="65" t="s">
        <v>169</v>
      </c>
      <c r="K8" s="144"/>
      <c r="L8" s="8">
        <f>E8</f>
        <v>3060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Junio 2021 '!$H$6:$I$25,2,FALSE),"")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144"/>
      <c r="L9" s="8">
        <f>E9</f>
        <v>600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Junio 2021 '!$H$6:$I$25,2,FALSE),"")</f>
        <v>1340</v>
      </c>
      <c r="F10" s="18" t="s">
        <v>12</v>
      </c>
      <c r="G10" s="33">
        <f t="shared" ref="G10:G46" si="1">IFERROR(+D10*E10,"")</f>
        <v>3229.4</v>
      </c>
      <c r="I10" s="54"/>
      <c r="J10" s="65" t="s">
        <v>154</v>
      </c>
      <c r="K10" s="185"/>
      <c r="L10" s="8">
        <f>E10</f>
        <v>1340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Junio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Junio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Junio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Junio 2021 '!$H$6:$I$25,2,FALSE),"")</f>
        <v>230</v>
      </c>
      <c r="F14" s="18" t="s">
        <v>12</v>
      </c>
      <c r="G14" s="33">
        <f t="shared" si="1"/>
        <v>795.8</v>
      </c>
      <c r="I14" s="54"/>
      <c r="J14" s="65" t="s">
        <v>156</v>
      </c>
      <c r="K14" s="185"/>
      <c r="L14" s="8">
        <f>E14</f>
        <v>230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Junio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Junio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Junio 2021 '!$H$6:$I$25,2,FALSE),"")</f>
        <v>100</v>
      </c>
      <c r="F17" s="19" t="s">
        <v>12</v>
      </c>
      <c r="G17" s="33">
        <f t="shared" si="1"/>
        <v>118</v>
      </c>
      <c r="I17" s="54"/>
      <c r="J17" s="65" t="s">
        <v>252</v>
      </c>
      <c r="K17"/>
      <c r="L17" s="8">
        <f>E17</f>
        <v>100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Junio 2021 '!$H$6:$I$25,2,FALSE),"")</f>
        <v>470</v>
      </c>
      <c r="F18" s="89" t="s">
        <v>12</v>
      </c>
      <c r="G18" s="33">
        <f t="shared" si="1"/>
        <v>864.80000000000007</v>
      </c>
      <c r="I18" s="223"/>
      <c r="J18" s="65" t="s">
        <v>151</v>
      </c>
      <c r="K18" s="185"/>
      <c r="L18" s="8">
        <f>E18</f>
        <v>470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Junio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Junio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Junio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Junio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Junio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Junio 2021 '!$H$6:$I$25,2,FALSE),"")</f>
        <v>430</v>
      </c>
      <c r="F24" s="19" t="s">
        <v>12</v>
      </c>
      <c r="G24" s="33">
        <f t="shared" si="1"/>
        <v>1462</v>
      </c>
      <c r="I24" s="221"/>
      <c r="J24" s="65" t="s">
        <v>168</v>
      </c>
      <c r="K24" s="185"/>
      <c r="L24" s="8">
        <f>E24</f>
        <v>430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Junio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Junio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Junio 2021 '!$H$6:$I$25,2,FALSE),"")</f>
        <v>1900</v>
      </c>
      <c r="F27" s="19" t="s">
        <v>12</v>
      </c>
      <c r="G27" s="33">
        <f t="shared" si="1"/>
        <v>11058</v>
      </c>
      <c r="I27" s="221"/>
      <c r="J27" s="65" t="s">
        <v>176</v>
      </c>
      <c r="K27" s="185"/>
      <c r="L27" s="8">
        <f>E27</f>
        <v>1900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Junio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Junio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Junio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Junio 2021 '!$H$6:$I$25,2,FALSE),"")</f>
        <v>20</v>
      </c>
      <c r="F31" s="18" t="s">
        <v>12</v>
      </c>
      <c r="G31" s="33">
        <f t="shared" si="1"/>
        <v>78.2</v>
      </c>
      <c r="J31" s="65" t="s">
        <v>170</v>
      </c>
      <c r="K31" s="144"/>
      <c r="L31" s="8">
        <f>E31</f>
        <v>20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Junio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Junio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Junio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Junio 2021 '!$H$6:$I$25,2,FALSE),"")</f>
        <v>210</v>
      </c>
      <c r="F35" s="19" t="s">
        <v>12</v>
      </c>
      <c r="G35" s="33">
        <f t="shared" si="1"/>
        <v>1113</v>
      </c>
      <c r="I35" s="221"/>
      <c r="J35" s="65" t="s">
        <v>155</v>
      </c>
      <c r="K35" s="144"/>
      <c r="L35" s="8">
        <f>E35</f>
        <v>210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Junio 2021 '!$H$6:$I$25,2,FALSE),"")</f>
        <v>400</v>
      </c>
      <c r="F36" s="19" t="s">
        <v>12</v>
      </c>
      <c r="G36" s="33">
        <f t="shared" si="1"/>
        <v>1360</v>
      </c>
      <c r="J36" s="65" t="s">
        <v>173</v>
      </c>
      <c r="K36" s="65"/>
      <c r="L36" s="7">
        <f>E36</f>
        <v>400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Junio 2021 '!$H$6:$I$25,2,FALSE),"")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>
        <f>IFERROR(VLOOKUP(A38,'Control-EM Junio 2021 '!$H$6:$I$25,2,FALSE),"")</f>
        <v>600</v>
      </c>
      <c r="F38" s="19" t="s">
        <v>12</v>
      </c>
      <c r="G38" s="33">
        <f t="shared" si="1"/>
        <v>2640</v>
      </c>
      <c r="J38" s="65" t="s">
        <v>248</v>
      </c>
      <c r="K38" s="65">
        <v>50004376</v>
      </c>
      <c r="L38" s="224">
        <f>E38</f>
        <v>600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Junio 2021 '!$H$6:$I$25,2,FALSE),"")</f>
        <v>1020</v>
      </c>
      <c r="F39" s="18" t="s">
        <v>12</v>
      </c>
      <c r="G39" s="33">
        <f t="shared" si="1"/>
        <v>4386</v>
      </c>
      <c r="J39" s="65" t="s">
        <v>189</v>
      </c>
      <c r="K39" s="144"/>
      <c r="L39" s="8">
        <f>E39</f>
        <v>1020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Junio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Junio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Junio 2021 '!$H$6:$I$25,2,FALSE),"")</f>
        <v>300</v>
      </c>
      <c r="F42" s="187" t="s">
        <v>12</v>
      </c>
      <c r="G42" s="33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Junio 2021 '!$H$6:$I$25,2,FALSE),"")</f>
        <v>100</v>
      </c>
      <c r="F43" s="94" t="s">
        <v>12</v>
      </c>
      <c r="G43" s="33">
        <f t="shared" si="1"/>
        <v>323</v>
      </c>
      <c r="H43" s="35"/>
      <c r="J43" s="65" t="s">
        <v>249</v>
      </c>
      <c r="L43" s="225">
        <f t="shared" si="2"/>
        <v>100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Junio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Junio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Junio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Junio 2021 '!$H$6:$I$25,2,FALSE),"")</f>
        <v>1100</v>
      </c>
      <c r="F47" s="94" t="s">
        <v>12</v>
      </c>
      <c r="G47" s="210">
        <f>IFERROR(+D47*E47,"")</f>
        <v>4840</v>
      </c>
      <c r="H47" s="35"/>
      <c r="J47" s="65">
        <v>20002380</v>
      </c>
      <c r="K47" s="186"/>
      <c r="L47" s="8">
        <f t="shared" si="2"/>
        <v>1100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Junio 2021 '!$H$6:$I$25,2,FALSE),"")</f>
        <v>600</v>
      </c>
      <c r="F48" s="220" t="s">
        <v>12</v>
      </c>
      <c r="G48" s="197">
        <f>IFERROR(+D48*E48,"")</f>
        <v>2328</v>
      </c>
      <c r="I48" s="90"/>
      <c r="J48" s="65">
        <v>20002186</v>
      </c>
      <c r="K48" s="186"/>
      <c r="L48" s="8">
        <f t="shared" si="2"/>
        <v>600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44756</v>
      </c>
      <c r="H49" s="15"/>
      <c r="I49" s="90">
        <f>G49*0.97</f>
        <v>43413.32</v>
      </c>
      <c r="J49" s="65" t="s">
        <v>198</v>
      </c>
      <c r="K49" s="65"/>
      <c r="N49"/>
      <c r="O49"/>
      <c r="P49"/>
      <c r="Q49"/>
      <c r="R49" s="7" t="str">
        <f>B5</f>
        <v xml:space="preserve">Período: Junio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Junio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687698.54</v>
      </c>
      <c r="E52" s="69">
        <v>0.6</v>
      </c>
      <c r="F52" s="48" t="s">
        <v>10</v>
      </c>
      <c r="G52" s="72">
        <f>D52*E52</f>
        <v>412619.12400000001</v>
      </c>
      <c r="I52" s="90">
        <f>G52*0.97</f>
        <v>400240.55028000002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46012.987999999998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412619.12400000001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44632.598359999996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400240.55028000002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Junio2021'!K8:L44,2,FALSE)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Junio2021'!K9:L45,2,FALSE)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Junio2021'!K10:L46,2,FALSE)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Junio2021'!K12:L48,2,FALSE)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Junio2021'!K13:L49,2,FALSE)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Junio2021'!K16:L52,2,FALSE)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Junio2021'!K17:L53,2,FALSE)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Junio2021'!K18:L54,2,FALSE)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Junio2021'!K19:L55,2,FALSE)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Junio2021'!K20:L56,2,FALSE)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Junio2021'!K22:L58,2,FALSE)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Junio2021'!K23:L59,2,FALSE)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Junio2021'!K25:L61,2,FALSE)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Junio2021'!K26:L62,2,FALSE)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Junio2021'!K27:L63,2,FALSE)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Junio2021'!K30:L66,2,FALSE)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Junio2021'!K31:L67,2,FALSE)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Junio2021'!K34:L70,2,FALSE)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 t="e">
        <f>VLOOKUP(A122,$J$8:$K$49,2,FALSE)</f>
        <v>#N/A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Junio2021'!K37:L73,2,FALSE)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Junio2021'!K38:L74,2,FALSE)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Junio2021'!K39:L75,2,FALSE)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Junio2021'!K41:L77,2,FALSE)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62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I97"/>
  <sheetViews>
    <sheetView topLeftCell="A3" zoomScale="98" zoomScaleNormal="98" workbookViewId="0">
      <selection activeCell="D10" sqref="D10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80032930</v>
      </c>
      <c r="C4" s="114">
        <v>44348</v>
      </c>
      <c r="D4" s="113" t="s">
        <v>27</v>
      </c>
      <c r="E4" s="113">
        <v>300</v>
      </c>
      <c r="G4" s="60"/>
    </row>
    <row r="5" spans="2:9" x14ac:dyDescent="0.2">
      <c r="B5" s="113">
        <v>80032930</v>
      </c>
      <c r="C5" s="114">
        <v>44348</v>
      </c>
      <c r="D5" s="113" t="s">
        <v>63</v>
      </c>
      <c r="E5" s="113">
        <v>215</v>
      </c>
      <c r="G5" s="60"/>
    </row>
    <row r="6" spans="2:9" x14ac:dyDescent="0.2">
      <c r="B6" s="113">
        <v>80032930</v>
      </c>
      <c r="C6" s="114">
        <v>44348</v>
      </c>
      <c r="D6" s="113" t="s">
        <v>32</v>
      </c>
      <c r="E6" s="113">
        <v>1490</v>
      </c>
      <c r="G6" s="60"/>
      <c r="H6" s="53" t="s">
        <v>23</v>
      </c>
      <c r="I6" t="s">
        <v>25</v>
      </c>
    </row>
    <row r="7" spans="2:9" x14ac:dyDescent="0.2">
      <c r="B7" s="113">
        <v>80032930</v>
      </c>
      <c r="C7" s="114">
        <v>44348</v>
      </c>
      <c r="D7" s="113" t="s">
        <v>142</v>
      </c>
      <c r="E7" s="113">
        <v>300</v>
      </c>
      <c r="G7" s="60"/>
      <c r="H7" s="54" t="s">
        <v>27</v>
      </c>
      <c r="I7" s="496">
        <v>300</v>
      </c>
    </row>
    <row r="8" spans="2:9" x14ac:dyDescent="0.2">
      <c r="B8" s="113">
        <v>80032930</v>
      </c>
      <c r="C8" s="114">
        <v>44348</v>
      </c>
      <c r="D8" s="113" t="s">
        <v>77</v>
      </c>
      <c r="E8" s="113">
        <v>300</v>
      </c>
      <c r="H8" s="54" t="s">
        <v>63</v>
      </c>
      <c r="I8" s="496">
        <v>430</v>
      </c>
    </row>
    <row r="9" spans="2:9" x14ac:dyDescent="0.2">
      <c r="B9" s="113">
        <v>80032930</v>
      </c>
      <c r="C9" s="114">
        <v>44348</v>
      </c>
      <c r="D9" s="113" t="s">
        <v>37</v>
      </c>
      <c r="E9" s="113">
        <v>790</v>
      </c>
      <c r="H9" s="54" t="s">
        <v>30</v>
      </c>
      <c r="I9" s="496">
        <v>470</v>
      </c>
    </row>
    <row r="10" spans="2:9" x14ac:dyDescent="0.2">
      <c r="B10" s="113">
        <v>80032930</v>
      </c>
      <c r="C10" s="114">
        <v>44348</v>
      </c>
      <c r="D10" s="113" t="s">
        <v>143</v>
      </c>
      <c r="E10" s="113">
        <v>400</v>
      </c>
      <c r="H10" s="54" t="s">
        <v>31</v>
      </c>
      <c r="I10" s="496">
        <v>600</v>
      </c>
    </row>
    <row r="11" spans="2:9" x14ac:dyDescent="0.2">
      <c r="B11" s="113">
        <v>80033171</v>
      </c>
      <c r="C11" s="114">
        <v>44354</v>
      </c>
      <c r="D11" s="113" t="s">
        <v>30</v>
      </c>
      <c r="E11" s="113">
        <v>235</v>
      </c>
      <c r="H11" s="54" t="s">
        <v>32</v>
      </c>
      <c r="I11" s="496">
        <v>3060</v>
      </c>
    </row>
    <row r="12" spans="2:9" x14ac:dyDescent="0.2">
      <c r="B12" s="113">
        <v>80033171</v>
      </c>
      <c r="C12" s="114">
        <v>44354</v>
      </c>
      <c r="D12" s="113" t="s">
        <v>31</v>
      </c>
      <c r="E12" s="113">
        <v>300</v>
      </c>
      <c r="H12" s="54" t="s">
        <v>142</v>
      </c>
      <c r="I12" s="496">
        <v>1900</v>
      </c>
    </row>
    <row r="13" spans="2:9" x14ac:dyDescent="0.2">
      <c r="B13" s="113">
        <v>80033171</v>
      </c>
      <c r="C13" s="114">
        <v>44354</v>
      </c>
      <c r="D13" s="113" t="s">
        <v>32</v>
      </c>
      <c r="E13" s="158">
        <v>140</v>
      </c>
      <c r="H13" s="54" t="s">
        <v>77</v>
      </c>
      <c r="I13" s="496">
        <v>1020</v>
      </c>
    </row>
    <row r="14" spans="2:9" x14ac:dyDescent="0.2">
      <c r="B14" s="113">
        <v>80033171</v>
      </c>
      <c r="C14" s="114">
        <v>44354</v>
      </c>
      <c r="D14" s="113" t="s">
        <v>77</v>
      </c>
      <c r="E14" s="158">
        <v>720</v>
      </c>
      <c r="H14" s="54" t="s">
        <v>37</v>
      </c>
      <c r="I14" s="496">
        <v>1340</v>
      </c>
    </row>
    <row r="15" spans="2:9" x14ac:dyDescent="0.2">
      <c r="B15" s="113">
        <v>80033171</v>
      </c>
      <c r="C15" s="114">
        <v>44354</v>
      </c>
      <c r="D15" s="113" t="s">
        <v>142</v>
      </c>
      <c r="E15" s="113">
        <v>1000</v>
      </c>
      <c r="H15" s="54" t="s">
        <v>70</v>
      </c>
      <c r="I15" s="496">
        <v>20</v>
      </c>
    </row>
    <row r="16" spans="2:9" x14ac:dyDescent="0.2">
      <c r="B16" s="113">
        <v>80033171</v>
      </c>
      <c r="C16" s="114">
        <v>44354</v>
      </c>
      <c r="D16" s="113" t="s">
        <v>74</v>
      </c>
      <c r="E16" s="113">
        <v>210</v>
      </c>
      <c r="H16" s="54" t="s">
        <v>74</v>
      </c>
      <c r="I16" s="496">
        <v>210</v>
      </c>
    </row>
    <row r="17" spans="2:9" x14ac:dyDescent="0.2">
      <c r="B17" s="113">
        <v>80033171</v>
      </c>
      <c r="C17" s="114">
        <v>44354</v>
      </c>
      <c r="D17" s="113" t="s">
        <v>39</v>
      </c>
      <c r="E17" s="113">
        <v>230</v>
      </c>
      <c r="H17" s="54" t="s">
        <v>143</v>
      </c>
      <c r="I17" s="496">
        <v>400</v>
      </c>
    </row>
    <row r="18" spans="2:9" x14ac:dyDescent="0.2">
      <c r="B18" s="113">
        <v>80033171</v>
      </c>
      <c r="C18" s="114">
        <v>44354</v>
      </c>
      <c r="D18" s="113" t="s">
        <v>59</v>
      </c>
      <c r="E18" s="113">
        <v>100</v>
      </c>
      <c r="H18" s="54" t="s">
        <v>39</v>
      </c>
      <c r="I18" s="496">
        <v>230</v>
      </c>
    </row>
    <row r="19" spans="2:9" x14ac:dyDescent="0.2">
      <c r="B19" s="113">
        <v>80033525</v>
      </c>
      <c r="C19" s="114">
        <v>44361</v>
      </c>
      <c r="D19" s="113" t="s">
        <v>63</v>
      </c>
      <c r="E19" s="113">
        <v>215</v>
      </c>
      <c r="H19" s="54" t="s">
        <v>76</v>
      </c>
      <c r="I19" s="496">
        <v>600</v>
      </c>
    </row>
    <row r="20" spans="2:9" x14ac:dyDescent="0.2">
      <c r="B20" s="113">
        <v>80033525</v>
      </c>
      <c r="C20" s="114">
        <v>44361</v>
      </c>
      <c r="D20" s="113" t="s">
        <v>32</v>
      </c>
      <c r="E20" s="113">
        <v>1300</v>
      </c>
      <c r="H20" s="54" t="s">
        <v>43</v>
      </c>
      <c r="I20" s="496">
        <v>100</v>
      </c>
    </row>
    <row r="21" spans="2:9" x14ac:dyDescent="0.2">
      <c r="B21" s="113">
        <v>80033525</v>
      </c>
      <c r="C21" s="114">
        <v>44361</v>
      </c>
      <c r="D21" s="113" t="s">
        <v>37</v>
      </c>
      <c r="E21" s="113">
        <v>550</v>
      </c>
      <c r="H21" s="54" t="s">
        <v>59</v>
      </c>
      <c r="I21" s="496">
        <v>100</v>
      </c>
    </row>
    <row r="22" spans="2:9" x14ac:dyDescent="0.2">
      <c r="B22" s="113">
        <v>80033525</v>
      </c>
      <c r="C22" s="114">
        <v>44361</v>
      </c>
      <c r="D22" s="113" t="s">
        <v>70</v>
      </c>
      <c r="E22" s="113">
        <v>20</v>
      </c>
      <c r="H22" s="54" t="s">
        <v>227</v>
      </c>
      <c r="I22" s="496">
        <v>1100</v>
      </c>
    </row>
    <row r="23" spans="2:9" x14ac:dyDescent="0.2">
      <c r="B23" s="113">
        <v>80033525</v>
      </c>
      <c r="C23" s="114">
        <v>44361</v>
      </c>
      <c r="D23" s="113" t="s">
        <v>43</v>
      </c>
      <c r="E23" s="113">
        <v>100</v>
      </c>
      <c r="H23" s="54" t="s">
        <v>228</v>
      </c>
      <c r="I23" s="496">
        <v>600</v>
      </c>
    </row>
    <row r="24" spans="2:9" x14ac:dyDescent="0.2">
      <c r="B24" s="113">
        <v>80033525</v>
      </c>
      <c r="C24" s="114">
        <v>44361</v>
      </c>
      <c r="D24" s="113" t="s">
        <v>76</v>
      </c>
      <c r="E24" s="113">
        <v>200</v>
      </c>
      <c r="H24" s="54" t="s">
        <v>109</v>
      </c>
      <c r="I24" s="496"/>
    </row>
    <row r="25" spans="2:9" x14ac:dyDescent="0.2">
      <c r="B25" s="113">
        <v>80033838</v>
      </c>
      <c r="C25" s="114">
        <v>44365</v>
      </c>
      <c r="D25" s="113" t="s">
        <v>142</v>
      </c>
      <c r="E25" s="113">
        <v>600</v>
      </c>
      <c r="F25" s="59"/>
      <c r="H25" s="54" t="s">
        <v>24</v>
      </c>
      <c r="I25" s="496">
        <v>12480</v>
      </c>
    </row>
    <row r="26" spans="2:9" x14ac:dyDescent="0.2">
      <c r="B26" s="113">
        <v>80033838</v>
      </c>
      <c r="C26" s="114">
        <v>44365</v>
      </c>
      <c r="D26" s="113" t="s">
        <v>76</v>
      </c>
      <c r="E26" s="113">
        <v>400</v>
      </c>
      <c r="F26" s="59"/>
      <c r="H26" s="54"/>
    </row>
    <row r="27" spans="2:9" x14ac:dyDescent="0.2">
      <c r="B27" s="113">
        <v>80033838</v>
      </c>
      <c r="C27" s="114">
        <v>44365</v>
      </c>
      <c r="D27" s="113" t="s">
        <v>30</v>
      </c>
      <c r="E27" s="113">
        <v>235</v>
      </c>
      <c r="F27" s="59"/>
      <c r="H27" s="54"/>
    </row>
    <row r="28" spans="2:9" x14ac:dyDescent="0.2">
      <c r="B28" s="113">
        <v>80033838</v>
      </c>
      <c r="C28" s="114">
        <v>44365</v>
      </c>
      <c r="D28" s="113" t="s">
        <v>31</v>
      </c>
      <c r="E28" s="113">
        <v>300</v>
      </c>
      <c r="F28" s="59"/>
      <c r="H28" s="54"/>
    </row>
    <row r="29" spans="2:9" x14ac:dyDescent="0.2">
      <c r="B29" s="113">
        <v>80033838</v>
      </c>
      <c r="C29" s="114">
        <v>44365</v>
      </c>
      <c r="D29" s="113" t="s">
        <v>32</v>
      </c>
      <c r="E29" s="113">
        <v>130</v>
      </c>
      <c r="F29" s="59"/>
      <c r="H29" s="54"/>
    </row>
    <row r="30" spans="2:9" x14ac:dyDescent="0.2">
      <c r="B30" s="113">
        <v>413</v>
      </c>
      <c r="C30" s="114">
        <v>44365</v>
      </c>
      <c r="D30" s="113" t="s">
        <v>227</v>
      </c>
      <c r="E30" s="113">
        <v>1100</v>
      </c>
      <c r="F30" s="59"/>
      <c r="H30" s="54"/>
    </row>
    <row r="31" spans="2:9" x14ac:dyDescent="0.2">
      <c r="B31" s="113">
        <v>417</v>
      </c>
      <c r="C31" s="114">
        <v>44365</v>
      </c>
      <c r="D31" s="113" t="s">
        <v>228</v>
      </c>
      <c r="E31" s="78">
        <v>600</v>
      </c>
      <c r="F31" s="59"/>
      <c r="H31" s="54"/>
    </row>
    <row r="32" spans="2:9" x14ac:dyDescent="0.2">
      <c r="B32" s="113"/>
      <c r="C32" s="114"/>
      <c r="D32" s="113"/>
      <c r="E32" s="78"/>
    </row>
    <row r="33" spans="2:6" x14ac:dyDescent="0.2">
      <c r="B33" s="78"/>
      <c r="C33" s="79"/>
      <c r="D33" s="113"/>
      <c r="E33" s="78"/>
    </row>
    <row r="34" spans="2:6" x14ac:dyDescent="0.2">
      <c r="B34" s="113"/>
      <c r="C34" s="114"/>
      <c r="D34" s="113"/>
      <c r="E34" s="113"/>
    </row>
    <row r="35" spans="2:6" x14ac:dyDescent="0.2">
      <c r="B35" s="113"/>
      <c r="C35" s="114"/>
      <c r="D35" s="113"/>
      <c r="E35" s="113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78"/>
      <c r="E37" s="78"/>
      <c r="F37" s="65"/>
    </row>
    <row r="38" spans="2:6" x14ac:dyDescent="0.2">
      <c r="B38" s="113"/>
      <c r="C38" s="114"/>
      <c r="D38" s="78"/>
      <c r="E38" s="78"/>
      <c r="F38" s="65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B41" s="78"/>
      <c r="C41" s="79"/>
      <c r="D41" s="78"/>
      <c r="E41" s="78"/>
    </row>
    <row r="42" spans="2:6" x14ac:dyDescent="0.2">
      <c r="B42" s="78"/>
      <c r="C42" s="79"/>
      <c r="D42" s="78"/>
      <c r="E42" s="78"/>
    </row>
    <row r="43" spans="2:6" x14ac:dyDescent="0.2">
      <c r="C43" s="77"/>
      <c r="D43" s="60"/>
    </row>
    <row r="44" spans="2:6" x14ac:dyDescent="0.2">
      <c r="B44" s="60"/>
      <c r="C44"/>
      <c r="D44"/>
      <c r="E44"/>
    </row>
    <row r="45" spans="2:6" x14ac:dyDescent="0.2">
      <c r="B45" s="60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/>
      <c r="C56"/>
      <c r="D56"/>
      <c r="E56"/>
    </row>
    <row r="57" spans="2:5" x14ac:dyDescent="0.2">
      <c r="B57" s="146" t="s">
        <v>28</v>
      </c>
      <c r="C57"/>
      <c r="D57"/>
      <c r="E57"/>
    </row>
    <row r="58" spans="2:5" x14ac:dyDescent="0.2">
      <c r="B58" s="146" t="s">
        <v>62</v>
      </c>
      <c r="C58"/>
      <c r="D58"/>
      <c r="E58"/>
    </row>
    <row r="59" spans="2:5" x14ac:dyDescent="0.2">
      <c r="B59" s="146" t="s">
        <v>29</v>
      </c>
      <c r="C59"/>
      <c r="D59"/>
      <c r="E59"/>
    </row>
    <row r="60" spans="2:5" x14ac:dyDescent="0.2">
      <c r="B60" s="146" t="s">
        <v>27</v>
      </c>
      <c r="C60"/>
      <c r="D60"/>
      <c r="E60"/>
    </row>
    <row r="61" spans="2:5" x14ac:dyDescent="0.2">
      <c r="B61" s="146" t="s">
        <v>63</v>
      </c>
      <c r="C61"/>
      <c r="D61"/>
      <c r="E61"/>
    </row>
    <row r="62" spans="2:5" ht="14.25" x14ac:dyDescent="0.2">
      <c r="B62" s="84" t="s">
        <v>30</v>
      </c>
    </row>
    <row r="63" spans="2:5" ht="14.25" x14ac:dyDescent="0.2">
      <c r="B63" s="84" t="s">
        <v>31</v>
      </c>
    </row>
    <row r="64" spans="2:5" ht="14.25" x14ac:dyDescent="0.2">
      <c r="B64" s="84" t="s">
        <v>32</v>
      </c>
    </row>
    <row r="65" spans="1:9" ht="14.25" x14ac:dyDescent="0.2">
      <c r="B65" s="84" t="s">
        <v>33</v>
      </c>
    </row>
    <row r="66" spans="1:9" ht="14.25" x14ac:dyDescent="0.2">
      <c r="B66" s="84" t="s">
        <v>64</v>
      </c>
    </row>
    <row r="67" spans="1:9" ht="14.25" x14ac:dyDescent="0.2">
      <c r="B67" s="84" t="s">
        <v>34</v>
      </c>
    </row>
    <row r="68" spans="1:9" ht="14.25" x14ac:dyDescent="0.2">
      <c r="B68" s="84" t="s">
        <v>142</v>
      </c>
    </row>
    <row r="69" spans="1:9" s="59" customFormat="1" ht="14.25" x14ac:dyDescent="0.2">
      <c r="A69"/>
      <c r="B69" s="84" t="s">
        <v>65</v>
      </c>
      <c r="F69"/>
      <c r="G69"/>
      <c r="H69"/>
      <c r="I69"/>
    </row>
    <row r="70" spans="1:9" s="59" customFormat="1" ht="14.25" x14ac:dyDescent="0.2">
      <c r="A70"/>
      <c r="B70" s="84" t="s">
        <v>77</v>
      </c>
      <c r="F70"/>
      <c r="G70"/>
      <c r="H70"/>
      <c r="I70"/>
    </row>
    <row r="71" spans="1:9" s="59" customFormat="1" ht="14.25" x14ac:dyDescent="0.2">
      <c r="A71"/>
      <c r="B71" s="84" t="s">
        <v>66</v>
      </c>
      <c r="F71"/>
      <c r="G71"/>
      <c r="H71"/>
      <c r="I71"/>
    </row>
    <row r="72" spans="1:9" s="59" customFormat="1" ht="14.25" x14ac:dyDescent="0.2">
      <c r="A72"/>
      <c r="B72" s="84" t="s">
        <v>67</v>
      </c>
      <c r="F72"/>
      <c r="G72"/>
      <c r="H72"/>
      <c r="I72"/>
    </row>
    <row r="73" spans="1:9" s="59" customFormat="1" ht="14.25" x14ac:dyDescent="0.2">
      <c r="A73"/>
      <c r="B73" s="84" t="s">
        <v>35</v>
      </c>
      <c r="F73"/>
      <c r="G73"/>
      <c r="H73"/>
      <c r="I73"/>
    </row>
    <row r="74" spans="1:9" s="59" customFormat="1" ht="14.25" x14ac:dyDescent="0.2">
      <c r="A74"/>
      <c r="B74" s="84" t="s">
        <v>68</v>
      </c>
      <c r="F74"/>
      <c r="G74"/>
      <c r="H74"/>
      <c r="I74"/>
    </row>
    <row r="75" spans="1:9" s="59" customFormat="1" ht="14.25" x14ac:dyDescent="0.2">
      <c r="A75"/>
      <c r="B75" s="84" t="s">
        <v>69</v>
      </c>
      <c r="F75"/>
      <c r="G75"/>
      <c r="H75"/>
      <c r="I75"/>
    </row>
    <row r="76" spans="1:9" s="59" customFormat="1" ht="14.25" x14ac:dyDescent="0.2">
      <c r="A76"/>
      <c r="B76" s="84" t="s">
        <v>36</v>
      </c>
      <c r="F76"/>
      <c r="G76"/>
      <c r="H76"/>
      <c r="I76"/>
    </row>
    <row r="77" spans="1:9" s="59" customFormat="1" ht="14.25" x14ac:dyDescent="0.2">
      <c r="A77"/>
      <c r="B77" s="84" t="s">
        <v>37</v>
      </c>
      <c r="F77"/>
      <c r="G77"/>
      <c r="H77"/>
      <c r="I77"/>
    </row>
    <row r="78" spans="1:9" s="59" customFormat="1" ht="14.25" x14ac:dyDescent="0.2">
      <c r="A78"/>
      <c r="B78" s="84" t="s">
        <v>70</v>
      </c>
      <c r="F78"/>
      <c r="G78"/>
      <c r="H78"/>
      <c r="I78"/>
    </row>
    <row r="79" spans="1:9" s="59" customFormat="1" ht="14.25" x14ac:dyDescent="0.2">
      <c r="A79"/>
      <c r="B79" s="84" t="s">
        <v>38</v>
      </c>
      <c r="F79"/>
      <c r="G79"/>
      <c r="H79"/>
      <c r="I79"/>
    </row>
    <row r="80" spans="1:9" s="59" customFormat="1" ht="14.25" x14ac:dyDescent="0.2">
      <c r="A80"/>
      <c r="B80" s="84" t="s">
        <v>71</v>
      </c>
      <c r="F80"/>
      <c r="G80"/>
      <c r="H80"/>
      <c r="I80"/>
    </row>
    <row r="81" spans="1:9" s="59" customFormat="1" ht="14.25" x14ac:dyDescent="0.2">
      <c r="A81"/>
      <c r="B81" s="84" t="s">
        <v>72</v>
      </c>
      <c r="F81"/>
      <c r="G81"/>
      <c r="H81"/>
      <c r="I81"/>
    </row>
    <row r="82" spans="1:9" s="59" customFormat="1" ht="14.25" x14ac:dyDescent="0.2">
      <c r="A82"/>
      <c r="B82" s="84" t="s">
        <v>122</v>
      </c>
      <c r="F82"/>
      <c r="G82"/>
      <c r="H82"/>
      <c r="I82"/>
    </row>
    <row r="83" spans="1:9" s="59" customFormat="1" ht="14.25" x14ac:dyDescent="0.2">
      <c r="A83"/>
      <c r="B83" s="84" t="s">
        <v>74</v>
      </c>
      <c r="F83"/>
      <c r="G83"/>
      <c r="H83"/>
      <c r="I83"/>
    </row>
    <row r="84" spans="1:9" s="59" customFormat="1" ht="14.25" x14ac:dyDescent="0.2">
      <c r="A84"/>
      <c r="B84" s="84" t="s">
        <v>143</v>
      </c>
      <c r="F84"/>
      <c r="G84"/>
      <c r="H84"/>
      <c r="I84"/>
    </row>
    <row r="85" spans="1:9" s="59" customFormat="1" ht="14.25" x14ac:dyDescent="0.2">
      <c r="A85"/>
      <c r="B85" s="84" t="s">
        <v>39</v>
      </c>
      <c r="F85"/>
      <c r="G85"/>
      <c r="H85"/>
      <c r="I85"/>
    </row>
    <row r="86" spans="1:9" s="59" customFormat="1" ht="14.25" x14ac:dyDescent="0.2">
      <c r="A86"/>
      <c r="B86" s="84" t="s">
        <v>76</v>
      </c>
      <c r="F86"/>
      <c r="G86"/>
      <c r="H86"/>
      <c r="I86"/>
    </row>
    <row r="87" spans="1:9" s="59" customFormat="1" ht="14.25" x14ac:dyDescent="0.2">
      <c r="A87"/>
      <c r="B87" s="84" t="s">
        <v>40</v>
      </c>
      <c r="F87"/>
      <c r="G87"/>
      <c r="H87"/>
      <c r="I87"/>
    </row>
    <row r="88" spans="1:9" s="59" customFormat="1" ht="14.25" x14ac:dyDescent="0.2">
      <c r="A88"/>
      <c r="B88" s="84" t="s">
        <v>58</v>
      </c>
      <c r="F88"/>
      <c r="G88"/>
      <c r="H88"/>
      <c r="I88"/>
    </row>
    <row r="89" spans="1:9" s="59" customFormat="1" ht="14.25" x14ac:dyDescent="0.2">
      <c r="A89"/>
      <c r="B89" s="84" t="s">
        <v>41</v>
      </c>
      <c r="F89"/>
      <c r="G89"/>
      <c r="H89"/>
      <c r="I89"/>
    </row>
    <row r="90" spans="1:9" s="59" customFormat="1" ht="14.25" x14ac:dyDescent="0.2">
      <c r="A90"/>
      <c r="B90" s="84" t="s">
        <v>59</v>
      </c>
      <c r="F90"/>
      <c r="G90"/>
      <c r="H90"/>
      <c r="I90"/>
    </row>
    <row r="91" spans="1:9" s="59" customFormat="1" ht="14.25" x14ac:dyDescent="0.2">
      <c r="A91"/>
      <c r="B91" s="84" t="s">
        <v>42</v>
      </c>
      <c r="F91"/>
      <c r="G91"/>
      <c r="H91"/>
      <c r="I91"/>
    </row>
    <row r="92" spans="1:9" s="59" customFormat="1" ht="14.25" x14ac:dyDescent="0.2">
      <c r="A92"/>
      <c r="B92" s="84" t="s">
        <v>43</v>
      </c>
      <c r="F92"/>
      <c r="G92"/>
      <c r="H92"/>
      <c r="I92"/>
    </row>
    <row r="93" spans="1:9" s="59" customFormat="1" ht="14.25" x14ac:dyDescent="0.2">
      <c r="A93"/>
      <c r="B93" s="84" t="s">
        <v>257</v>
      </c>
      <c r="F93"/>
      <c r="G93"/>
      <c r="H93"/>
      <c r="I93"/>
    </row>
    <row r="94" spans="1:9" s="59" customFormat="1" ht="14.25" x14ac:dyDescent="0.2">
      <c r="A94"/>
      <c r="B94" s="84" t="s">
        <v>75</v>
      </c>
      <c r="F94"/>
      <c r="G94"/>
      <c r="H94"/>
      <c r="I94"/>
    </row>
    <row r="95" spans="1:9" s="59" customFormat="1" x14ac:dyDescent="0.2">
      <c r="A95"/>
      <c r="B95" s="59" t="s">
        <v>200</v>
      </c>
      <c r="F95"/>
      <c r="G95"/>
      <c r="H95"/>
      <c r="I95"/>
    </row>
    <row r="96" spans="1:9" x14ac:dyDescent="0.2">
      <c r="B96" s="96" t="s">
        <v>227</v>
      </c>
      <c r="C96" s="60" t="s">
        <v>229</v>
      </c>
    </row>
    <row r="97" spans="2:3" x14ac:dyDescent="0.2">
      <c r="B97" s="97" t="s">
        <v>228</v>
      </c>
      <c r="C97" s="60" t="s">
        <v>230</v>
      </c>
    </row>
  </sheetData>
  <autoFilter ref="B3:E31" xr:uid="{00000000-0009-0000-0000-000063000000}"/>
  <dataValidations count="3">
    <dataValidation type="list" allowBlank="1" showInputMessage="1" showErrorMessage="1" sqref="D43" xr:uid="{00000000-0002-0000-6300-000000000000}">
      <formula1>$B$57:$B$76</formula1>
    </dataValidation>
    <dataValidation type="list" allowBlank="1" showInputMessage="1" showErrorMessage="1" sqref="D34:D42" xr:uid="{00000000-0002-0000-6300-000001000000}">
      <formula1>$B$57:$B$95</formula1>
    </dataValidation>
    <dataValidation type="list" allowBlank="1" showInputMessage="1" showErrorMessage="1" sqref="D4:D33" xr:uid="{00000000-0002-0000-6300-000002000000}">
      <formula1>$B$57:$B$103</formula1>
    </dataValidation>
  </dataValidations>
  <pageMargins left="0.51181102362204722" right="0.11811023622047245" top="0.74803149606299213" bottom="0.74803149606299213" header="0.31496062992125984" footer="0.31496062992125984"/>
  <pageSetup paperSize="9" scale="93" orientation="landscape"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filterMode="1">
    <tabColor rgb="FFFFC000"/>
    <pageSetUpPr fitToPage="1"/>
  </sheetPr>
  <dimension ref="A2:T125"/>
  <sheetViews>
    <sheetView showGridLines="0" topLeftCell="A122" zoomScale="85" zoomScaleNormal="85" workbookViewId="0">
      <selection activeCell="C46" sqref="C46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256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Junio 2021'!$H$7:$I$25,2,FALSE),"")</f>
        <v>990</v>
      </c>
      <c r="F8" s="17" t="s">
        <v>12</v>
      </c>
      <c r="G8" s="27">
        <f>IFERROR(+D8*E8,"")</f>
        <v>2356.1999999999998</v>
      </c>
      <c r="I8" s="56"/>
      <c r="K8" s="144" t="s">
        <v>169</v>
      </c>
      <c r="L8" s="59"/>
      <c r="M8" s="8">
        <f>E8</f>
        <v>990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Junio 2021'!$H$7:$I$25,2,FALSE),"")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Junio 2021'!$H$7:$I$25,2,FALSE),"")</f>
        <v>40</v>
      </c>
      <c r="F10" s="18" t="s">
        <v>12</v>
      </c>
      <c r="G10" s="33">
        <f t="shared" ref="G10:G42" si="2">IFERROR(+D10*E10,"")</f>
        <v>96.4</v>
      </c>
      <c r="I10" s="56">
        <f>80</f>
        <v>80</v>
      </c>
      <c r="J10"/>
      <c r="K10" s="65" t="s">
        <v>154</v>
      </c>
      <c r="L10" s="65"/>
      <c r="M10" s="8">
        <f>E10</f>
        <v>40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Junio 2021'!$H$7:$I$25,2,FALSE),"")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Junio 2021'!$H$7:$I$25,2,FALSE),"")</f>
        <v>670</v>
      </c>
      <c r="F12" s="18" t="s">
        <v>12</v>
      </c>
      <c r="G12" s="33">
        <f t="shared" si="2"/>
        <v>1896.1000000000001</v>
      </c>
      <c r="I12" s="56"/>
      <c r="J12" s="222"/>
      <c r="K12" s="65" t="s">
        <v>245</v>
      </c>
      <c r="L12" s="65"/>
      <c r="M12" s="8">
        <f>E12</f>
        <v>670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Junio 2021'!$H$7:$I$25,2,FALSE),"")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Junio 2021'!$H$7:$I$25,2,FALSE),"")</f>
        <v>450</v>
      </c>
      <c r="F14" s="20" t="s">
        <v>12</v>
      </c>
      <c r="G14" s="33">
        <f t="shared" si="2"/>
        <v>1557</v>
      </c>
      <c r="J14" s="222"/>
      <c r="K14" s="65" t="s">
        <v>156</v>
      </c>
      <c r="L14" s="65"/>
      <c r="M14" s="8">
        <f>E14</f>
        <v>450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 -LR-ES Junio 2021'!$H$7:$I$25,2,FALSE),"")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 -LR-ES Junio 2021'!$H$7:$I$25,2,FALSE),"")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>
        <f>IFERROR(VLOOKUP(A17,'Control -LR-ES Junio 2021'!$H$7:$I$25,2,FALSE),"")</f>
        <v>330</v>
      </c>
      <c r="F17" s="19" t="s">
        <v>12</v>
      </c>
      <c r="G17" s="33">
        <f t="shared" si="2"/>
        <v>389.4</v>
      </c>
      <c r="I17" s="56"/>
      <c r="J17"/>
      <c r="K17" s="65" t="s">
        <v>252</v>
      </c>
      <c r="M17" s="8">
        <f t="shared" si="1"/>
        <v>330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hidden="1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 t="str">
        <f>IFERROR(VLOOKUP(A18,'Control -LR-ES Junio 2021'!$H$7:$I$25,2,FALSE),"")</f>
        <v/>
      </c>
      <c r="F18" s="19" t="s">
        <v>12</v>
      </c>
      <c r="G18" s="33" t="str">
        <f t="shared" si="2"/>
        <v/>
      </c>
      <c r="I18" s="56"/>
      <c r="J18"/>
      <c r="K18" s="65" t="s">
        <v>151</v>
      </c>
      <c r="L18" s="65"/>
      <c r="M18" s="8" t="str">
        <f>E18</f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 -LR-ES Junio 2021'!$H$7:$I$25,2,FALSE),"")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Junio 2021'!$H$7:$I$25,2,FALSE),"")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Junio 2021'!$H$7:$I$25,2,FALSE),"")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Junio 2021'!$H$7:$I$25,2,FALSE),"")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 -LR-ES Junio 2021'!$H$7:$I$25,2,FALSE),"")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>IFERROR(VLOOKUP(A24,'Control -LR-ES Junio 2021'!$H$7:$I$25,2,FALSE),"")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 -LR-ES Junio 2021'!$H$7:$I$25,2,FALSE),"")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>
        <f>IFERROR(VLOOKUP(A26,'Control -LR-ES Junio 2021'!$H$7:$I$25,2,FALSE),"")</f>
        <v>1530</v>
      </c>
      <c r="F26" s="19" t="s">
        <v>12</v>
      </c>
      <c r="G26" s="33">
        <f t="shared" si="2"/>
        <v>9945</v>
      </c>
      <c r="I26" s="57"/>
      <c r="J26"/>
      <c r="K26" s="65" t="s">
        <v>246</v>
      </c>
      <c r="L26" s="65"/>
      <c r="M26" s="8">
        <f>E26</f>
        <v>1530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8" t="str">
        <f>IFERROR(VLOOKUP(A27,'Control -LR-ES Junio 2021'!$H$7:$I$25,2,FALSE),"")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Junio 2021'!$H$7:$I$25,2,FALSE),"")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Junio 2021'!$H$7:$I$25,2,FALSE),"")</f>
        <v>310</v>
      </c>
      <c r="F29" s="18" t="s">
        <v>12</v>
      </c>
      <c r="G29" s="33">
        <f t="shared" si="2"/>
        <v>682</v>
      </c>
      <c r="J29"/>
      <c r="K29" s="65" t="s">
        <v>247</v>
      </c>
      <c r="L29" s="65"/>
      <c r="M29" s="8">
        <f>E29</f>
        <v>310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Junio 2021'!$H$7:$I$25,2,FALSE),"")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18" t="str">
        <f>IFERROR(VLOOKUP(A31,'Control -LR-ES Junio 2021'!$H$7:$I$25,2,FALSE),"")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8" t="str">
        <f>IFERROR(VLOOKUP(A32,'Control -LR-ES Junio 2021'!$H$7:$I$25,2,FALSE),"")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8" t="str">
        <f>IFERROR(VLOOKUP(A33,'Control -LR-ES Junio 2021'!$H$7:$I$25,2,FALSE),"")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8">
        <f>IFERROR(VLOOKUP(A34,'Control -LR-ES Junio 2021'!$H$7:$I$25,2,FALSE),"")</f>
        <v>700</v>
      </c>
      <c r="F34" s="19" t="s">
        <v>12</v>
      </c>
      <c r="G34" s="33">
        <f t="shared" si="2"/>
        <v>3710</v>
      </c>
      <c r="K34" s="65" t="s">
        <v>155</v>
      </c>
      <c r="L34" s="65"/>
      <c r="M34" s="8">
        <f>E34</f>
        <v>700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18">
        <f>IFERROR(VLOOKUP(A35,'Control -LR-ES Junio 2021'!$H$7:$I$25,2,FALSE),"")</f>
        <v>580</v>
      </c>
      <c r="F35" s="89" t="s">
        <v>12</v>
      </c>
      <c r="G35" s="33">
        <f t="shared" si="2"/>
        <v>1496.4</v>
      </c>
      <c r="K35" s="65" t="s">
        <v>75</v>
      </c>
      <c r="L35" s="65"/>
      <c r="M35" s="8">
        <f>E35/200</f>
        <v>2.9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8">
        <f>IFERROR(VLOOKUP(A36,'Control -LR-ES Junio 2021'!$H$7:$I$25,2,FALSE),"")</f>
        <v>1000</v>
      </c>
      <c r="F36" s="19" t="s">
        <v>12</v>
      </c>
      <c r="G36" s="33">
        <f t="shared" si="2"/>
        <v>4400</v>
      </c>
      <c r="K36" s="65" t="s">
        <v>248</v>
      </c>
      <c r="L36" s="65"/>
      <c r="M36" s="8">
        <f t="shared" si="1"/>
        <v>1000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8">
        <f>IFERROR(VLOOKUP(A37,'Control -LR-ES Junio 2021'!$H$7:$I$25,2,FALSE),"")</f>
        <v>290</v>
      </c>
      <c r="F37" s="19" t="s">
        <v>12</v>
      </c>
      <c r="G37" s="33">
        <f t="shared" si="2"/>
        <v>1247</v>
      </c>
      <c r="K37" s="65" t="s">
        <v>189</v>
      </c>
      <c r="L37" s="65"/>
      <c r="M37" s="8">
        <f t="shared" si="1"/>
        <v>290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8" t="str">
        <f>IFERROR(VLOOKUP(A38,'Control -LR-ES Junio 2021'!$H$7:$I$25,2,FALSE),"")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Junio 2021'!$H$7:$I$25,2,FALSE),"")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18" t="str">
        <f>IFERROR(VLOOKUP(A40,'Control -LR-ES Junio 2021'!$H$7:$I$25,2,FALSE),"")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Junio 2021'!$H$7:$I$25,2,FALSE),"")</f>
        <v>300</v>
      </c>
      <c r="F41" s="20" t="s">
        <v>12</v>
      </c>
      <c r="G41" s="33">
        <f t="shared" si="2"/>
        <v>1335</v>
      </c>
      <c r="I41" s="188"/>
      <c r="K41" t="str">
        <f>A41</f>
        <v>RT740</v>
      </c>
      <c r="M41" s="8">
        <f>E41/200</f>
        <v>1.5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18">
        <f>IFERROR(VLOOKUP(A42,'Control -LR-ES Junio 2021'!$H$7:$I$25,2,FALSE),"")</f>
        <v>350</v>
      </c>
      <c r="F42" s="94" t="s">
        <v>12</v>
      </c>
      <c r="G42" s="95">
        <f t="shared" si="2"/>
        <v>1130.5</v>
      </c>
      <c r="H42" s="35"/>
      <c r="I42" s="55"/>
      <c r="K42" s="65" t="s">
        <v>249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18">
        <f>IFERROR(VLOOKUP(A43,'Control -LR-ES Junio 2021'!$H$7:$I$25,2,FALSE),"")</f>
        <v>1230</v>
      </c>
      <c r="F43" s="94" t="s">
        <v>12</v>
      </c>
      <c r="G43" s="213">
        <f>IFERROR(+D43*E43,"")</f>
        <v>5412</v>
      </c>
      <c r="H43" s="35"/>
      <c r="J43" s="7"/>
      <c r="K43" s="65">
        <v>20002380</v>
      </c>
      <c r="L43" s="186"/>
      <c r="M43" s="8">
        <f t="shared" si="1"/>
        <v>1230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18">
        <f>IFERROR(VLOOKUP(A44,'Control -LR-ES Junio 2021'!$H$7:$I$25,2,FALSE),"")</f>
        <v>90</v>
      </c>
      <c r="F44" s="219" t="s">
        <v>12</v>
      </c>
      <c r="G44" s="217">
        <f>IFERROR(+D44*E44,"")</f>
        <v>349.2</v>
      </c>
      <c r="I44" s="90"/>
      <c r="J44" s="65"/>
      <c r="K44" s="65">
        <v>20002186</v>
      </c>
      <c r="M44" s="8">
        <f t="shared" si="1"/>
        <v>90</v>
      </c>
      <c r="N44"/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36002.199999999997</v>
      </c>
      <c r="H45" s="15"/>
      <c r="I45" s="183">
        <f>G45*0.97</f>
        <v>34922.133999999998</v>
      </c>
      <c r="S45" s="7" t="str">
        <f>B5</f>
        <v>Período: Junio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Junio 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226">
        <v>687698.54</v>
      </c>
      <c r="E48" s="69">
        <v>0.4</v>
      </c>
      <c r="F48" s="48" t="s">
        <v>10</v>
      </c>
      <c r="G48" s="72">
        <f>D48*E48</f>
        <v>275079.41600000003</v>
      </c>
      <c r="I48" s="183">
        <f>G48*0.97</f>
        <v>266827.03352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34" t="s">
        <v>14</v>
      </c>
      <c r="C50" s="534"/>
      <c r="D50" s="534"/>
      <c r="E50" s="534"/>
      <c r="F50" s="158" t="s">
        <v>8</v>
      </c>
      <c r="G50" s="171">
        <f>G45+G47</f>
        <v>36840.191999999995</v>
      </c>
      <c r="I50" s="66"/>
    </row>
    <row r="51" spans="1:9" s="65" customFormat="1" ht="24.95" customHeight="1" x14ac:dyDescent="0.2">
      <c r="A51" s="88"/>
      <c r="B51" s="534" t="s">
        <v>15</v>
      </c>
      <c r="C51" s="534"/>
      <c r="D51" s="534"/>
      <c r="E51" s="534"/>
      <c r="F51" s="172" t="s">
        <v>9</v>
      </c>
      <c r="G51" s="173">
        <f>G48</f>
        <v>275079.41600000003</v>
      </c>
      <c r="I51" s="66"/>
    </row>
    <row r="52" spans="1:9" s="65" customFormat="1" ht="24.95" customHeight="1" x14ac:dyDescent="0.2">
      <c r="A52" s="138"/>
      <c r="B52" s="519" t="s">
        <v>192</v>
      </c>
      <c r="C52" s="519"/>
      <c r="D52" s="519"/>
      <c r="E52" s="519"/>
      <c r="F52" s="73" t="s">
        <v>8</v>
      </c>
      <c r="G52" s="74">
        <f>G50*0.97</f>
        <v>35734.986239999991</v>
      </c>
      <c r="I52" s="66"/>
    </row>
    <row r="53" spans="1:9" s="65" customFormat="1" ht="24.95" customHeight="1" x14ac:dyDescent="0.2">
      <c r="A53" s="88"/>
      <c r="B53" s="519" t="s">
        <v>193</v>
      </c>
      <c r="C53" s="519"/>
      <c r="D53" s="519"/>
      <c r="E53" s="519"/>
      <c r="F53" s="75" t="s">
        <v>9</v>
      </c>
      <c r="G53" s="76">
        <f>G51*0.97</f>
        <v>266827.03352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16" t="s">
        <v>17</v>
      </c>
      <c r="F61" s="517"/>
      <c r="G61" s="518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258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64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J91"/>
  <sheetViews>
    <sheetView zoomScale="98" zoomScaleNormal="98" workbookViewId="0">
      <selection activeCell="L26" sqref="L2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80032933</v>
      </c>
      <c r="C4" s="114">
        <v>44348</v>
      </c>
      <c r="D4" s="113" t="s">
        <v>65</v>
      </c>
      <c r="E4" s="113">
        <v>200</v>
      </c>
      <c r="G4" s="60"/>
    </row>
    <row r="5" spans="2:10" x14ac:dyDescent="0.2">
      <c r="B5" s="113">
        <v>80032933</v>
      </c>
      <c r="C5" s="114">
        <v>44348</v>
      </c>
      <c r="D5" s="113" t="s">
        <v>38</v>
      </c>
      <c r="E5" s="113">
        <v>100</v>
      </c>
      <c r="G5" s="60"/>
    </row>
    <row r="6" spans="2:10" x14ac:dyDescent="0.2">
      <c r="B6" s="113">
        <v>80032933</v>
      </c>
      <c r="C6" s="114">
        <v>44348</v>
      </c>
      <c r="D6" s="113" t="s">
        <v>74</v>
      </c>
      <c r="E6" s="113">
        <v>200</v>
      </c>
      <c r="G6" s="60"/>
      <c r="H6" s="53" t="s">
        <v>23</v>
      </c>
      <c r="I6" t="s">
        <v>25</v>
      </c>
    </row>
    <row r="7" spans="2:10" x14ac:dyDescent="0.2">
      <c r="B7" s="113">
        <v>80032933</v>
      </c>
      <c r="C7" s="114">
        <v>44348</v>
      </c>
      <c r="D7" s="113" t="s">
        <v>203</v>
      </c>
      <c r="E7" s="113">
        <v>100</v>
      </c>
      <c r="G7" s="60"/>
      <c r="H7" s="54" t="s">
        <v>32</v>
      </c>
      <c r="I7" s="496">
        <v>990</v>
      </c>
    </row>
    <row r="8" spans="2:10" x14ac:dyDescent="0.2">
      <c r="B8" s="113">
        <v>80033177</v>
      </c>
      <c r="C8" s="114">
        <v>44354</v>
      </c>
      <c r="D8" s="113" t="s">
        <v>32</v>
      </c>
      <c r="E8" s="113">
        <v>760</v>
      </c>
      <c r="H8" s="54" t="s">
        <v>65</v>
      </c>
      <c r="I8" s="496">
        <v>1530</v>
      </c>
    </row>
    <row r="9" spans="2:10" x14ac:dyDescent="0.2">
      <c r="B9" s="113">
        <v>80033177</v>
      </c>
      <c r="C9" s="114">
        <v>44354</v>
      </c>
      <c r="D9" s="113" t="s">
        <v>65</v>
      </c>
      <c r="E9" s="113">
        <v>930</v>
      </c>
      <c r="H9" s="54" t="s">
        <v>77</v>
      </c>
      <c r="I9" s="496">
        <v>290</v>
      </c>
    </row>
    <row r="10" spans="2:10" x14ac:dyDescent="0.2">
      <c r="B10" s="113">
        <v>80033177</v>
      </c>
      <c r="C10" s="114">
        <v>44354</v>
      </c>
      <c r="D10" s="113" t="s">
        <v>77</v>
      </c>
      <c r="E10" s="113">
        <v>180</v>
      </c>
      <c r="H10" s="54" t="s">
        <v>69</v>
      </c>
      <c r="I10" s="496">
        <v>310</v>
      </c>
    </row>
    <row r="11" spans="2:10" x14ac:dyDescent="0.2">
      <c r="B11" s="113">
        <v>80033177</v>
      </c>
      <c r="C11" s="114">
        <v>44354</v>
      </c>
      <c r="D11" s="113" t="s">
        <v>69</v>
      </c>
      <c r="E11" s="113">
        <v>190</v>
      </c>
      <c r="H11" s="54" t="s">
        <v>37</v>
      </c>
      <c r="I11" s="496">
        <v>40</v>
      </c>
    </row>
    <row r="12" spans="2:10" x14ac:dyDescent="0.2">
      <c r="B12" s="113">
        <v>80033177</v>
      </c>
      <c r="C12" s="114">
        <v>44354</v>
      </c>
      <c r="D12" s="113" t="s">
        <v>37</v>
      </c>
      <c r="E12" s="113">
        <v>40</v>
      </c>
      <c r="H12" s="54" t="s">
        <v>38</v>
      </c>
      <c r="I12" s="496">
        <v>670</v>
      </c>
    </row>
    <row r="13" spans="2:10" x14ac:dyDescent="0.2">
      <c r="B13" s="113">
        <v>80033177</v>
      </c>
      <c r="C13" s="114">
        <v>44354</v>
      </c>
      <c r="D13" s="113" t="s">
        <v>38</v>
      </c>
      <c r="E13" s="113">
        <v>340</v>
      </c>
      <c r="H13" s="54" t="s">
        <v>74</v>
      </c>
      <c r="I13" s="496">
        <v>700</v>
      </c>
    </row>
    <row r="14" spans="2:10" x14ac:dyDescent="0.2">
      <c r="B14" s="113">
        <v>80033177</v>
      </c>
      <c r="C14" s="114">
        <v>44354</v>
      </c>
      <c r="D14" s="113" t="s">
        <v>74</v>
      </c>
      <c r="E14" s="113">
        <v>500</v>
      </c>
      <c r="H14" s="54" t="s">
        <v>39</v>
      </c>
      <c r="I14" s="496">
        <v>450</v>
      </c>
    </row>
    <row r="15" spans="2:10" x14ac:dyDescent="0.2">
      <c r="B15" s="113">
        <v>80033177</v>
      </c>
      <c r="C15" s="114">
        <v>44354</v>
      </c>
      <c r="D15" s="113" t="s">
        <v>39</v>
      </c>
      <c r="E15" s="113">
        <v>450</v>
      </c>
      <c r="H15" s="54" t="s">
        <v>76</v>
      </c>
      <c r="I15" s="496">
        <v>1000</v>
      </c>
      <c r="J15" s="136"/>
    </row>
    <row r="16" spans="2:10" x14ac:dyDescent="0.2">
      <c r="B16" s="113">
        <v>80033177</v>
      </c>
      <c r="C16" s="114">
        <v>44354</v>
      </c>
      <c r="D16" s="113" t="s">
        <v>43</v>
      </c>
      <c r="E16" s="113">
        <v>200</v>
      </c>
      <c r="H16" s="54" t="s">
        <v>203</v>
      </c>
      <c r="I16" s="496">
        <v>300</v>
      </c>
    </row>
    <row r="17" spans="2:9" x14ac:dyDescent="0.2">
      <c r="B17" s="113">
        <v>80033177</v>
      </c>
      <c r="C17" s="114">
        <v>44354</v>
      </c>
      <c r="D17" s="113" t="s">
        <v>59</v>
      </c>
      <c r="E17" s="113">
        <v>350</v>
      </c>
      <c r="H17" s="54" t="s">
        <v>43</v>
      </c>
      <c r="I17" s="496">
        <v>330</v>
      </c>
    </row>
    <row r="18" spans="2:9" x14ac:dyDescent="0.2">
      <c r="B18" s="113">
        <v>80033177</v>
      </c>
      <c r="C18" s="114">
        <v>44354</v>
      </c>
      <c r="D18" s="113" t="s">
        <v>75</v>
      </c>
      <c r="E18" s="113">
        <v>350</v>
      </c>
      <c r="H18" s="54" t="s">
        <v>59</v>
      </c>
      <c r="I18" s="496">
        <v>350</v>
      </c>
    </row>
    <row r="19" spans="2:9" x14ac:dyDescent="0.2">
      <c r="B19" s="113">
        <v>80033839</v>
      </c>
      <c r="C19" s="114">
        <v>44365</v>
      </c>
      <c r="D19" s="113" t="s">
        <v>65</v>
      </c>
      <c r="E19" s="113">
        <v>400</v>
      </c>
      <c r="H19" s="54" t="s">
        <v>227</v>
      </c>
      <c r="I19" s="496">
        <v>1230</v>
      </c>
    </row>
    <row r="20" spans="2:9" x14ac:dyDescent="0.2">
      <c r="B20" s="113">
        <v>80033839</v>
      </c>
      <c r="C20" s="114">
        <v>44365</v>
      </c>
      <c r="D20" s="113" t="s">
        <v>76</v>
      </c>
      <c r="E20" s="113">
        <v>1000</v>
      </c>
      <c r="H20" s="54" t="s">
        <v>228</v>
      </c>
      <c r="I20" s="496">
        <v>90</v>
      </c>
    </row>
    <row r="21" spans="2:9" x14ac:dyDescent="0.2">
      <c r="B21" s="113">
        <v>80033839</v>
      </c>
      <c r="C21" s="114">
        <v>44365</v>
      </c>
      <c r="D21" s="113" t="s">
        <v>32</v>
      </c>
      <c r="E21" s="113">
        <v>230</v>
      </c>
      <c r="H21" s="54" t="s">
        <v>75</v>
      </c>
      <c r="I21" s="496">
        <v>580</v>
      </c>
    </row>
    <row r="22" spans="2:9" x14ac:dyDescent="0.2">
      <c r="B22" s="113">
        <v>80033839</v>
      </c>
      <c r="C22" s="114">
        <v>44365</v>
      </c>
      <c r="D22" s="113" t="s">
        <v>77</v>
      </c>
      <c r="E22" s="113">
        <v>110</v>
      </c>
      <c r="H22" s="54" t="s">
        <v>24</v>
      </c>
      <c r="I22" s="496">
        <v>8860</v>
      </c>
    </row>
    <row r="23" spans="2:9" x14ac:dyDescent="0.2">
      <c r="B23" s="113">
        <v>80033839</v>
      </c>
      <c r="C23" s="114">
        <v>44365</v>
      </c>
      <c r="D23" s="113" t="s">
        <v>69</v>
      </c>
      <c r="E23" s="113">
        <v>120</v>
      </c>
    </row>
    <row r="24" spans="2:9" x14ac:dyDescent="0.2">
      <c r="B24" s="113">
        <v>80033839</v>
      </c>
      <c r="C24" s="114">
        <v>44365</v>
      </c>
      <c r="D24" s="113" t="s">
        <v>38</v>
      </c>
      <c r="E24" s="113">
        <v>230</v>
      </c>
      <c r="H24" s="54"/>
    </row>
    <row r="25" spans="2:9" x14ac:dyDescent="0.2">
      <c r="B25" s="113">
        <v>80033839</v>
      </c>
      <c r="C25" s="114">
        <v>44365</v>
      </c>
      <c r="D25" s="113" t="s">
        <v>43</v>
      </c>
      <c r="E25" s="113">
        <v>130</v>
      </c>
      <c r="H25" s="54"/>
    </row>
    <row r="26" spans="2:9" x14ac:dyDescent="0.2">
      <c r="B26" s="113">
        <v>80033839</v>
      </c>
      <c r="C26" s="114">
        <v>44365</v>
      </c>
      <c r="D26" s="113" t="s">
        <v>75</v>
      </c>
      <c r="E26" s="113">
        <v>230</v>
      </c>
    </row>
    <row r="27" spans="2:9" x14ac:dyDescent="0.2">
      <c r="B27" s="113">
        <v>80033903</v>
      </c>
      <c r="C27" s="114">
        <v>44369</v>
      </c>
      <c r="D27" s="113" t="s">
        <v>203</v>
      </c>
      <c r="E27" s="113">
        <v>200</v>
      </c>
    </row>
    <row r="28" spans="2:9" x14ac:dyDescent="0.2">
      <c r="B28" s="113">
        <v>415</v>
      </c>
      <c r="C28" s="114">
        <v>44365</v>
      </c>
      <c r="D28" s="158" t="s">
        <v>227</v>
      </c>
      <c r="E28" s="113">
        <v>1230</v>
      </c>
    </row>
    <row r="29" spans="2:9" x14ac:dyDescent="0.2">
      <c r="B29" s="113">
        <v>416</v>
      </c>
      <c r="C29" s="114">
        <v>44365</v>
      </c>
      <c r="D29" s="158" t="s">
        <v>228</v>
      </c>
      <c r="E29" s="113">
        <v>90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 s="136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ht="14.25" x14ac:dyDescent="0.2">
      <c r="B54" s="84" t="s">
        <v>28</v>
      </c>
      <c r="C54"/>
      <c r="D54"/>
      <c r="E54"/>
    </row>
    <row r="55" spans="2:5" ht="14.25" x14ac:dyDescent="0.2">
      <c r="B55" s="84" t="s">
        <v>62</v>
      </c>
      <c r="C55"/>
      <c r="D55"/>
      <c r="E55"/>
    </row>
    <row r="56" spans="2:5" ht="14.25" x14ac:dyDescent="0.2">
      <c r="B56" s="84" t="s">
        <v>29</v>
      </c>
      <c r="C56"/>
      <c r="D56"/>
      <c r="E56"/>
    </row>
    <row r="57" spans="2:5" ht="14.25" x14ac:dyDescent="0.2">
      <c r="B57" s="84" t="s">
        <v>27</v>
      </c>
      <c r="C57"/>
      <c r="D57"/>
      <c r="E57"/>
    </row>
    <row r="58" spans="2:5" ht="14.25" x14ac:dyDescent="0.2">
      <c r="B58" s="84" t="s">
        <v>63</v>
      </c>
      <c r="C58"/>
      <c r="D58"/>
      <c r="E58"/>
    </row>
    <row r="59" spans="2:5" ht="14.25" x14ac:dyDescent="0.2">
      <c r="B59" s="84" t="s">
        <v>30</v>
      </c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1:10" ht="14.25" x14ac:dyDescent="0.2">
      <c r="B65" s="84" t="s">
        <v>65</v>
      </c>
    </row>
    <row r="66" spans="1:10" ht="14.25" x14ac:dyDescent="0.2">
      <c r="B66" s="84" t="s">
        <v>77</v>
      </c>
    </row>
    <row r="67" spans="1:10" ht="14.25" x14ac:dyDescent="0.2">
      <c r="B67" s="84" t="s">
        <v>66</v>
      </c>
    </row>
    <row r="68" spans="1:10" s="59" customFormat="1" ht="28.5" x14ac:dyDescent="0.2">
      <c r="A68"/>
      <c r="B68" s="84" t="s">
        <v>67</v>
      </c>
      <c r="F68"/>
      <c r="G68"/>
      <c r="H68"/>
      <c r="I68"/>
      <c r="J68"/>
    </row>
    <row r="69" spans="1:10" s="59" customFormat="1" ht="14.25" x14ac:dyDescent="0.2">
      <c r="A69"/>
      <c r="B69" s="84" t="s">
        <v>35</v>
      </c>
      <c r="F69"/>
      <c r="G69"/>
      <c r="H69"/>
      <c r="I69"/>
      <c r="J69"/>
    </row>
    <row r="70" spans="1:10" s="59" customFormat="1" ht="14.25" x14ac:dyDescent="0.2">
      <c r="A70"/>
      <c r="B70" s="84" t="s">
        <v>68</v>
      </c>
      <c r="F70"/>
      <c r="G70"/>
      <c r="H70"/>
      <c r="I70"/>
      <c r="J70"/>
    </row>
    <row r="71" spans="1:10" s="59" customFormat="1" ht="14.25" x14ac:dyDescent="0.2">
      <c r="A71"/>
      <c r="B71" s="84" t="s">
        <v>69</v>
      </c>
      <c r="F71"/>
      <c r="G71"/>
      <c r="H71"/>
      <c r="I71"/>
      <c r="J71"/>
    </row>
    <row r="72" spans="1:10" s="59" customFormat="1" ht="14.25" x14ac:dyDescent="0.2">
      <c r="A72"/>
      <c r="B72" s="84" t="s">
        <v>36</v>
      </c>
      <c r="F72"/>
      <c r="G72"/>
      <c r="H72"/>
      <c r="I72"/>
      <c r="J72"/>
    </row>
    <row r="73" spans="1:10" s="59" customFormat="1" ht="14.25" x14ac:dyDescent="0.2">
      <c r="A73"/>
      <c r="B73" s="84" t="s">
        <v>37</v>
      </c>
      <c r="F73"/>
      <c r="G73"/>
      <c r="H73"/>
      <c r="I73"/>
      <c r="J73"/>
    </row>
    <row r="74" spans="1:10" s="59" customFormat="1" ht="14.25" x14ac:dyDescent="0.2">
      <c r="A74"/>
      <c r="B74" s="84" t="s">
        <v>70</v>
      </c>
      <c r="F74"/>
      <c r="G74"/>
      <c r="H74"/>
      <c r="I74"/>
      <c r="J74"/>
    </row>
    <row r="75" spans="1:10" s="59" customFormat="1" ht="14.25" x14ac:dyDescent="0.2">
      <c r="A75"/>
      <c r="B75" s="84" t="s">
        <v>38</v>
      </c>
      <c r="F75"/>
      <c r="G75"/>
      <c r="H75"/>
      <c r="I75"/>
      <c r="J75"/>
    </row>
    <row r="76" spans="1:10" s="59" customFormat="1" ht="14.25" x14ac:dyDescent="0.2">
      <c r="A76"/>
      <c r="B76" s="84" t="s">
        <v>71</v>
      </c>
      <c r="F76"/>
      <c r="G76"/>
      <c r="H76"/>
      <c r="I76"/>
      <c r="J76"/>
    </row>
    <row r="77" spans="1:10" s="59" customFormat="1" ht="14.25" x14ac:dyDescent="0.2">
      <c r="A77"/>
      <c r="B77" s="84" t="s">
        <v>72</v>
      </c>
      <c r="F77"/>
      <c r="G77"/>
      <c r="H77"/>
      <c r="I77"/>
      <c r="J77"/>
    </row>
    <row r="78" spans="1:10" s="59" customFormat="1" ht="14.25" x14ac:dyDescent="0.2">
      <c r="A78"/>
      <c r="B78" s="84" t="s">
        <v>73</v>
      </c>
      <c r="F78"/>
      <c r="G78"/>
      <c r="H78"/>
      <c r="I78"/>
      <c r="J78"/>
    </row>
    <row r="79" spans="1:10" s="59" customFormat="1" ht="14.25" x14ac:dyDescent="0.2">
      <c r="A79"/>
      <c r="B79" s="84" t="s">
        <v>74</v>
      </c>
      <c r="F79"/>
      <c r="G79"/>
      <c r="H79"/>
      <c r="I79"/>
      <c r="J79"/>
    </row>
    <row r="80" spans="1:10" s="59" customFormat="1" ht="14.25" x14ac:dyDescent="0.2">
      <c r="A80"/>
      <c r="B80" s="84" t="s">
        <v>39</v>
      </c>
      <c r="F80"/>
      <c r="G80"/>
      <c r="H80"/>
      <c r="I80"/>
      <c r="J80"/>
    </row>
    <row r="81" spans="1:10" s="59" customFormat="1" ht="14.25" x14ac:dyDescent="0.2">
      <c r="A81"/>
      <c r="B81" s="84" t="s">
        <v>76</v>
      </c>
      <c r="F81"/>
      <c r="G81"/>
      <c r="H81"/>
      <c r="I81"/>
      <c r="J81"/>
    </row>
    <row r="82" spans="1:10" s="59" customFormat="1" ht="14.25" x14ac:dyDescent="0.2">
      <c r="A82"/>
      <c r="B82" s="84" t="s">
        <v>40</v>
      </c>
      <c r="F82"/>
      <c r="G82"/>
      <c r="H82"/>
      <c r="I82"/>
      <c r="J82"/>
    </row>
    <row r="83" spans="1:10" s="59" customFormat="1" ht="28.5" x14ac:dyDescent="0.2">
      <c r="A83"/>
      <c r="B83" s="84" t="s">
        <v>58</v>
      </c>
      <c r="F83"/>
      <c r="G83"/>
      <c r="H83"/>
      <c r="I83"/>
      <c r="J83"/>
    </row>
    <row r="84" spans="1:10" ht="14.25" x14ac:dyDescent="0.2">
      <c r="B84" s="84" t="s">
        <v>41</v>
      </c>
    </row>
    <row r="85" spans="1:10" s="59" customFormat="1" ht="14.25" x14ac:dyDescent="0.2">
      <c r="A85"/>
      <c r="B85" s="84" t="s">
        <v>42</v>
      </c>
      <c r="F85"/>
      <c r="G85"/>
      <c r="H85"/>
      <c r="I85"/>
      <c r="J85"/>
    </row>
    <row r="86" spans="1:10" s="59" customFormat="1" ht="14.25" x14ac:dyDescent="0.2">
      <c r="A86"/>
      <c r="B86" s="84" t="s">
        <v>43</v>
      </c>
      <c r="F86"/>
      <c r="G86"/>
      <c r="H86"/>
      <c r="I86"/>
      <c r="J86"/>
    </row>
    <row r="87" spans="1:10" s="59" customFormat="1" ht="14.25" x14ac:dyDescent="0.2">
      <c r="A87"/>
      <c r="B87" s="84" t="s">
        <v>59</v>
      </c>
      <c r="F87"/>
      <c r="G87"/>
      <c r="H87"/>
      <c r="I87"/>
      <c r="J87"/>
    </row>
    <row r="88" spans="1:10" s="59" customFormat="1" ht="14.25" x14ac:dyDescent="0.2">
      <c r="A88"/>
      <c r="B88" s="84" t="s">
        <v>75</v>
      </c>
      <c r="F88"/>
      <c r="G88"/>
      <c r="H88"/>
      <c r="I88"/>
      <c r="J88"/>
    </row>
    <row r="89" spans="1:10" s="59" customFormat="1" x14ac:dyDescent="0.2">
      <c r="A89"/>
      <c r="B89" s="59" t="s">
        <v>203</v>
      </c>
      <c r="F89"/>
      <c r="G89"/>
      <c r="H89"/>
      <c r="I89"/>
      <c r="J89"/>
    </row>
    <row r="90" spans="1:10" x14ac:dyDescent="0.2">
      <c r="B90" s="96" t="s">
        <v>227</v>
      </c>
      <c r="C90" s="60" t="s">
        <v>229</v>
      </c>
    </row>
    <row r="91" spans="1:10" x14ac:dyDescent="0.2">
      <c r="B91" s="97" t="s">
        <v>228</v>
      </c>
      <c r="C91" s="60" t="s">
        <v>230</v>
      </c>
    </row>
  </sheetData>
  <autoFilter ref="B3:E48" xr:uid="{00000000-0009-0000-0000-000065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" xr:uid="{00000000-0002-0000-6500-000000000000}">
      <formula1>$B$54:$B$100</formula1>
    </dataValidation>
    <dataValidation type="list" allowBlank="1" showInputMessage="1" showErrorMessage="1" sqref="D40" xr:uid="{00000000-0002-0000-6500-000001000000}">
      <formula1>$B$54:$B$72</formula1>
    </dataValidation>
    <dataValidation type="list" allowBlank="1" showInputMessage="1" showErrorMessage="1" sqref="D5:D14" xr:uid="{00000000-0002-0000-6500-000002000000}">
      <formula1>$B$54:$B$91</formula1>
    </dataValidation>
    <dataValidation type="list" allowBlank="1" showInputMessage="1" showErrorMessage="1" sqref="H28 D15:D39" xr:uid="{00000000-0002-0000-6500-000003000000}">
      <formula1>$B$54:$B$92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C10" sqref="C10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259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Julio 2021 '!$H$6:$I$25,2,FALSE),"")</f>
        <v>2100</v>
      </c>
      <c r="F8" s="17" t="s">
        <v>12</v>
      </c>
      <c r="G8" s="27">
        <f>IFERROR(+D8*E8,"")</f>
        <v>4998</v>
      </c>
      <c r="J8" s="65" t="s">
        <v>169</v>
      </c>
      <c r="K8" s="144"/>
      <c r="L8" s="8">
        <f>E8</f>
        <v>2100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Julio 2021 '!$H$6:$I$25,2,FALSE),"")</f>
        <v>515</v>
      </c>
      <c r="F9" s="18" t="s">
        <v>12</v>
      </c>
      <c r="G9" s="33">
        <f>IFERROR(+D9*E9,"")</f>
        <v>1637.7</v>
      </c>
      <c r="I9" s="54"/>
      <c r="J9" s="65" t="s">
        <v>152</v>
      </c>
      <c r="K9" s="144"/>
      <c r="L9" s="8">
        <f>E9</f>
        <v>515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Julio 2021 '!$H$6:$I$25,2,FALSE),"")</f>
        <v>2090</v>
      </c>
      <c r="F10" s="18" t="s">
        <v>12</v>
      </c>
      <c r="G10" s="33">
        <f t="shared" ref="G10:G46" si="1">IFERROR(+D10*E10,"")</f>
        <v>5036.9000000000005</v>
      </c>
      <c r="I10" s="54"/>
      <c r="J10" s="65" t="s">
        <v>154</v>
      </c>
      <c r="K10" s="185"/>
      <c r="L10" s="8">
        <f>E10</f>
        <v>2090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Julio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Julio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Julio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Julio 2021 '!$H$6:$I$25,2,FALSE),"")</f>
        <v>660</v>
      </c>
      <c r="F14" s="18" t="s">
        <v>12</v>
      </c>
      <c r="G14" s="33">
        <f t="shared" si="1"/>
        <v>2283.6</v>
      </c>
      <c r="I14" s="54"/>
      <c r="J14" s="65" t="s">
        <v>156</v>
      </c>
      <c r="K14" s="185"/>
      <c r="L14" s="8">
        <f>E14</f>
        <v>660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Julio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Julio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Julio 2021 '!$H$6:$I$25,2,FALSE),"")</f>
        <v>400</v>
      </c>
      <c r="F17" s="19" t="s">
        <v>12</v>
      </c>
      <c r="G17" s="33">
        <f t="shared" si="1"/>
        <v>472</v>
      </c>
      <c r="I17" s="54"/>
      <c r="J17" s="65" t="s">
        <v>252</v>
      </c>
      <c r="K17"/>
      <c r="L17" s="8">
        <f>E17</f>
        <v>400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Julio 2021 '!$H$6:$I$25,2,FALSE),"")</f>
        <v>590</v>
      </c>
      <c r="F18" s="89" t="s">
        <v>12</v>
      </c>
      <c r="G18" s="33">
        <f t="shared" si="1"/>
        <v>1085.6000000000001</v>
      </c>
      <c r="I18" s="223"/>
      <c r="J18" s="65" t="s">
        <v>151</v>
      </c>
      <c r="K18" s="185"/>
      <c r="L18" s="8">
        <f>E18</f>
        <v>590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Julio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Julio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Julio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Julio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Julio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Julio 2021 '!$H$6:$I$25,2,FALSE),"")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Julio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Julio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Julio 2021 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Julio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Julio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Julio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Julio 2021 '!$H$6:$I$25,2,FALSE),"")</f>
        <v>100</v>
      </c>
      <c r="F31" s="18" t="s">
        <v>12</v>
      </c>
      <c r="G31" s="33">
        <f t="shared" si="1"/>
        <v>391</v>
      </c>
      <c r="J31" s="65" t="s">
        <v>170</v>
      </c>
      <c r="K31" s="144"/>
      <c r="L31" s="8">
        <f>E31</f>
        <v>100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Julio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Julio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Julio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Julio 2021 '!$H$6:$I$25,2,FALSE),"")</f>
        <v>450</v>
      </c>
      <c r="F35" s="19" t="s">
        <v>12</v>
      </c>
      <c r="G35" s="33">
        <f t="shared" si="1"/>
        <v>2385</v>
      </c>
      <c r="I35" s="221"/>
      <c r="J35" s="65" t="s">
        <v>155</v>
      </c>
      <c r="K35" s="144"/>
      <c r="L35" s="8">
        <f>E35</f>
        <v>450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Julio 2021 '!$H$6:$I$25,2,FALSE),"")</f>
        <v>230</v>
      </c>
      <c r="F36" s="19" t="s">
        <v>12</v>
      </c>
      <c r="G36" s="33">
        <f t="shared" si="1"/>
        <v>782</v>
      </c>
      <c r="J36" s="65" t="s">
        <v>173</v>
      </c>
      <c r="K36" s="65"/>
      <c r="L36" s="7">
        <f>E36</f>
        <v>230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Julio 2021 '!$H$6:$I$25,2,FALSE),"")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>
        <f>IFERROR(VLOOKUP(A38,'Control-EM Julio 2021 '!$H$6:$I$25,2,FALSE),"")</f>
        <v>400</v>
      </c>
      <c r="F38" s="19" t="s">
        <v>12</v>
      </c>
      <c r="G38" s="33">
        <f t="shared" si="1"/>
        <v>1760.0000000000002</v>
      </c>
      <c r="J38" s="65" t="s">
        <v>248</v>
      </c>
      <c r="K38" s="65"/>
      <c r="L38" s="224">
        <f>E38</f>
        <v>400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Julio 2021 '!$H$6:$I$25,2,FALSE),"")</f>
        <v>920</v>
      </c>
      <c r="F39" s="18" t="s">
        <v>12</v>
      </c>
      <c r="G39" s="33">
        <f t="shared" si="1"/>
        <v>3956</v>
      </c>
      <c r="J39" s="65" t="s">
        <v>189</v>
      </c>
      <c r="K39" s="144"/>
      <c r="L39" s="8">
        <f>E39</f>
        <v>920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Julio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Julio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Julio 2021 '!$H$6:$I$25,2,FALSE),"")</f>
        <v>300</v>
      </c>
      <c r="F42" s="187" t="s">
        <v>12</v>
      </c>
      <c r="G42" s="33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Julio 2021 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Julio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Julio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Julio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Julio 2021 '!$H$6:$I$25,2,FALSE),"")</f>
        <v>2400</v>
      </c>
      <c r="F47" s="94" t="s">
        <v>12</v>
      </c>
      <c r="G47" s="210">
        <f>IFERROR(+D47*E47,"")</f>
        <v>10560</v>
      </c>
      <c r="H47" s="35"/>
      <c r="J47" s="65">
        <v>20002380</v>
      </c>
      <c r="K47" s="186"/>
      <c r="L47" s="8">
        <f t="shared" si="2"/>
        <v>2400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Julio 2021 '!$H$6:$I$25,2,FALSE),"")</f>
        <v>1970</v>
      </c>
      <c r="F48" s="220" t="s">
        <v>12</v>
      </c>
      <c r="G48" s="197">
        <f>IFERROR(+D48*E48,"")</f>
        <v>7643.5999999999995</v>
      </c>
      <c r="I48" s="90"/>
      <c r="J48" s="65">
        <v>20002186</v>
      </c>
      <c r="K48" s="186"/>
      <c r="L48" s="8">
        <f t="shared" si="2"/>
        <v>1970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52262.400000000001</v>
      </c>
      <c r="H49" s="15"/>
      <c r="I49" s="90">
        <f>G49*0.97</f>
        <v>50694.527999999998</v>
      </c>
      <c r="J49" s="65" t="s">
        <v>198</v>
      </c>
      <c r="K49" s="65"/>
      <c r="N49"/>
      <c r="O49"/>
      <c r="P49"/>
      <c r="Q49"/>
      <c r="R49" s="7" t="str">
        <f>B5</f>
        <v xml:space="preserve">Período: Julio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Julio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687698.54</v>
      </c>
      <c r="E52" s="69">
        <v>0.6</v>
      </c>
      <c r="F52" s="48" t="s">
        <v>10</v>
      </c>
      <c r="G52" s="72">
        <f>D52*E52</f>
        <v>412619.12400000001</v>
      </c>
      <c r="I52" s="90">
        <f>G52*0.97</f>
        <v>400240.55028000002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53519.387999999999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412619.12400000001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51913.806359999995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400240.55028000002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Julio2021'!K8:L45,2,FALSE)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Julio2021'!K9:L46,2,FALSE)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Julio2021'!K10:L47,2,FALSE)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Julio2021'!K12:L49,2,FALSE)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Julio2021'!K13:L50,2,FALSE)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Julio2021'!K16:L53,2,FALSE)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Julio2021'!K17:L54,2,FALSE)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Julio2021'!K18:L55,2,FALSE)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Julio2021'!K19:L56,2,FALSE)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Julio2021'!K20:L57,2,FALSE)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Julio2021'!K22:L59,2,FALSE)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Julio2021'!K23:L60,2,FALSE)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Julio2021'!K25:L62,2,FALSE)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Julio2021'!K26:L63,2,FALSE)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Julio2021'!K27:L64,2,FALSE)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Julio2021'!K30:L67,2,FALSE)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Julio2021'!K31:L68,2,FALSE)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Julio2021'!K34:L71,2,FALSE)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 t="e">
        <f>VLOOKUP(A122,$J$8:$K$49,2,FALSE)</f>
        <v>#N/A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Julio2021'!K37:L74,2,FALSE)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Julio2021'!K38:L75,2,FALSE)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Julio2021'!K39:L76,2,FALSE)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Julio2021'!K41:L78,2,FALSE)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66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pageSetUpPr fitToPage="1"/>
  </sheetPr>
  <dimension ref="A1:I97"/>
  <sheetViews>
    <sheetView topLeftCell="A3" zoomScale="98" zoomScaleNormal="98" workbookViewId="0">
      <selection activeCell="C10" sqref="C10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80034760</v>
      </c>
      <c r="C4" s="114">
        <v>44377</v>
      </c>
      <c r="D4" s="113" t="s">
        <v>63</v>
      </c>
      <c r="E4" s="113">
        <v>270</v>
      </c>
      <c r="G4" s="60"/>
    </row>
    <row r="5" spans="2:9" x14ac:dyDescent="0.2">
      <c r="B5" s="113">
        <v>80034760</v>
      </c>
      <c r="C5" s="114">
        <v>44377</v>
      </c>
      <c r="D5" s="113" t="s">
        <v>37</v>
      </c>
      <c r="E5" s="113">
        <v>800</v>
      </c>
      <c r="G5" s="60"/>
    </row>
    <row r="6" spans="2:9" x14ac:dyDescent="0.2">
      <c r="B6" s="113">
        <v>80034760</v>
      </c>
      <c r="C6" s="114">
        <v>44377</v>
      </c>
      <c r="D6" s="113" t="s">
        <v>70</v>
      </c>
      <c r="E6" s="113">
        <v>40</v>
      </c>
      <c r="G6" s="60"/>
      <c r="H6" s="53" t="s">
        <v>23</v>
      </c>
      <c r="I6" t="s">
        <v>25</v>
      </c>
    </row>
    <row r="7" spans="2:9" x14ac:dyDescent="0.2">
      <c r="B7" s="113">
        <v>80034760</v>
      </c>
      <c r="C7" s="114">
        <v>44377</v>
      </c>
      <c r="D7" s="113" t="s">
        <v>74</v>
      </c>
      <c r="E7" s="113">
        <v>200</v>
      </c>
      <c r="G7" s="60"/>
      <c r="H7" s="54" t="s">
        <v>27</v>
      </c>
      <c r="I7" s="496">
        <v>300</v>
      </c>
    </row>
    <row r="8" spans="2:9" x14ac:dyDescent="0.2">
      <c r="B8" s="113">
        <v>80034760</v>
      </c>
      <c r="C8" s="114">
        <v>44377</v>
      </c>
      <c r="D8" s="113" t="s">
        <v>143</v>
      </c>
      <c r="E8" s="113">
        <v>230</v>
      </c>
      <c r="H8" s="54" t="s">
        <v>63</v>
      </c>
      <c r="I8" s="496">
        <v>540</v>
      </c>
    </row>
    <row r="9" spans="2:9" x14ac:dyDescent="0.2">
      <c r="B9" s="113">
        <v>80034760</v>
      </c>
      <c r="C9" s="114">
        <v>44377</v>
      </c>
      <c r="D9" s="113" t="s">
        <v>39</v>
      </c>
      <c r="E9" s="113">
        <v>260</v>
      </c>
      <c r="H9" s="54" t="s">
        <v>30</v>
      </c>
      <c r="I9" s="496">
        <v>590</v>
      </c>
    </row>
    <row r="10" spans="2:9" x14ac:dyDescent="0.2">
      <c r="B10" s="113">
        <v>80034760</v>
      </c>
      <c r="C10" s="114">
        <v>44377</v>
      </c>
      <c r="D10" s="113" t="s">
        <v>59</v>
      </c>
      <c r="E10" s="113">
        <v>100</v>
      </c>
      <c r="H10" s="54" t="s">
        <v>31</v>
      </c>
      <c r="I10" s="496">
        <v>515</v>
      </c>
    </row>
    <row r="11" spans="2:9" x14ac:dyDescent="0.2">
      <c r="B11" s="113">
        <v>80035099</v>
      </c>
      <c r="C11" s="114">
        <v>44384</v>
      </c>
      <c r="D11" s="113" t="s">
        <v>30</v>
      </c>
      <c r="E11" s="113">
        <v>320</v>
      </c>
      <c r="H11" s="54" t="s">
        <v>32</v>
      </c>
      <c r="I11" s="496">
        <v>2100</v>
      </c>
    </row>
    <row r="12" spans="2:9" x14ac:dyDescent="0.2">
      <c r="B12" s="113">
        <v>80035099</v>
      </c>
      <c r="C12" s="114">
        <v>44384</v>
      </c>
      <c r="D12" s="113" t="s">
        <v>31</v>
      </c>
      <c r="E12" s="113">
        <v>255</v>
      </c>
      <c r="H12" s="54" t="s">
        <v>142</v>
      </c>
      <c r="I12" s="496">
        <v>1000</v>
      </c>
    </row>
    <row r="13" spans="2:9" x14ac:dyDescent="0.2">
      <c r="B13" s="113">
        <v>80035099</v>
      </c>
      <c r="C13" s="114">
        <v>44384</v>
      </c>
      <c r="D13" s="113" t="s">
        <v>32</v>
      </c>
      <c r="E13" s="158">
        <v>380</v>
      </c>
      <c r="H13" s="54" t="s">
        <v>77</v>
      </c>
      <c r="I13" s="496">
        <v>920</v>
      </c>
    </row>
    <row r="14" spans="2:9" x14ac:dyDescent="0.2">
      <c r="B14" s="113">
        <v>80035099</v>
      </c>
      <c r="C14" s="114">
        <v>44384</v>
      </c>
      <c r="D14" s="113" t="s">
        <v>77</v>
      </c>
      <c r="E14" s="158">
        <v>920</v>
      </c>
      <c r="H14" s="54" t="s">
        <v>37</v>
      </c>
      <c r="I14" s="496">
        <v>2090</v>
      </c>
    </row>
    <row r="15" spans="2:9" x14ac:dyDescent="0.2">
      <c r="B15" s="113">
        <v>80035099</v>
      </c>
      <c r="C15" s="114">
        <v>44384</v>
      </c>
      <c r="D15" s="113" t="s">
        <v>142</v>
      </c>
      <c r="E15" s="113">
        <v>1000</v>
      </c>
      <c r="H15" s="54" t="s">
        <v>70</v>
      </c>
      <c r="I15" s="496">
        <v>100</v>
      </c>
    </row>
    <row r="16" spans="2:9" x14ac:dyDescent="0.2">
      <c r="B16" s="113">
        <v>80035099</v>
      </c>
      <c r="C16" s="114">
        <v>44384</v>
      </c>
      <c r="D16" s="113" t="s">
        <v>76</v>
      </c>
      <c r="E16" s="113">
        <v>200</v>
      </c>
      <c r="H16" s="54" t="s">
        <v>74</v>
      </c>
      <c r="I16" s="496">
        <v>450</v>
      </c>
    </row>
    <row r="17" spans="2:9" x14ac:dyDescent="0.2">
      <c r="B17" s="113">
        <v>80035099</v>
      </c>
      <c r="C17" s="114">
        <v>44384</v>
      </c>
      <c r="D17" s="113" t="s">
        <v>43</v>
      </c>
      <c r="E17" s="113">
        <v>200</v>
      </c>
      <c r="H17" s="54" t="s">
        <v>143</v>
      </c>
      <c r="I17" s="496">
        <v>230</v>
      </c>
    </row>
    <row r="18" spans="2:9" x14ac:dyDescent="0.2">
      <c r="B18" s="113">
        <v>80035238</v>
      </c>
      <c r="C18" s="114">
        <v>44389</v>
      </c>
      <c r="D18" s="113" t="s">
        <v>63</v>
      </c>
      <c r="E18" s="113">
        <v>270</v>
      </c>
      <c r="H18" s="54" t="s">
        <v>39</v>
      </c>
      <c r="I18" s="496">
        <v>660</v>
      </c>
    </row>
    <row r="19" spans="2:9" x14ac:dyDescent="0.2">
      <c r="B19" s="113">
        <v>80035238</v>
      </c>
      <c r="C19" s="114">
        <v>44389</v>
      </c>
      <c r="D19" s="113" t="s">
        <v>32</v>
      </c>
      <c r="E19" s="113">
        <v>1200</v>
      </c>
      <c r="H19" s="54" t="s">
        <v>76</v>
      </c>
      <c r="I19" s="496">
        <v>400</v>
      </c>
    </row>
    <row r="20" spans="2:9" x14ac:dyDescent="0.2">
      <c r="B20" s="113">
        <v>80035238</v>
      </c>
      <c r="C20" s="114">
        <v>44389</v>
      </c>
      <c r="D20" s="113" t="s">
        <v>37</v>
      </c>
      <c r="E20" s="113">
        <v>640</v>
      </c>
      <c r="H20" s="54" t="s">
        <v>43</v>
      </c>
      <c r="I20" s="496">
        <v>400</v>
      </c>
    </row>
    <row r="21" spans="2:9" x14ac:dyDescent="0.2">
      <c r="B21" s="113">
        <v>80035238</v>
      </c>
      <c r="C21" s="114">
        <v>44389</v>
      </c>
      <c r="D21" s="113" t="s">
        <v>70</v>
      </c>
      <c r="E21" s="113">
        <v>30</v>
      </c>
      <c r="H21" s="54" t="s">
        <v>59</v>
      </c>
      <c r="I21" s="496">
        <v>200</v>
      </c>
    </row>
    <row r="22" spans="2:9" x14ac:dyDescent="0.2">
      <c r="B22" s="113">
        <v>80035238</v>
      </c>
      <c r="C22" s="114">
        <v>44389</v>
      </c>
      <c r="D22" s="113" t="s">
        <v>76</v>
      </c>
      <c r="E22" s="113">
        <v>200</v>
      </c>
      <c r="H22" s="54" t="s">
        <v>227</v>
      </c>
      <c r="I22" s="496">
        <v>2400</v>
      </c>
    </row>
    <row r="23" spans="2:9" x14ac:dyDescent="0.2">
      <c r="B23" s="113">
        <v>80035779</v>
      </c>
      <c r="C23" s="114">
        <v>44398</v>
      </c>
      <c r="D23" s="113" t="s">
        <v>27</v>
      </c>
      <c r="E23" s="113">
        <v>300</v>
      </c>
      <c r="H23" s="54" t="s">
        <v>228</v>
      </c>
      <c r="I23" s="496">
        <v>1970</v>
      </c>
    </row>
    <row r="24" spans="2:9" x14ac:dyDescent="0.2">
      <c r="B24" s="113">
        <v>80035779</v>
      </c>
      <c r="C24" s="114">
        <v>44398</v>
      </c>
      <c r="D24" s="113" t="s">
        <v>30</v>
      </c>
      <c r="E24" s="113">
        <v>270</v>
      </c>
      <c r="H24" s="54" t="s">
        <v>24</v>
      </c>
      <c r="I24" s="496">
        <v>14865</v>
      </c>
    </row>
    <row r="25" spans="2:9" x14ac:dyDescent="0.2">
      <c r="B25" s="113">
        <v>80035779</v>
      </c>
      <c r="C25" s="114">
        <v>44398</v>
      </c>
      <c r="D25" s="113" t="s">
        <v>31</v>
      </c>
      <c r="E25" s="113">
        <v>260</v>
      </c>
      <c r="F25" s="59"/>
    </row>
    <row r="26" spans="2:9" x14ac:dyDescent="0.2">
      <c r="B26" s="113">
        <v>80035779</v>
      </c>
      <c r="C26" s="114">
        <v>44398</v>
      </c>
      <c r="D26" s="113" t="s">
        <v>32</v>
      </c>
      <c r="E26" s="113">
        <v>520</v>
      </c>
      <c r="F26" s="59"/>
      <c r="H26" s="54"/>
    </row>
    <row r="27" spans="2:9" x14ac:dyDescent="0.2">
      <c r="B27" s="113">
        <v>80035779</v>
      </c>
      <c r="C27" s="114">
        <v>44398</v>
      </c>
      <c r="D27" s="113" t="s">
        <v>37</v>
      </c>
      <c r="E27" s="113">
        <v>650</v>
      </c>
      <c r="F27" s="59"/>
      <c r="H27" s="54"/>
    </row>
    <row r="28" spans="2:9" x14ac:dyDescent="0.2">
      <c r="B28" s="113">
        <v>80035779</v>
      </c>
      <c r="C28" s="114">
        <v>44398</v>
      </c>
      <c r="D28" s="113" t="s">
        <v>70</v>
      </c>
      <c r="E28" s="113">
        <v>30</v>
      </c>
      <c r="F28" s="59"/>
      <c r="H28" s="54"/>
    </row>
    <row r="29" spans="2:9" x14ac:dyDescent="0.2">
      <c r="B29" s="113">
        <v>80035779</v>
      </c>
      <c r="C29" s="114">
        <v>44398</v>
      </c>
      <c r="D29" s="113" t="s">
        <v>74</v>
      </c>
      <c r="E29" s="113">
        <v>250</v>
      </c>
      <c r="F29" s="59"/>
      <c r="H29" s="54"/>
    </row>
    <row r="30" spans="2:9" x14ac:dyDescent="0.2">
      <c r="B30" s="113">
        <v>80035779</v>
      </c>
      <c r="C30" s="114">
        <v>44398</v>
      </c>
      <c r="D30" s="113" t="s">
        <v>39</v>
      </c>
      <c r="E30" s="113">
        <v>400</v>
      </c>
      <c r="F30" s="59"/>
      <c r="H30" s="54"/>
    </row>
    <row r="31" spans="2:9" x14ac:dyDescent="0.2">
      <c r="B31" s="113">
        <v>80035779</v>
      </c>
      <c r="C31" s="114">
        <v>44398</v>
      </c>
      <c r="D31" s="113" t="s">
        <v>43</v>
      </c>
      <c r="E31" s="78">
        <v>200</v>
      </c>
      <c r="F31" s="59"/>
      <c r="H31" s="54"/>
    </row>
    <row r="32" spans="2:9" x14ac:dyDescent="0.2">
      <c r="B32" s="113">
        <v>80035779</v>
      </c>
      <c r="C32" s="114">
        <v>44398</v>
      </c>
      <c r="D32" s="113" t="s">
        <v>59</v>
      </c>
      <c r="E32" s="78">
        <v>100</v>
      </c>
    </row>
    <row r="33" spans="2:6" x14ac:dyDescent="0.2">
      <c r="B33" s="78">
        <v>418</v>
      </c>
      <c r="C33" s="79" t="s">
        <v>262</v>
      </c>
      <c r="D33" s="113" t="s">
        <v>227</v>
      </c>
      <c r="E33" s="78">
        <v>2400</v>
      </c>
    </row>
    <row r="34" spans="2:6" x14ac:dyDescent="0.2">
      <c r="B34" s="113">
        <v>419</v>
      </c>
      <c r="C34" s="114">
        <v>44397</v>
      </c>
      <c r="D34" s="113" t="s">
        <v>228</v>
      </c>
      <c r="E34" s="113">
        <v>1970</v>
      </c>
    </row>
    <row r="35" spans="2:6" x14ac:dyDescent="0.2">
      <c r="B35" s="113"/>
      <c r="C35" s="114"/>
      <c r="D35" s="113"/>
      <c r="E35" s="113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78"/>
      <c r="E37" s="78"/>
      <c r="F37" s="65"/>
    </row>
    <row r="38" spans="2:6" x14ac:dyDescent="0.2">
      <c r="B38" s="113"/>
      <c r="C38" s="114"/>
      <c r="D38" s="78"/>
      <c r="E38" s="78"/>
      <c r="F38" s="65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B41" s="78"/>
      <c r="C41" s="79"/>
      <c r="D41" s="78"/>
      <c r="E41" s="78"/>
    </row>
    <row r="42" spans="2:6" x14ac:dyDescent="0.2">
      <c r="B42" s="78"/>
      <c r="C42" s="79"/>
      <c r="D42" s="78"/>
      <c r="E42" s="78"/>
    </row>
    <row r="43" spans="2:6" x14ac:dyDescent="0.2">
      <c r="C43" s="77"/>
      <c r="D43" s="60"/>
    </row>
    <row r="44" spans="2:6" x14ac:dyDescent="0.2">
      <c r="B44" s="60"/>
      <c r="C44"/>
      <c r="D44"/>
      <c r="E44"/>
    </row>
    <row r="45" spans="2:6" x14ac:dyDescent="0.2">
      <c r="B45" s="60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/>
      <c r="C56"/>
      <c r="D56"/>
      <c r="E56"/>
    </row>
    <row r="57" spans="2:5" x14ac:dyDescent="0.2">
      <c r="B57" s="146" t="s">
        <v>28</v>
      </c>
      <c r="C57"/>
      <c r="D57"/>
      <c r="E57"/>
    </row>
    <row r="58" spans="2:5" x14ac:dyDescent="0.2">
      <c r="B58" s="146" t="s">
        <v>62</v>
      </c>
      <c r="C58"/>
      <c r="D58"/>
      <c r="E58"/>
    </row>
    <row r="59" spans="2:5" x14ac:dyDescent="0.2">
      <c r="B59" s="146" t="s">
        <v>29</v>
      </c>
      <c r="C59"/>
      <c r="D59"/>
      <c r="E59"/>
    </row>
    <row r="60" spans="2:5" x14ac:dyDescent="0.2">
      <c r="B60" s="146" t="s">
        <v>27</v>
      </c>
      <c r="C60"/>
      <c r="D60"/>
      <c r="E60"/>
    </row>
    <row r="61" spans="2:5" x14ac:dyDescent="0.2">
      <c r="B61" s="146" t="s">
        <v>63</v>
      </c>
      <c r="C61"/>
      <c r="D61"/>
      <c r="E61"/>
    </row>
    <row r="62" spans="2:5" ht="14.25" x14ac:dyDescent="0.2">
      <c r="B62" s="84" t="s">
        <v>30</v>
      </c>
    </row>
    <row r="63" spans="2:5" ht="14.25" x14ac:dyDescent="0.2">
      <c r="B63" s="84" t="s">
        <v>31</v>
      </c>
    </row>
    <row r="64" spans="2:5" ht="14.25" x14ac:dyDescent="0.2">
      <c r="B64" s="84" t="s">
        <v>32</v>
      </c>
    </row>
    <row r="65" spans="1:9" ht="14.25" x14ac:dyDescent="0.2">
      <c r="B65" s="84" t="s">
        <v>33</v>
      </c>
    </row>
    <row r="66" spans="1:9" ht="14.25" x14ac:dyDescent="0.2">
      <c r="B66" s="84" t="s">
        <v>64</v>
      </c>
    </row>
    <row r="67" spans="1:9" ht="14.25" x14ac:dyDescent="0.2">
      <c r="B67" s="84" t="s">
        <v>34</v>
      </c>
    </row>
    <row r="68" spans="1:9" ht="14.25" x14ac:dyDescent="0.2">
      <c r="B68" s="84" t="s">
        <v>142</v>
      </c>
    </row>
    <row r="69" spans="1:9" s="59" customFormat="1" ht="14.25" x14ac:dyDescent="0.2">
      <c r="A69"/>
      <c r="B69" s="84" t="s">
        <v>65</v>
      </c>
      <c r="F69"/>
      <c r="G69"/>
      <c r="H69"/>
      <c r="I69"/>
    </row>
    <row r="70" spans="1:9" s="59" customFormat="1" ht="14.25" x14ac:dyDescent="0.2">
      <c r="A70"/>
      <c r="B70" s="84" t="s">
        <v>77</v>
      </c>
      <c r="F70"/>
      <c r="G70"/>
      <c r="H70"/>
      <c r="I70"/>
    </row>
    <row r="71" spans="1:9" s="59" customFormat="1" ht="14.25" x14ac:dyDescent="0.2">
      <c r="A71"/>
      <c r="B71" s="84" t="s">
        <v>66</v>
      </c>
      <c r="F71"/>
      <c r="G71"/>
      <c r="H71"/>
      <c r="I71"/>
    </row>
    <row r="72" spans="1:9" s="59" customFormat="1" ht="14.25" x14ac:dyDescent="0.2">
      <c r="A72"/>
      <c r="B72" s="84" t="s">
        <v>67</v>
      </c>
      <c r="F72"/>
      <c r="G72"/>
      <c r="H72"/>
      <c r="I72"/>
    </row>
    <row r="73" spans="1:9" s="59" customFormat="1" ht="14.25" x14ac:dyDescent="0.2">
      <c r="A73"/>
      <c r="B73" s="84" t="s">
        <v>35</v>
      </c>
      <c r="F73"/>
      <c r="G73"/>
      <c r="H73"/>
      <c r="I73"/>
    </row>
    <row r="74" spans="1:9" s="59" customFormat="1" ht="14.25" x14ac:dyDescent="0.2">
      <c r="A74"/>
      <c r="B74" s="84" t="s">
        <v>68</v>
      </c>
      <c r="F74"/>
      <c r="G74"/>
      <c r="H74"/>
      <c r="I74"/>
    </row>
    <row r="75" spans="1:9" s="59" customFormat="1" ht="14.25" x14ac:dyDescent="0.2">
      <c r="A75"/>
      <c r="B75" s="84" t="s">
        <v>69</v>
      </c>
      <c r="F75"/>
      <c r="G75"/>
      <c r="H75"/>
      <c r="I75"/>
    </row>
    <row r="76" spans="1:9" s="59" customFormat="1" ht="14.25" x14ac:dyDescent="0.2">
      <c r="A76"/>
      <c r="B76" s="84" t="s">
        <v>36</v>
      </c>
      <c r="F76"/>
      <c r="G76"/>
      <c r="H76"/>
      <c r="I76"/>
    </row>
    <row r="77" spans="1:9" s="59" customFormat="1" ht="14.25" x14ac:dyDescent="0.2">
      <c r="A77"/>
      <c r="B77" s="84" t="s">
        <v>37</v>
      </c>
      <c r="F77"/>
      <c r="G77"/>
      <c r="H77"/>
      <c r="I77"/>
    </row>
    <row r="78" spans="1:9" s="59" customFormat="1" ht="14.25" x14ac:dyDescent="0.2">
      <c r="A78"/>
      <c r="B78" s="84" t="s">
        <v>70</v>
      </c>
      <c r="F78"/>
      <c r="G78"/>
      <c r="H78"/>
      <c r="I78"/>
    </row>
    <row r="79" spans="1:9" s="59" customFormat="1" ht="14.25" x14ac:dyDescent="0.2">
      <c r="A79"/>
      <c r="B79" s="84" t="s">
        <v>38</v>
      </c>
      <c r="F79"/>
      <c r="G79"/>
      <c r="H79"/>
      <c r="I79"/>
    </row>
    <row r="80" spans="1:9" s="59" customFormat="1" ht="14.25" x14ac:dyDescent="0.2">
      <c r="A80"/>
      <c r="B80" s="84" t="s">
        <v>71</v>
      </c>
      <c r="F80"/>
      <c r="G80"/>
      <c r="H80"/>
      <c r="I80"/>
    </row>
    <row r="81" spans="1:9" s="59" customFormat="1" ht="14.25" x14ac:dyDescent="0.2">
      <c r="A81"/>
      <c r="B81" s="84" t="s">
        <v>72</v>
      </c>
      <c r="F81"/>
      <c r="G81"/>
      <c r="H81"/>
      <c r="I81"/>
    </row>
    <row r="82" spans="1:9" s="59" customFormat="1" ht="14.25" x14ac:dyDescent="0.2">
      <c r="A82"/>
      <c r="B82" s="84" t="s">
        <v>122</v>
      </c>
      <c r="F82"/>
      <c r="G82"/>
      <c r="H82"/>
      <c r="I82"/>
    </row>
    <row r="83" spans="1:9" s="59" customFormat="1" ht="14.25" x14ac:dyDescent="0.2">
      <c r="A83"/>
      <c r="B83" s="84" t="s">
        <v>74</v>
      </c>
      <c r="F83"/>
      <c r="G83"/>
      <c r="H83"/>
      <c r="I83"/>
    </row>
    <row r="84" spans="1:9" s="59" customFormat="1" ht="14.25" x14ac:dyDescent="0.2">
      <c r="A84"/>
      <c r="B84" s="84" t="s">
        <v>143</v>
      </c>
      <c r="F84"/>
      <c r="G84"/>
      <c r="H84"/>
      <c r="I84"/>
    </row>
    <row r="85" spans="1:9" s="59" customFormat="1" ht="14.25" x14ac:dyDescent="0.2">
      <c r="A85"/>
      <c r="B85" s="84" t="s">
        <v>39</v>
      </c>
      <c r="F85"/>
      <c r="G85"/>
      <c r="H85"/>
      <c r="I85"/>
    </row>
    <row r="86" spans="1:9" s="59" customFormat="1" ht="14.25" x14ac:dyDescent="0.2">
      <c r="A86"/>
      <c r="B86" s="84" t="s">
        <v>76</v>
      </c>
      <c r="F86"/>
      <c r="G86"/>
      <c r="H86"/>
      <c r="I86"/>
    </row>
    <row r="87" spans="1:9" s="59" customFormat="1" ht="14.25" x14ac:dyDescent="0.2">
      <c r="A87"/>
      <c r="B87" s="84" t="s">
        <v>40</v>
      </c>
      <c r="F87"/>
      <c r="G87"/>
      <c r="H87"/>
      <c r="I87"/>
    </row>
    <row r="88" spans="1:9" s="59" customFormat="1" ht="14.25" x14ac:dyDescent="0.2">
      <c r="A88"/>
      <c r="B88" s="84" t="s">
        <v>58</v>
      </c>
      <c r="F88"/>
      <c r="G88"/>
      <c r="H88"/>
      <c r="I88"/>
    </row>
    <row r="89" spans="1:9" s="59" customFormat="1" ht="14.25" x14ac:dyDescent="0.2">
      <c r="A89"/>
      <c r="B89" s="84" t="s">
        <v>41</v>
      </c>
      <c r="F89"/>
      <c r="G89"/>
      <c r="H89"/>
      <c r="I89"/>
    </row>
    <row r="90" spans="1:9" s="59" customFormat="1" ht="14.25" x14ac:dyDescent="0.2">
      <c r="A90"/>
      <c r="B90" s="84" t="s">
        <v>59</v>
      </c>
      <c r="F90"/>
      <c r="G90"/>
      <c r="H90"/>
      <c r="I90"/>
    </row>
    <row r="91" spans="1:9" s="59" customFormat="1" ht="14.25" x14ac:dyDescent="0.2">
      <c r="A91"/>
      <c r="B91" s="84" t="s">
        <v>42</v>
      </c>
      <c r="F91"/>
      <c r="G91"/>
      <c r="H91"/>
      <c r="I91"/>
    </row>
    <row r="92" spans="1:9" s="59" customFormat="1" ht="14.25" x14ac:dyDescent="0.2">
      <c r="A92"/>
      <c r="B92" s="84" t="s">
        <v>43</v>
      </c>
      <c r="F92"/>
      <c r="G92"/>
      <c r="H92"/>
      <c r="I92"/>
    </row>
    <row r="93" spans="1:9" s="59" customFormat="1" ht="14.25" x14ac:dyDescent="0.2">
      <c r="A93"/>
      <c r="B93" s="84" t="s">
        <v>257</v>
      </c>
      <c r="F93"/>
      <c r="G93"/>
      <c r="H93"/>
      <c r="I93"/>
    </row>
    <row r="94" spans="1:9" s="59" customFormat="1" ht="14.25" x14ac:dyDescent="0.2">
      <c r="A94"/>
      <c r="B94" s="84" t="s">
        <v>75</v>
      </c>
      <c r="F94"/>
      <c r="G94"/>
      <c r="H94"/>
      <c r="I94"/>
    </row>
    <row r="95" spans="1:9" s="59" customFormat="1" x14ac:dyDescent="0.2">
      <c r="A95"/>
      <c r="B95" s="59" t="s">
        <v>200</v>
      </c>
      <c r="F95"/>
      <c r="G95"/>
      <c r="H95"/>
      <c r="I95"/>
    </row>
    <row r="96" spans="1:9" x14ac:dyDescent="0.2">
      <c r="B96" s="96" t="s">
        <v>227</v>
      </c>
      <c r="C96" s="60" t="s">
        <v>229</v>
      </c>
    </row>
    <row r="97" spans="2:3" x14ac:dyDescent="0.2">
      <c r="B97" s="97" t="s">
        <v>228</v>
      </c>
      <c r="C97" s="60" t="s">
        <v>230</v>
      </c>
    </row>
  </sheetData>
  <autoFilter ref="B3:E31" xr:uid="{00000000-0009-0000-0000-000067000000}"/>
  <dataValidations count="3">
    <dataValidation type="list" allowBlank="1" showInputMessage="1" showErrorMessage="1" sqref="D4:D34" xr:uid="{00000000-0002-0000-6700-000000000000}">
      <formula1>$B$57:$B$103</formula1>
    </dataValidation>
    <dataValidation type="list" allowBlank="1" showInputMessage="1" showErrorMessage="1" sqref="D35:D42" xr:uid="{00000000-0002-0000-6700-000001000000}">
      <formula1>$B$57:$B$95</formula1>
    </dataValidation>
    <dataValidation type="list" allowBlank="1" showInputMessage="1" showErrorMessage="1" sqref="D43" xr:uid="{00000000-0002-0000-6700-000002000000}">
      <formula1>$B$57:$B$76</formula1>
    </dataValidation>
  </dataValidations>
  <pageMargins left="0.51181102362204722" right="0.11811023622047245" top="0.74803149606299213" bottom="0.74803149606299213" header="0.31496062992125984" footer="0.31496062992125984"/>
  <pageSetup paperSize="9" scale="93" orientation="landscape"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filterMode="1">
    <tabColor rgb="FFFFC000"/>
    <pageSetUpPr fitToPage="1"/>
  </sheetPr>
  <dimension ref="A2:T127"/>
  <sheetViews>
    <sheetView showGridLines="0" topLeftCell="A14" zoomScale="85" zoomScaleNormal="85" workbookViewId="0">
      <selection activeCell="I34" sqref="I34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260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1" si="0">VLOOKUP(A8,$A$89:$B$131,2,FALSE)</f>
        <v>2.38</v>
      </c>
      <c r="E8" s="17">
        <f>IFERROR(VLOOKUP(A8,'Control -LR-ES Julio 2021'!$H$7:$I$25,2,FALSE),"")</f>
        <v>1410</v>
      </c>
      <c r="F8" s="17" t="s">
        <v>12</v>
      </c>
      <c r="G8" s="27">
        <f>IFERROR(+D8*E8,"")</f>
        <v>3355.7999999999997</v>
      </c>
      <c r="I8" s="56"/>
      <c r="K8" s="144" t="s">
        <v>169</v>
      </c>
      <c r="L8" s="59"/>
      <c r="M8" s="8">
        <f>E8</f>
        <v>1410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Julio 2021'!$H$7:$I$25,2,FALSE),"")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5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Julio 2021'!$H$7:$I$25,2,FALSE),"")</f>
        <v>60</v>
      </c>
      <c r="F10" s="18" t="s">
        <v>12</v>
      </c>
      <c r="G10" s="33">
        <f t="shared" ref="G10:G41" si="2">IFERROR(+D10*E10,"")</f>
        <v>144.60000000000002</v>
      </c>
      <c r="I10" s="56">
        <f>80</f>
        <v>80</v>
      </c>
      <c r="J10"/>
      <c r="K10" s="65" t="s">
        <v>154</v>
      </c>
      <c r="L10" s="65"/>
      <c r="M10" s="8">
        <f>E10</f>
        <v>60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Julio 2021'!$H$7:$I$25,2,FALSE),"")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Julio 2021'!$H$7:$I$25,2,FALSE),"")</f>
        <v>640</v>
      </c>
      <c r="F12" s="18" t="s">
        <v>12</v>
      </c>
      <c r="G12" s="33">
        <f t="shared" si="2"/>
        <v>1811.2</v>
      </c>
      <c r="I12" s="56"/>
      <c r="J12" s="222"/>
      <c r="K12" s="65" t="s">
        <v>245</v>
      </c>
      <c r="L12" s="65"/>
      <c r="M12" s="8">
        <f>E12</f>
        <v>640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Julio 2021'!$H$7:$I$25,2,FALSE),"")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Julio 2021'!$H$7:$I$25,2,FALSE),"")</f>
        <v>820</v>
      </c>
      <c r="F14" s="20" t="s">
        <v>12</v>
      </c>
      <c r="G14" s="33">
        <f t="shared" si="2"/>
        <v>2837.2</v>
      </c>
      <c r="J14" s="222"/>
      <c r="K14" s="65" t="s">
        <v>156</v>
      </c>
      <c r="L14" s="65"/>
      <c r="M14" s="8">
        <f>E14</f>
        <v>820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 -LR-ES Julio 2021'!$H$7:$I$25,2,FALSE),"")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 -LR-ES Julio 2021'!$H$7:$I$25,2,FALSE),"")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>
        <f>IFERROR(VLOOKUP(A17,'Control -LR-ES Julio 2021'!$H$7:$I$25,2,FALSE),"")</f>
        <v>310</v>
      </c>
      <c r="F17" s="19" t="s">
        <v>12</v>
      </c>
      <c r="G17" s="33">
        <f t="shared" si="2"/>
        <v>365.79999999999995</v>
      </c>
      <c r="I17" s="56"/>
      <c r="J17"/>
      <c r="K17" s="65" t="s">
        <v>252</v>
      </c>
      <c r="M17" s="8">
        <f t="shared" si="1"/>
        <v>310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hidden="1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 t="str">
        <f>IFERROR(VLOOKUP(A18,'Control -LR-ES Julio 2021'!$H$7:$I$25,2,FALSE),"")</f>
        <v/>
      </c>
      <c r="F18" s="19" t="s">
        <v>12</v>
      </c>
      <c r="G18" s="33" t="str">
        <f t="shared" si="2"/>
        <v/>
      </c>
      <c r="I18" s="56"/>
      <c r="J18"/>
      <c r="K18" s="65" t="s">
        <v>151</v>
      </c>
      <c r="L18" s="65"/>
      <c r="M18" s="8" t="str">
        <f>E18</f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 -LR-ES Julio 2021'!$H$7:$I$25,2,FALSE),"")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Julio 2021'!$H$7:$I$25,2,FALSE),"")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Julio 2021'!$H$7:$I$25,2,FALSE),"")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Julio 2021'!$H$7:$I$25,2,FALSE),"")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 -LR-ES Julio 2021'!$H$7:$I$25,2,FALSE),"")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>IFERROR(VLOOKUP(A24,'Control -LR-ES Julio 2021'!$H$7:$I$25,2,FALSE),"")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 -LR-ES Julio 2021'!$H$7:$I$25,2,FALSE),"")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>
        <f>IFERROR(VLOOKUP(A26,'Control -LR-ES Julio 2021'!$H$7:$I$25,2,FALSE),"")</f>
        <v>1600</v>
      </c>
      <c r="F26" s="19" t="s">
        <v>12</v>
      </c>
      <c r="G26" s="33">
        <f t="shared" si="2"/>
        <v>10400</v>
      </c>
      <c r="I26" s="57"/>
      <c r="J26"/>
      <c r="K26" s="65" t="s">
        <v>246</v>
      </c>
      <c r="L26" s="65"/>
      <c r="M26" s="8">
        <f>E26</f>
        <v>1600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8" t="str">
        <f>IFERROR(VLOOKUP(A27,'Control -LR-ES Julio 2021'!$H$7:$I$25,2,FALSE),"")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Julio 2021'!$H$7:$I$25,2,FALSE),"")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Julio 2021'!$H$7:$I$25,2,FALSE),"")</f>
        <v>310</v>
      </c>
      <c r="F29" s="18" t="s">
        <v>12</v>
      </c>
      <c r="G29" s="33">
        <f t="shared" si="2"/>
        <v>682</v>
      </c>
      <c r="J29"/>
      <c r="K29" s="65" t="s">
        <v>247</v>
      </c>
      <c r="L29" s="65"/>
      <c r="M29" s="8">
        <f>E29</f>
        <v>310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Julio 2021'!$H$7:$I$25,2,FALSE),"")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18" t="str">
        <f>IFERROR(VLOOKUP(A31,'Control -LR-ES Julio 2021'!$H$7:$I$25,2,FALSE),"")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8" t="str">
        <f>IFERROR(VLOOKUP(A32,'Control -LR-ES Julio 2021'!$H$7:$I$25,2,FALSE),"")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8" t="str">
        <f>IFERROR(VLOOKUP(A33,'Control -LR-ES Julio 2021'!$H$7:$I$25,2,FALSE),"")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8">
        <f>IFERROR(VLOOKUP(A34,'Control -LR-ES Julio 2021'!$H$7:$I$25,2,FALSE),"")</f>
        <v>700</v>
      </c>
      <c r="F34" s="19" t="s">
        <v>12</v>
      </c>
      <c r="G34" s="33">
        <f t="shared" si="2"/>
        <v>3710</v>
      </c>
      <c r="K34" s="65" t="s">
        <v>155</v>
      </c>
      <c r="L34" s="65"/>
      <c r="M34" s="8">
        <f>E34</f>
        <v>700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18">
        <f>IFERROR(VLOOKUP(A35,'Control -LR-ES Julio 2021'!$H$7:$I$25,2,FALSE),"")</f>
        <v>610</v>
      </c>
      <c r="F35" s="89" t="s">
        <v>12</v>
      </c>
      <c r="G35" s="33">
        <f t="shared" si="2"/>
        <v>1573.8</v>
      </c>
      <c r="K35" s="65" t="s">
        <v>75</v>
      </c>
      <c r="L35" s="65"/>
      <c r="M35" s="8">
        <f>E35/200</f>
        <v>3.05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8">
        <f>IFERROR(VLOOKUP(A36,'Control -LR-ES Julio 2021'!$H$7:$I$25,2,FALSE),"")</f>
        <v>400</v>
      </c>
      <c r="F36" s="19" t="s">
        <v>12</v>
      </c>
      <c r="G36" s="33">
        <f t="shared" si="2"/>
        <v>1760.0000000000002</v>
      </c>
      <c r="K36" s="65" t="s">
        <v>248</v>
      </c>
      <c r="L36" s="65"/>
      <c r="M36" s="8">
        <f t="shared" si="1"/>
        <v>400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8">
        <f>IFERROR(VLOOKUP(A37,'Control -LR-ES Julio 2021'!$H$7:$I$25,2,FALSE),"")</f>
        <v>140</v>
      </c>
      <c r="F37" s="19" t="s">
        <v>12</v>
      </c>
      <c r="G37" s="33">
        <f t="shared" si="2"/>
        <v>602</v>
      </c>
      <c r="K37" s="65" t="s">
        <v>189</v>
      </c>
      <c r="L37" s="65"/>
      <c r="M37" s="8">
        <f t="shared" si="1"/>
        <v>140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8" t="str">
        <f>IFERROR(VLOOKUP(A38,'Control -LR-ES Julio 2021'!$H$7:$I$25,2,FALSE),"")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Julio 2021'!$H$7:$I$25,2,FALSE),"")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18" t="str">
        <f>IFERROR(VLOOKUP(A40,'Control -LR-ES Julio 2021'!$H$7:$I$25,2,FALSE),"")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Julio 2021'!$H$7:$I$25,2,FALSE),"")</f>
        <v>600</v>
      </c>
      <c r="F41" s="20" t="s">
        <v>12</v>
      </c>
      <c r="G41" s="33">
        <f t="shared" si="2"/>
        <v>2670</v>
      </c>
      <c r="I41" s="188"/>
      <c r="K41" t="str">
        <f>A41</f>
        <v>RT740</v>
      </c>
      <c r="M41" s="8">
        <f>E41/200</f>
        <v>3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>VLOOKUP(A42,$A$89:$B$131,2,FALSE)</f>
        <v>3.23</v>
      </c>
      <c r="E42" s="18">
        <f>IFERROR(VLOOKUP(A42,'Control -LR-ES Julio 2021'!$H$7:$I$25,2,FALSE),"")</f>
        <v>350</v>
      </c>
      <c r="F42" s="94" t="s">
        <v>12</v>
      </c>
      <c r="G42" s="95">
        <f>IFERROR(+D42*E42,"")</f>
        <v>1130.5</v>
      </c>
      <c r="H42" s="35"/>
      <c r="I42" s="55"/>
      <c r="K42" s="65" t="s">
        <v>249</v>
      </c>
      <c r="M42" s="8">
        <f>E42</f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7.75" customHeight="1" x14ac:dyDescent="0.2">
      <c r="A43" s="87" t="s">
        <v>261</v>
      </c>
      <c r="B43" s="48">
        <v>36</v>
      </c>
      <c r="C43" s="96" t="s">
        <v>263</v>
      </c>
      <c r="D43" s="92">
        <f>VLOOKUP(A43,$A$89:$B$131,2,FALSE)</f>
        <v>3.21</v>
      </c>
      <c r="E43" s="18">
        <f>IFERROR(VLOOKUP(A43,'Control -LR-ES Julio 2021'!$H$7:$I$25,2,FALSE),"")</f>
        <v>200</v>
      </c>
      <c r="F43" s="94" t="s">
        <v>12</v>
      </c>
      <c r="G43" s="95">
        <f>IFERROR(+D43*E43,"")</f>
        <v>642</v>
      </c>
      <c r="H43" s="35"/>
      <c r="I43" s="55"/>
      <c r="K43" s="65" t="s">
        <v>249</v>
      </c>
      <c r="M43" s="8">
        <f t="shared" si="1"/>
        <v>200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customHeight="1" x14ac:dyDescent="0.25">
      <c r="A44" s="87" t="s">
        <v>227</v>
      </c>
      <c r="B44" s="48">
        <v>37</v>
      </c>
      <c r="C44" s="96" t="s">
        <v>227</v>
      </c>
      <c r="D44" s="92">
        <f>VLOOKUP(A44,$A$92:$B$136,2,FALSE)</f>
        <v>4.4000000000000004</v>
      </c>
      <c r="E44" s="18">
        <f>IFERROR(VLOOKUP(A44,'Control -LR-ES Julio 2021'!$H$7:$I$25,2,FALSE),"")</f>
        <v>2090</v>
      </c>
      <c r="F44" s="94" t="s">
        <v>12</v>
      </c>
      <c r="G44" s="213">
        <f>IFERROR(+D44*E44,"")</f>
        <v>9196</v>
      </c>
      <c r="H44" s="35"/>
      <c r="J44" s="7"/>
      <c r="K44" s="65">
        <v>20002380</v>
      </c>
      <c r="L44" s="186"/>
      <c r="M44" s="8">
        <f t="shared" si="1"/>
        <v>2090</v>
      </c>
      <c r="N44" s="7"/>
      <c r="O44" t="s">
        <v>164</v>
      </c>
      <c r="P44">
        <v>2005</v>
      </c>
      <c r="Q44" t="s">
        <v>165</v>
      </c>
      <c r="R44" s="146" t="s">
        <v>167</v>
      </c>
      <c r="S44" s="65" t="s">
        <v>213</v>
      </c>
      <c r="T44" s="7"/>
    </row>
    <row r="45" spans="1:20" ht="24.95" customHeight="1" x14ac:dyDescent="0.2">
      <c r="A45" s="87" t="s">
        <v>228</v>
      </c>
      <c r="B45" s="48">
        <v>38</v>
      </c>
      <c r="C45" s="215" t="s">
        <v>228</v>
      </c>
      <c r="D45" s="92">
        <f>VLOOKUP(A45,$A$92:$B$136,2,FALSE)</f>
        <v>3.88</v>
      </c>
      <c r="E45" s="18">
        <f>IFERROR(VLOOKUP(A45,'Control -LR-ES Julio 2021'!$H$7:$I$25,2,FALSE),"")</f>
        <v>270</v>
      </c>
      <c r="F45" s="219" t="s">
        <v>12</v>
      </c>
      <c r="G45" s="217">
        <f>IFERROR(+D45*E45,"")</f>
        <v>1047.5999999999999</v>
      </c>
      <c r="I45" s="90"/>
      <c r="J45" s="65"/>
      <c r="K45" s="65">
        <v>20002186</v>
      </c>
      <c r="M45" s="8">
        <f t="shared" si="1"/>
        <v>270</v>
      </c>
      <c r="N45"/>
      <c r="O45">
        <v>2005</v>
      </c>
      <c r="P45" t="s">
        <v>165</v>
      </c>
      <c r="Q45" t="s">
        <v>178</v>
      </c>
      <c r="R45" s="65" t="s">
        <v>231</v>
      </c>
    </row>
    <row r="46" spans="1:20" ht="24.95" customHeight="1" x14ac:dyDescent="0.2">
      <c r="A46" s="88"/>
      <c r="B46" s="23"/>
      <c r="C46" s="218"/>
      <c r="D46" s="152"/>
      <c r="E46" s="156" t="s">
        <v>11</v>
      </c>
      <c r="F46" s="157"/>
      <c r="G46" s="70">
        <f>SUM(G8:G45)</f>
        <v>41928.499999999993</v>
      </c>
      <c r="H46" s="15"/>
      <c r="I46" s="183">
        <f>G46*0.97</f>
        <v>40670.64499999999</v>
      </c>
      <c r="S46" s="7" t="str">
        <f>B5</f>
        <v>Período: Julio  2021</v>
      </c>
    </row>
    <row r="47" spans="1:20" ht="24.95" customHeight="1" x14ac:dyDescent="0.2">
      <c r="A47" s="88"/>
      <c r="B47" s="23"/>
      <c r="C47" s="21"/>
      <c r="D47" s="22"/>
      <c r="E47" s="24"/>
      <c r="F47" s="22"/>
      <c r="G47" s="25"/>
      <c r="I47" s="184"/>
      <c r="K47" s="65" t="s">
        <v>199</v>
      </c>
      <c r="L47" s="7" t="str">
        <f>B5</f>
        <v>Período: Julio  2021</v>
      </c>
    </row>
    <row r="48" spans="1:20" ht="24.95" customHeight="1" x14ac:dyDescent="0.2">
      <c r="A48" s="88"/>
      <c r="B48" s="26"/>
      <c r="C48" s="52" t="s">
        <v>240</v>
      </c>
      <c r="D48" s="68">
        <f>'Certificado servicio-EM Sept 19'!D46</f>
        <v>2094.98</v>
      </c>
      <c r="E48" s="69">
        <v>0.4</v>
      </c>
      <c r="F48" s="48" t="s">
        <v>10</v>
      </c>
      <c r="G48" s="70">
        <f>(D48*E48)</f>
        <v>837.99200000000008</v>
      </c>
      <c r="I48" s="183">
        <f>G48*0.97</f>
        <v>812.85224000000005</v>
      </c>
      <c r="L48" s="149">
        <v>20002585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18" ht="24.95" customHeight="1" x14ac:dyDescent="0.2">
      <c r="A49" s="88"/>
      <c r="B49" s="26"/>
      <c r="C49" s="52" t="s">
        <v>114</v>
      </c>
      <c r="D49" s="226">
        <v>687698.54</v>
      </c>
      <c r="E49" s="69">
        <v>0.4</v>
      </c>
      <c r="F49" s="48" t="s">
        <v>10</v>
      </c>
      <c r="G49" s="72">
        <f>D49*E49</f>
        <v>275079.41600000003</v>
      </c>
      <c r="I49" s="183">
        <f>G49*0.97</f>
        <v>266827.03352</v>
      </c>
      <c r="L49" s="149">
        <v>20002374</v>
      </c>
      <c r="M49" s="151">
        <f>E49</f>
        <v>0.4</v>
      </c>
      <c r="N49" s="150"/>
      <c r="O49" s="59" t="s">
        <v>164</v>
      </c>
      <c r="P49" s="59">
        <v>2005</v>
      </c>
      <c r="Q49" s="59" t="s">
        <v>165</v>
      </c>
      <c r="R49" s="59" t="s">
        <v>167</v>
      </c>
    </row>
    <row r="50" spans="1:18" s="65" customFormat="1" ht="24.95" customHeight="1" x14ac:dyDescent="0.25">
      <c r="A50" s="138"/>
      <c r="B50" s="9"/>
      <c r="C50" s="10"/>
      <c r="D50" s="11"/>
      <c r="E50" s="12"/>
      <c r="F50" s="11"/>
      <c r="G50" s="13"/>
      <c r="I50" s="66"/>
    </row>
    <row r="51" spans="1:18" s="65" customFormat="1" ht="24.95" customHeight="1" x14ac:dyDescent="0.2">
      <c r="A51" s="138"/>
      <c r="B51" s="534" t="s">
        <v>14</v>
      </c>
      <c r="C51" s="534"/>
      <c r="D51" s="534"/>
      <c r="E51" s="534"/>
      <c r="F51" s="158" t="s">
        <v>8</v>
      </c>
      <c r="G51" s="171">
        <f>G46+G48</f>
        <v>42766.491999999991</v>
      </c>
      <c r="I51" s="66"/>
    </row>
    <row r="52" spans="1:18" s="65" customFormat="1" ht="24.95" customHeight="1" x14ac:dyDescent="0.2">
      <c r="A52" s="88"/>
      <c r="B52" s="534" t="s">
        <v>15</v>
      </c>
      <c r="C52" s="534"/>
      <c r="D52" s="534"/>
      <c r="E52" s="534"/>
      <c r="F52" s="172" t="s">
        <v>9</v>
      </c>
      <c r="G52" s="173">
        <f>G49</f>
        <v>275079.41600000003</v>
      </c>
      <c r="I52" s="66"/>
    </row>
    <row r="53" spans="1:18" s="65" customFormat="1" ht="24.95" customHeight="1" x14ac:dyDescent="0.2">
      <c r="A53" s="138"/>
      <c r="B53" s="519" t="s">
        <v>192</v>
      </c>
      <c r="C53" s="519"/>
      <c r="D53" s="519"/>
      <c r="E53" s="519"/>
      <c r="F53" s="73" t="s">
        <v>8</v>
      </c>
      <c r="G53" s="74">
        <f>G51*0.97</f>
        <v>41483.49723999999</v>
      </c>
      <c r="I53" s="66"/>
    </row>
    <row r="54" spans="1:18" s="65" customFormat="1" ht="24.95" customHeight="1" x14ac:dyDescent="0.2">
      <c r="A54" s="88"/>
      <c r="B54" s="519" t="s">
        <v>193</v>
      </c>
      <c r="C54" s="519"/>
      <c r="D54" s="519"/>
      <c r="E54" s="519"/>
      <c r="F54" s="75" t="s">
        <v>9</v>
      </c>
      <c r="G54" s="76">
        <f>G52*0.97</f>
        <v>266827.03352</v>
      </c>
      <c r="I54" s="66"/>
    </row>
    <row r="55" spans="1:18" s="65" customFormat="1" x14ac:dyDescent="0.2">
      <c r="A55" s="88"/>
      <c r="B55" s="29"/>
      <c r="C55" s="30"/>
      <c r="D55" s="30"/>
      <c r="E55" s="30"/>
      <c r="F55" s="31"/>
      <c r="G55" s="34"/>
      <c r="I55" s="66"/>
    </row>
    <row r="56" spans="1:18" s="65" customFormat="1" x14ac:dyDescent="0.2">
      <c r="A56" s="88"/>
      <c r="B56" s="14"/>
      <c r="C56" s="8"/>
      <c r="D56" s="8"/>
      <c r="E56" s="8"/>
      <c r="F56" s="7"/>
      <c r="G56" s="44"/>
      <c r="I56" s="66"/>
    </row>
    <row r="57" spans="1:18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18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7"/>
      <c r="D60" s="15"/>
      <c r="E60" s="15"/>
      <c r="F60" s="15"/>
      <c r="G60" s="16"/>
      <c r="I60" s="66"/>
    </row>
    <row r="61" spans="1:18" s="65" customFormat="1" ht="21.95" customHeight="1" x14ac:dyDescent="0.2">
      <c r="A61" s="88"/>
      <c r="B61" s="14"/>
      <c r="C61" s="7"/>
      <c r="D61" s="15"/>
      <c r="E61" s="7"/>
      <c r="F61" s="15"/>
      <c r="G61" s="16"/>
      <c r="I61" s="66"/>
    </row>
    <row r="62" spans="1:18" s="65" customFormat="1" ht="23.25" customHeight="1" x14ac:dyDescent="0.2">
      <c r="A62" s="88"/>
      <c r="B62" s="14"/>
      <c r="C62" s="51" t="s">
        <v>16</v>
      </c>
      <c r="D62" s="6"/>
      <c r="E62" s="516" t="s">
        <v>17</v>
      </c>
      <c r="F62" s="517"/>
      <c r="G62" s="518"/>
      <c r="I62" s="66"/>
    </row>
    <row r="63" spans="1:18" s="65" customFormat="1" ht="15.75" x14ac:dyDescent="0.25">
      <c r="A63" s="88"/>
      <c r="B63" s="36"/>
      <c r="C63" s="46" t="s">
        <v>110</v>
      </c>
      <c r="D63" s="37"/>
      <c r="E63" s="38" t="s">
        <v>258</v>
      </c>
      <c r="F63" s="38"/>
      <c r="G63" s="39"/>
      <c r="I63" s="66"/>
    </row>
    <row r="64" spans="1:18" s="65" customFormat="1" ht="21.95" customHeight="1" x14ac:dyDescent="0.2">
      <c r="A64" s="88"/>
      <c r="B64" s="40"/>
      <c r="C64" s="41"/>
      <c r="D64" s="41"/>
      <c r="E64" s="42"/>
      <c r="F64" s="42"/>
      <c r="G64" s="43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I68" s="66"/>
    </row>
    <row r="69" spans="1:9" ht="7.5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H73" s="5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D84" s="65"/>
      <c r="E84" s="65"/>
      <c r="F84" s="65"/>
      <c r="G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B87" s="65"/>
      <c r="C87" s="65"/>
      <c r="I87" s="7"/>
    </row>
    <row r="88" spans="1:9" x14ac:dyDescent="0.2">
      <c r="I88" s="7"/>
    </row>
    <row r="89" spans="1:9" ht="15" thickBot="1" x14ac:dyDescent="0.25">
      <c r="A89" s="81" t="s">
        <v>32</v>
      </c>
      <c r="B89" s="80">
        <v>2.38</v>
      </c>
      <c r="I89" s="7"/>
    </row>
    <row r="90" spans="1:9" ht="15" thickBot="1" x14ac:dyDescent="0.25">
      <c r="A90" s="81" t="s">
        <v>31</v>
      </c>
      <c r="B90" s="80">
        <v>3.18</v>
      </c>
      <c r="F90" s="55"/>
      <c r="I90" s="7"/>
    </row>
    <row r="91" spans="1:9" ht="15" thickBot="1" x14ac:dyDescent="0.25">
      <c r="A91" s="81" t="s">
        <v>37</v>
      </c>
      <c r="B91" s="80">
        <v>2.41</v>
      </c>
      <c r="F91" s="55"/>
      <c r="I91" s="7"/>
    </row>
    <row r="92" spans="1:9" ht="15" thickBot="1" x14ac:dyDescent="0.25">
      <c r="A92" s="81" t="s">
        <v>36</v>
      </c>
      <c r="B92" s="80">
        <v>2.15</v>
      </c>
      <c r="F92" s="55"/>
      <c r="I92" s="7"/>
    </row>
    <row r="93" spans="1:9" ht="15" thickBot="1" x14ac:dyDescent="0.25">
      <c r="A93" s="81" t="s">
        <v>38</v>
      </c>
      <c r="B93" s="80">
        <v>2.83</v>
      </c>
      <c r="F93" s="55"/>
      <c r="I93" s="7"/>
    </row>
    <row r="94" spans="1:9" ht="15" thickBot="1" x14ac:dyDescent="0.25">
      <c r="A94" s="81" t="s">
        <v>40</v>
      </c>
      <c r="B94" s="80">
        <v>2.15</v>
      </c>
      <c r="F94" s="55"/>
      <c r="I94" s="7"/>
    </row>
    <row r="95" spans="1:9" ht="15" thickBot="1" x14ac:dyDescent="0.25">
      <c r="A95" s="81" t="s">
        <v>39</v>
      </c>
      <c r="B95" s="80">
        <v>3.46</v>
      </c>
      <c r="F95" s="55"/>
      <c r="I95" s="7"/>
    </row>
    <row r="96" spans="1:9" ht="15" thickBot="1" x14ac:dyDescent="0.25">
      <c r="A96" s="81" t="s">
        <v>28</v>
      </c>
      <c r="B96" s="80">
        <v>2.76</v>
      </c>
      <c r="F96" s="55"/>
      <c r="I96" s="7"/>
    </row>
    <row r="97" spans="1:9" ht="15" thickBot="1" x14ac:dyDescent="0.25">
      <c r="A97" s="81" t="s">
        <v>41</v>
      </c>
      <c r="B97" s="80">
        <v>4.3899999999999997</v>
      </c>
      <c r="F97" s="55"/>
      <c r="I97" s="7"/>
    </row>
    <row r="98" spans="1:9" ht="15" thickBot="1" x14ac:dyDescent="0.25">
      <c r="A98" s="81" t="s">
        <v>43</v>
      </c>
      <c r="B98" s="80">
        <v>1.18</v>
      </c>
      <c r="F98" s="55"/>
      <c r="I98" s="7"/>
    </row>
    <row r="99" spans="1:9" ht="15" thickBot="1" x14ac:dyDescent="0.25">
      <c r="A99" s="81" t="s">
        <v>30</v>
      </c>
      <c r="B99" s="80">
        <v>1.84</v>
      </c>
      <c r="F99" s="55"/>
      <c r="I99" s="7"/>
    </row>
    <row r="100" spans="1:9" ht="15" thickBot="1" x14ac:dyDescent="0.25">
      <c r="A100" s="81" t="s">
        <v>34</v>
      </c>
      <c r="B100" s="80">
        <v>5.98</v>
      </c>
      <c r="F100" s="55"/>
      <c r="I100" s="7"/>
    </row>
    <row r="101" spans="1:9" ht="15" thickBot="1" x14ac:dyDescent="0.25">
      <c r="A101" s="81" t="s">
        <v>33</v>
      </c>
      <c r="B101" s="80">
        <v>5.45</v>
      </c>
      <c r="F101" s="55"/>
      <c r="I101" s="7"/>
    </row>
    <row r="102" spans="1:9" ht="15" thickBot="1" x14ac:dyDescent="0.25">
      <c r="A102" s="81" t="s">
        <v>42</v>
      </c>
      <c r="B102" s="80">
        <v>3.9</v>
      </c>
      <c r="F102" s="55"/>
      <c r="I102" s="7"/>
    </row>
    <row r="103" spans="1:9" ht="15" thickBot="1" x14ac:dyDescent="0.25">
      <c r="A103" s="81" t="s">
        <v>29</v>
      </c>
      <c r="B103" s="80">
        <v>2</v>
      </c>
      <c r="F103" s="55"/>
      <c r="I103" s="7"/>
    </row>
    <row r="104" spans="1:9" ht="15" thickBot="1" x14ac:dyDescent="0.25">
      <c r="A104" s="81" t="s">
        <v>62</v>
      </c>
      <c r="B104" s="80">
        <v>1.9</v>
      </c>
      <c r="F104" s="55"/>
      <c r="I104" s="7"/>
    </row>
    <row r="105" spans="1:9" ht="15.75" customHeight="1" thickBot="1" x14ac:dyDescent="0.25">
      <c r="A105" s="81" t="s">
        <v>63</v>
      </c>
      <c r="B105" s="80">
        <v>3.4</v>
      </c>
      <c r="F105" s="55"/>
    </row>
    <row r="106" spans="1:9" ht="15" thickBot="1" x14ac:dyDescent="0.25">
      <c r="A106" s="81" t="s">
        <v>64</v>
      </c>
      <c r="B106" s="80">
        <v>6.1</v>
      </c>
      <c r="F106" s="55"/>
    </row>
    <row r="107" spans="1:9" ht="15" thickBot="1" x14ac:dyDescent="0.25">
      <c r="A107" s="81" t="s">
        <v>65</v>
      </c>
      <c r="B107" s="80">
        <v>6.5</v>
      </c>
      <c r="F107" s="55"/>
    </row>
    <row r="108" spans="1:9" ht="15" thickBot="1" x14ac:dyDescent="0.25">
      <c r="A108" s="81" t="s">
        <v>66</v>
      </c>
      <c r="B108" s="80">
        <v>4.4000000000000004</v>
      </c>
      <c r="F108" s="55"/>
    </row>
    <row r="109" spans="1:9" ht="15" thickBot="1" x14ac:dyDescent="0.25">
      <c r="A109" s="81" t="s">
        <v>67</v>
      </c>
      <c r="B109" s="80">
        <v>2850</v>
      </c>
      <c r="F109" s="55"/>
    </row>
    <row r="110" spans="1:9" ht="15" thickBot="1" x14ac:dyDescent="0.25">
      <c r="A110" s="81" t="s">
        <v>68</v>
      </c>
      <c r="B110" s="80">
        <v>4.5999999999999996</v>
      </c>
      <c r="F110" s="55"/>
    </row>
    <row r="111" spans="1:9" ht="15" thickBot="1" x14ac:dyDescent="0.25">
      <c r="A111" s="81" t="s">
        <v>69</v>
      </c>
      <c r="B111" s="80">
        <v>2.2000000000000002</v>
      </c>
      <c r="F111" s="55"/>
    </row>
    <row r="112" spans="1:9" ht="15" thickBot="1" x14ac:dyDescent="0.25">
      <c r="A112" s="81" t="s">
        <v>70</v>
      </c>
      <c r="B112" s="80">
        <v>3.91</v>
      </c>
      <c r="F112" s="55"/>
    </row>
    <row r="113" spans="1:7" ht="15" thickBot="1" x14ac:dyDescent="0.25">
      <c r="A113" s="81" t="s">
        <v>71</v>
      </c>
      <c r="B113" s="80">
        <v>3.3</v>
      </c>
      <c r="F113" s="55"/>
    </row>
    <row r="114" spans="1:7" ht="15" thickBot="1" x14ac:dyDescent="0.25">
      <c r="A114" s="81" t="s">
        <v>72</v>
      </c>
      <c r="B114" s="80">
        <v>4.1500000000000004</v>
      </c>
      <c r="F114" s="55"/>
    </row>
    <row r="115" spans="1:7" ht="15" thickBot="1" x14ac:dyDescent="0.25">
      <c r="A115" s="81" t="s">
        <v>73</v>
      </c>
      <c r="B115" s="80">
        <v>4.3600000000000003</v>
      </c>
      <c r="F115" s="55"/>
    </row>
    <row r="116" spans="1:7" ht="15" thickBot="1" x14ac:dyDescent="0.25">
      <c r="A116" s="81" t="s">
        <v>74</v>
      </c>
      <c r="B116" s="80">
        <v>5.3</v>
      </c>
      <c r="F116" s="55"/>
    </row>
    <row r="117" spans="1:7" ht="15" thickBot="1" x14ac:dyDescent="0.25">
      <c r="A117" s="81" t="s">
        <v>75</v>
      </c>
      <c r="B117" s="80">
        <v>2.58</v>
      </c>
      <c r="F117" s="55"/>
    </row>
    <row r="118" spans="1:7" ht="15" thickBot="1" x14ac:dyDescent="0.25">
      <c r="A118" s="81" t="s">
        <v>76</v>
      </c>
      <c r="B118" s="80">
        <v>4.4000000000000004</v>
      </c>
      <c r="F118" s="55"/>
    </row>
    <row r="119" spans="1:7" ht="15" thickBot="1" x14ac:dyDescent="0.25">
      <c r="A119" s="81" t="s">
        <v>77</v>
      </c>
      <c r="B119" s="80">
        <v>4.3</v>
      </c>
      <c r="F119" s="55"/>
    </row>
    <row r="120" spans="1:7" ht="29.25" thickBot="1" x14ac:dyDescent="0.25">
      <c r="A120" s="81" t="s">
        <v>58</v>
      </c>
      <c r="B120" s="80">
        <v>4.3</v>
      </c>
      <c r="G120" s="55"/>
    </row>
    <row r="121" spans="1:7" ht="15" thickBot="1" x14ac:dyDescent="0.25">
      <c r="A121" s="81" t="s">
        <v>35</v>
      </c>
      <c r="B121" s="80">
        <v>2.2000000000000002</v>
      </c>
    </row>
    <row r="122" spans="1:7" ht="15" thickBot="1" x14ac:dyDescent="0.25">
      <c r="A122" s="81" t="s">
        <v>27</v>
      </c>
      <c r="B122" s="80">
        <v>3.23</v>
      </c>
    </row>
    <row r="123" spans="1:7" ht="15" thickBot="1" x14ac:dyDescent="0.25">
      <c r="A123" s="81" t="s">
        <v>59</v>
      </c>
      <c r="B123" s="80">
        <v>3.23</v>
      </c>
    </row>
    <row r="124" spans="1:7" ht="15" thickBot="1" x14ac:dyDescent="0.25">
      <c r="A124" s="81" t="s">
        <v>203</v>
      </c>
      <c r="B124" s="80">
        <v>4.45</v>
      </c>
    </row>
    <row r="125" spans="1:7" x14ac:dyDescent="0.2">
      <c r="A125" s="96" t="s">
        <v>227</v>
      </c>
      <c r="B125" s="92">
        <v>4.4000000000000004</v>
      </c>
    </row>
    <row r="126" spans="1:7" x14ac:dyDescent="0.2">
      <c r="A126" s="97" t="s">
        <v>228</v>
      </c>
      <c r="B126" s="195">
        <v>3.88</v>
      </c>
    </row>
    <row r="127" spans="1:7" ht="14.25" x14ac:dyDescent="0.2">
      <c r="A127" s="84" t="s">
        <v>261</v>
      </c>
      <c r="B127" s="227">
        <v>3.21</v>
      </c>
    </row>
  </sheetData>
  <autoFilter ref="A7:S46" xr:uid="{00000000-0009-0000-0000-000068000000}">
    <filterColumn colId="4">
      <customFilters>
        <customFilter operator="notEqual" val=" "/>
      </customFilters>
    </filterColumn>
  </autoFilter>
  <mergeCells count="9">
    <mergeCell ref="B53:E53"/>
    <mergeCell ref="B54:E54"/>
    <mergeCell ref="E62:G62"/>
    <mergeCell ref="B2:G2"/>
    <mergeCell ref="B3:G3"/>
    <mergeCell ref="B4:G4"/>
    <mergeCell ref="B5:G5"/>
    <mergeCell ref="B51:E51"/>
    <mergeCell ref="B52:E5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pageSetUpPr fitToPage="1"/>
  </sheetPr>
  <dimension ref="A1:J91"/>
  <sheetViews>
    <sheetView zoomScale="98" zoomScaleNormal="98" workbookViewId="0">
      <selection activeCell="H6" sqref="H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80034764</v>
      </c>
      <c r="C4" s="114">
        <v>44377</v>
      </c>
      <c r="D4" s="113" t="s">
        <v>32</v>
      </c>
      <c r="E4" s="113">
        <v>400</v>
      </c>
      <c r="G4" s="60"/>
    </row>
    <row r="5" spans="2:10" x14ac:dyDescent="0.2">
      <c r="B5" s="113">
        <v>80034764</v>
      </c>
      <c r="C5" s="114">
        <v>44377</v>
      </c>
      <c r="D5" s="113" t="s">
        <v>65</v>
      </c>
      <c r="E5" s="113">
        <v>1000</v>
      </c>
      <c r="G5" s="60"/>
    </row>
    <row r="6" spans="2:10" x14ac:dyDescent="0.2">
      <c r="B6" s="113">
        <v>80034764</v>
      </c>
      <c r="C6" s="114">
        <v>44377</v>
      </c>
      <c r="D6" s="113" t="s">
        <v>77</v>
      </c>
      <c r="E6" s="113">
        <v>140</v>
      </c>
      <c r="G6" s="60"/>
      <c r="H6" s="53" t="s">
        <v>23</v>
      </c>
      <c r="I6" t="s">
        <v>25</v>
      </c>
    </row>
    <row r="7" spans="2:10" x14ac:dyDescent="0.2">
      <c r="B7" s="113">
        <v>80034764</v>
      </c>
      <c r="C7" s="114">
        <v>44377</v>
      </c>
      <c r="D7" s="113" t="s">
        <v>37</v>
      </c>
      <c r="E7" s="113">
        <v>40</v>
      </c>
      <c r="G7" s="60"/>
      <c r="H7" s="54" t="s">
        <v>32</v>
      </c>
      <c r="I7" s="496">
        <v>1410</v>
      </c>
    </row>
    <row r="8" spans="2:10" x14ac:dyDescent="0.2">
      <c r="B8" s="113">
        <v>80034764</v>
      </c>
      <c r="C8" s="114">
        <v>44377</v>
      </c>
      <c r="D8" s="113" t="s">
        <v>74</v>
      </c>
      <c r="E8" s="113">
        <v>500</v>
      </c>
      <c r="H8" s="54" t="s">
        <v>65</v>
      </c>
      <c r="I8" s="496">
        <v>1600</v>
      </c>
    </row>
    <row r="9" spans="2:10" x14ac:dyDescent="0.2">
      <c r="B9" s="113">
        <v>80034764</v>
      </c>
      <c r="C9" s="114">
        <v>44377</v>
      </c>
      <c r="D9" s="113" t="s">
        <v>39</v>
      </c>
      <c r="E9" s="113">
        <v>440</v>
      </c>
      <c r="H9" s="54" t="s">
        <v>77</v>
      </c>
      <c r="I9" s="496">
        <v>140</v>
      </c>
    </row>
    <row r="10" spans="2:10" x14ac:dyDescent="0.2">
      <c r="B10" s="113">
        <v>80034764</v>
      </c>
      <c r="C10" s="114">
        <v>44377</v>
      </c>
      <c r="D10" s="113" t="s">
        <v>59</v>
      </c>
      <c r="E10" s="113">
        <v>350</v>
      </c>
      <c r="H10" s="54" t="s">
        <v>69</v>
      </c>
      <c r="I10" s="496">
        <v>310</v>
      </c>
    </row>
    <row r="11" spans="2:10" x14ac:dyDescent="0.2">
      <c r="B11" s="113">
        <v>80034766</v>
      </c>
      <c r="C11" s="114">
        <v>44377</v>
      </c>
      <c r="D11" s="113" t="s">
        <v>203</v>
      </c>
      <c r="E11" s="113">
        <v>200</v>
      </c>
      <c r="H11" s="54" t="s">
        <v>37</v>
      </c>
      <c r="I11" s="496">
        <v>60</v>
      </c>
    </row>
    <row r="12" spans="2:10" x14ac:dyDescent="0.2">
      <c r="B12" s="113">
        <v>80035101</v>
      </c>
      <c r="C12" s="114">
        <v>44384</v>
      </c>
      <c r="D12" s="113" t="s">
        <v>32</v>
      </c>
      <c r="E12" s="113">
        <v>260</v>
      </c>
      <c r="H12" s="54" t="s">
        <v>38</v>
      </c>
      <c r="I12" s="496">
        <v>640</v>
      </c>
    </row>
    <row r="13" spans="2:10" x14ac:dyDescent="0.2">
      <c r="B13" s="113">
        <v>80035101</v>
      </c>
      <c r="C13" s="114">
        <v>44384</v>
      </c>
      <c r="D13" s="113" t="s">
        <v>261</v>
      </c>
      <c r="E13" s="113">
        <v>200</v>
      </c>
      <c r="H13" s="54" t="s">
        <v>74</v>
      </c>
      <c r="I13" s="496">
        <v>700</v>
      </c>
    </row>
    <row r="14" spans="2:10" x14ac:dyDescent="0.2">
      <c r="B14" s="113">
        <v>80035101</v>
      </c>
      <c r="C14" s="114">
        <v>44384</v>
      </c>
      <c r="D14" s="113" t="s">
        <v>69</v>
      </c>
      <c r="E14" s="113">
        <v>140</v>
      </c>
      <c r="H14" s="54" t="s">
        <v>39</v>
      </c>
      <c r="I14" s="496">
        <v>820</v>
      </c>
    </row>
    <row r="15" spans="2:10" x14ac:dyDescent="0.2">
      <c r="B15" s="113">
        <v>80035101</v>
      </c>
      <c r="C15" s="114">
        <v>44384</v>
      </c>
      <c r="D15" s="113" t="s">
        <v>38</v>
      </c>
      <c r="E15" s="113">
        <v>270</v>
      </c>
      <c r="H15" s="54" t="s">
        <v>76</v>
      </c>
      <c r="I15" s="496">
        <v>400</v>
      </c>
      <c r="J15" s="136"/>
    </row>
    <row r="16" spans="2:10" x14ac:dyDescent="0.2">
      <c r="B16" s="113">
        <v>80035101</v>
      </c>
      <c r="C16" s="114">
        <v>44384</v>
      </c>
      <c r="D16" s="113" t="s">
        <v>43</v>
      </c>
      <c r="E16" s="113">
        <v>130</v>
      </c>
      <c r="H16" s="54" t="s">
        <v>203</v>
      </c>
      <c r="I16" s="496">
        <v>600</v>
      </c>
    </row>
    <row r="17" spans="2:9" x14ac:dyDescent="0.2">
      <c r="B17" s="113">
        <v>80035101</v>
      </c>
      <c r="C17" s="114">
        <v>44384</v>
      </c>
      <c r="D17" s="113" t="s">
        <v>75</v>
      </c>
      <c r="E17" s="113">
        <v>250</v>
      </c>
      <c r="H17" s="54" t="s">
        <v>43</v>
      </c>
      <c r="I17" s="496">
        <v>310</v>
      </c>
    </row>
    <row r="18" spans="2:9" x14ac:dyDescent="0.2">
      <c r="B18" s="113">
        <v>80035240</v>
      </c>
      <c r="C18" s="114">
        <v>44396</v>
      </c>
      <c r="D18" s="113" t="s">
        <v>76</v>
      </c>
      <c r="E18" s="113">
        <v>400</v>
      </c>
      <c r="H18" s="54" t="s">
        <v>59</v>
      </c>
      <c r="I18" s="496">
        <v>350</v>
      </c>
    </row>
    <row r="19" spans="2:9" x14ac:dyDescent="0.2">
      <c r="B19" s="113">
        <v>80035784</v>
      </c>
      <c r="C19" s="114">
        <v>44398</v>
      </c>
      <c r="D19" s="113" t="s">
        <v>32</v>
      </c>
      <c r="E19" s="113">
        <v>750</v>
      </c>
      <c r="H19" s="54" t="s">
        <v>75</v>
      </c>
      <c r="I19" s="496">
        <v>610</v>
      </c>
    </row>
    <row r="20" spans="2:9" x14ac:dyDescent="0.2">
      <c r="B20" s="113">
        <v>80035784</v>
      </c>
      <c r="C20" s="114">
        <v>44398</v>
      </c>
      <c r="D20" s="113" t="s">
        <v>65</v>
      </c>
      <c r="E20" s="113">
        <v>600</v>
      </c>
      <c r="H20" s="507" t="s">
        <v>261</v>
      </c>
      <c r="I20" s="506">
        <v>200</v>
      </c>
    </row>
    <row r="21" spans="2:9" x14ac:dyDescent="0.2">
      <c r="B21" s="113">
        <v>80035784</v>
      </c>
      <c r="C21" s="114">
        <v>44398</v>
      </c>
      <c r="D21" s="113" t="s">
        <v>69</v>
      </c>
      <c r="E21" s="113">
        <v>170</v>
      </c>
      <c r="H21" s="54" t="s">
        <v>227</v>
      </c>
      <c r="I21" s="496">
        <v>2090</v>
      </c>
    </row>
    <row r="22" spans="2:9" x14ac:dyDescent="0.2">
      <c r="B22" s="113">
        <v>80035784</v>
      </c>
      <c r="C22" s="114">
        <v>44398</v>
      </c>
      <c r="D22" s="113" t="s">
        <v>37</v>
      </c>
      <c r="E22" s="113">
        <v>20</v>
      </c>
      <c r="H22" s="54" t="s">
        <v>228</v>
      </c>
      <c r="I22" s="496">
        <v>270</v>
      </c>
    </row>
    <row r="23" spans="2:9" x14ac:dyDescent="0.2">
      <c r="B23" s="113">
        <v>80035784</v>
      </c>
      <c r="C23" s="114">
        <v>44398</v>
      </c>
      <c r="D23" s="113" t="s">
        <v>38</v>
      </c>
      <c r="E23" s="113">
        <v>370</v>
      </c>
      <c r="H23" s="54" t="s">
        <v>24</v>
      </c>
      <c r="I23" s="496">
        <v>10510</v>
      </c>
    </row>
    <row r="24" spans="2:9" x14ac:dyDescent="0.2">
      <c r="B24" s="113">
        <v>80035784</v>
      </c>
      <c r="C24" s="114">
        <v>44398</v>
      </c>
      <c r="D24" s="113" t="s">
        <v>74</v>
      </c>
      <c r="E24" s="113">
        <v>200</v>
      </c>
      <c r="H24" s="54"/>
    </row>
    <row r="25" spans="2:9" x14ac:dyDescent="0.2">
      <c r="B25" s="113">
        <v>80035784</v>
      </c>
      <c r="C25" s="114">
        <v>44398</v>
      </c>
      <c r="D25" s="113" t="s">
        <v>39</v>
      </c>
      <c r="E25" s="113">
        <v>380</v>
      </c>
      <c r="H25" s="54"/>
    </row>
    <row r="26" spans="2:9" x14ac:dyDescent="0.2">
      <c r="B26" s="113">
        <v>80035784</v>
      </c>
      <c r="C26" s="114">
        <v>44398</v>
      </c>
      <c r="D26" s="113" t="s">
        <v>43</v>
      </c>
      <c r="E26" s="113">
        <v>180</v>
      </c>
    </row>
    <row r="27" spans="2:9" x14ac:dyDescent="0.2">
      <c r="B27" s="113">
        <v>80035784</v>
      </c>
      <c r="C27" s="114">
        <v>44398</v>
      </c>
      <c r="D27" s="113" t="s">
        <v>75</v>
      </c>
      <c r="E27" s="113">
        <v>360</v>
      </c>
    </row>
    <row r="28" spans="2:9" x14ac:dyDescent="0.2">
      <c r="B28" s="113">
        <v>80035814</v>
      </c>
      <c r="C28" s="114">
        <v>44398</v>
      </c>
      <c r="D28" s="158" t="s">
        <v>203</v>
      </c>
      <c r="E28" s="113">
        <v>200</v>
      </c>
    </row>
    <row r="29" spans="2:9" x14ac:dyDescent="0.2">
      <c r="B29" s="113">
        <v>80035816</v>
      </c>
      <c r="C29" s="114">
        <v>44398</v>
      </c>
      <c r="D29" s="158" t="s">
        <v>203</v>
      </c>
      <c r="E29" s="113">
        <v>200</v>
      </c>
    </row>
    <row r="30" spans="2:9" x14ac:dyDescent="0.2">
      <c r="B30" s="113"/>
      <c r="C30" s="114"/>
      <c r="D30" s="113" t="s">
        <v>227</v>
      </c>
      <c r="E30" s="113">
        <v>2090</v>
      </c>
    </row>
    <row r="31" spans="2:9" x14ac:dyDescent="0.2">
      <c r="B31" s="113"/>
      <c r="C31" s="114"/>
      <c r="D31" s="113" t="s">
        <v>228</v>
      </c>
      <c r="E31" s="113">
        <v>270</v>
      </c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 s="136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ht="14.25" x14ac:dyDescent="0.2">
      <c r="B54" s="84" t="s">
        <v>28</v>
      </c>
      <c r="C54"/>
      <c r="D54"/>
      <c r="E54"/>
    </row>
    <row r="55" spans="2:5" ht="14.25" x14ac:dyDescent="0.2">
      <c r="B55" s="84" t="s">
        <v>62</v>
      </c>
      <c r="C55"/>
      <c r="D55"/>
      <c r="E55"/>
    </row>
    <row r="56" spans="2:5" ht="14.25" x14ac:dyDescent="0.2">
      <c r="B56" s="84" t="s">
        <v>29</v>
      </c>
      <c r="C56"/>
      <c r="D56"/>
      <c r="E56"/>
    </row>
    <row r="57" spans="2:5" ht="14.25" x14ac:dyDescent="0.2">
      <c r="B57" s="84" t="s">
        <v>27</v>
      </c>
      <c r="C57"/>
      <c r="D57"/>
      <c r="E57"/>
    </row>
    <row r="58" spans="2:5" ht="14.25" x14ac:dyDescent="0.2">
      <c r="B58" s="84" t="s">
        <v>63</v>
      </c>
      <c r="C58"/>
      <c r="D58"/>
      <c r="E58"/>
    </row>
    <row r="59" spans="2:5" ht="14.25" x14ac:dyDescent="0.2">
      <c r="B59" s="84" t="s">
        <v>30</v>
      </c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261</v>
      </c>
    </row>
    <row r="65" spans="1:10" ht="14.25" x14ac:dyDescent="0.2">
      <c r="B65" s="84" t="s">
        <v>65</v>
      </c>
    </row>
    <row r="66" spans="1:10" ht="14.25" x14ac:dyDescent="0.2">
      <c r="B66" s="84" t="s">
        <v>77</v>
      </c>
    </row>
    <row r="67" spans="1:10" ht="14.25" x14ac:dyDescent="0.2">
      <c r="B67" s="84" t="s">
        <v>66</v>
      </c>
    </row>
    <row r="68" spans="1:10" s="59" customFormat="1" ht="28.5" x14ac:dyDescent="0.2">
      <c r="A68"/>
      <c r="B68" s="84" t="s">
        <v>67</v>
      </c>
      <c r="F68"/>
      <c r="G68"/>
      <c r="H68"/>
      <c r="I68"/>
      <c r="J68"/>
    </row>
    <row r="69" spans="1:10" s="59" customFormat="1" ht="14.25" x14ac:dyDescent="0.2">
      <c r="A69"/>
      <c r="B69" s="84" t="s">
        <v>35</v>
      </c>
      <c r="F69"/>
      <c r="G69"/>
      <c r="H69"/>
      <c r="I69"/>
      <c r="J69"/>
    </row>
    <row r="70" spans="1:10" s="59" customFormat="1" ht="14.25" x14ac:dyDescent="0.2">
      <c r="A70"/>
      <c r="B70" s="84" t="s">
        <v>68</v>
      </c>
      <c r="F70"/>
      <c r="G70"/>
      <c r="H70"/>
      <c r="I70"/>
      <c r="J70"/>
    </row>
    <row r="71" spans="1:10" s="59" customFormat="1" ht="14.25" x14ac:dyDescent="0.2">
      <c r="A71"/>
      <c r="B71" s="84" t="s">
        <v>69</v>
      </c>
      <c r="F71"/>
      <c r="G71"/>
      <c r="H71"/>
      <c r="I71"/>
      <c r="J71"/>
    </row>
    <row r="72" spans="1:10" s="59" customFormat="1" ht="14.25" x14ac:dyDescent="0.2">
      <c r="A72"/>
      <c r="B72" s="84" t="s">
        <v>36</v>
      </c>
      <c r="F72"/>
      <c r="G72"/>
      <c r="H72"/>
      <c r="I72"/>
      <c r="J72"/>
    </row>
    <row r="73" spans="1:10" s="59" customFormat="1" ht="14.25" x14ac:dyDescent="0.2">
      <c r="A73"/>
      <c r="B73" s="84" t="s">
        <v>37</v>
      </c>
      <c r="F73"/>
      <c r="G73"/>
      <c r="H73"/>
      <c r="I73"/>
      <c r="J73"/>
    </row>
    <row r="74" spans="1:10" s="59" customFormat="1" ht="14.25" x14ac:dyDescent="0.2">
      <c r="A74"/>
      <c r="B74" s="84" t="s">
        <v>70</v>
      </c>
      <c r="F74"/>
      <c r="G74"/>
      <c r="H74"/>
      <c r="I74"/>
      <c r="J74"/>
    </row>
    <row r="75" spans="1:10" s="59" customFormat="1" ht="14.25" x14ac:dyDescent="0.2">
      <c r="A75"/>
      <c r="B75" s="84" t="s">
        <v>38</v>
      </c>
      <c r="F75"/>
      <c r="G75"/>
      <c r="H75"/>
      <c r="I75"/>
      <c r="J75"/>
    </row>
    <row r="76" spans="1:10" s="59" customFormat="1" ht="14.25" x14ac:dyDescent="0.2">
      <c r="A76"/>
      <c r="B76" s="84" t="s">
        <v>71</v>
      </c>
      <c r="F76"/>
      <c r="G76"/>
      <c r="H76"/>
      <c r="I76"/>
      <c r="J76"/>
    </row>
    <row r="77" spans="1:10" s="59" customFormat="1" ht="14.25" x14ac:dyDescent="0.2">
      <c r="A77"/>
      <c r="B77" s="84" t="s">
        <v>72</v>
      </c>
      <c r="F77"/>
      <c r="G77"/>
      <c r="H77"/>
      <c r="I77"/>
      <c r="J77"/>
    </row>
    <row r="78" spans="1:10" s="59" customFormat="1" ht="14.25" x14ac:dyDescent="0.2">
      <c r="A78"/>
      <c r="B78" s="84" t="s">
        <v>73</v>
      </c>
      <c r="F78"/>
      <c r="G78"/>
      <c r="H78"/>
      <c r="I78"/>
      <c r="J78"/>
    </row>
    <row r="79" spans="1:10" s="59" customFormat="1" ht="14.25" x14ac:dyDescent="0.2">
      <c r="A79"/>
      <c r="B79" s="84" t="s">
        <v>74</v>
      </c>
      <c r="F79"/>
      <c r="G79"/>
      <c r="H79"/>
      <c r="I79"/>
      <c r="J79"/>
    </row>
    <row r="80" spans="1:10" s="59" customFormat="1" ht="14.25" x14ac:dyDescent="0.2">
      <c r="A80"/>
      <c r="B80" s="84" t="s">
        <v>39</v>
      </c>
      <c r="F80"/>
      <c r="G80"/>
      <c r="H80"/>
      <c r="I80"/>
      <c r="J80"/>
    </row>
    <row r="81" spans="1:10" s="59" customFormat="1" ht="14.25" x14ac:dyDescent="0.2">
      <c r="A81"/>
      <c r="B81" s="84" t="s">
        <v>76</v>
      </c>
      <c r="F81"/>
      <c r="G81"/>
      <c r="H81"/>
      <c r="I81"/>
      <c r="J81"/>
    </row>
    <row r="82" spans="1:10" s="59" customFormat="1" ht="14.25" x14ac:dyDescent="0.2">
      <c r="A82"/>
      <c r="B82" s="84" t="s">
        <v>40</v>
      </c>
      <c r="F82"/>
      <c r="G82"/>
      <c r="H82"/>
      <c r="I82"/>
      <c r="J82"/>
    </row>
    <row r="83" spans="1:10" s="59" customFormat="1" ht="28.5" x14ac:dyDescent="0.2">
      <c r="A83"/>
      <c r="B83" s="84" t="s">
        <v>58</v>
      </c>
      <c r="F83"/>
      <c r="G83"/>
      <c r="H83"/>
      <c r="I83"/>
      <c r="J83"/>
    </row>
    <row r="84" spans="1:10" ht="14.25" x14ac:dyDescent="0.2">
      <c r="B84" s="84" t="s">
        <v>41</v>
      </c>
    </row>
    <row r="85" spans="1:10" s="59" customFormat="1" ht="14.25" x14ac:dyDescent="0.2">
      <c r="A85"/>
      <c r="B85" s="84" t="s">
        <v>42</v>
      </c>
      <c r="F85"/>
      <c r="G85"/>
      <c r="H85"/>
      <c r="I85"/>
      <c r="J85"/>
    </row>
    <row r="86" spans="1:10" s="59" customFormat="1" ht="14.25" x14ac:dyDescent="0.2">
      <c r="A86"/>
      <c r="B86" s="84" t="s">
        <v>43</v>
      </c>
      <c r="F86"/>
      <c r="G86"/>
      <c r="H86"/>
      <c r="I86"/>
      <c r="J86"/>
    </row>
    <row r="87" spans="1:10" s="59" customFormat="1" ht="14.25" x14ac:dyDescent="0.2">
      <c r="A87"/>
      <c r="B87" s="84" t="s">
        <v>59</v>
      </c>
      <c r="F87"/>
      <c r="G87"/>
      <c r="H87"/>
      <c r="I87"/>
      <c r="J87"/>
    </row>
    <row r="88" spans="1:10" s="59" customFormat="1" ht="14.25" x14ac:dyDescent="0.2">
      <c r="A88"/>
      <c r="B88" s="84" t="s">
        <v>75</v>
      </c>
      <c r="F88"/>
      <c r="G88"/>
      <c r="H88"/>
      <c r="I88"/>
      <c r="J88"/>
    </row>
    <row r="89" spans="1:10" s="59" customFormat="1" x14ac:dyDescent="0.2">
      <c r="A89"/>
      <c r="B89" s="59" t="s">
        <v>203</v>
      </c>
      <c r="F89"/>
      <c r="G89"/>
      <c r="H89"/>
      <c r="I89"/>
      <c r="J89"/>
    </row>
    <row r="90" spans="1:10" x14ac:dyDescent="0.2">
      <c r="B90" s="96" t="s">
        <v>227</v>
      </c>
      <c r="C90" s="60" t="s">
        <v>229</v>
      </c>
    </row>
    <row r="91" spans="1:10" x14ac:dyDescent="0.2">
      <c r="B91" s="97" t="s">
        <v>228</v>
      </c>
      <c r="C91" s="60" t="s">
        <v>230</v>
      </c>
    </row>
  </sheetData>
  <autoFilter ref="B3:E48" xr:uid="{00000000-0009-0000-0000-000069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H28 D15:D39" xr:uid="{00000000-0002-0000-6900-000000000000}">
      <formula1>$B$54:$B$92</formula1>
    </dataValidation>
    <dataValidation type="list" allowBlank="1" showInputMessage="1" showErrorMessage="1" sqref="D5:D14" xr:uid="{00000000-0002-0000-6900-000001000000}">
      <formula1>$B$54:$B$91</formula1>
    </dataValidation>
    <dataValidation type="list" allowBlank="1" showInputMessage="1" showErrorMessage="1" sqref="D40" xr:uid="{00000000-0002-0000-6900-000002000000}">
      <formula1>$B$54:$B$72</formula1>
    </dataValidation>
    <dataValidation type="list" allowBlank="1" showInputMessage="1" showErrorMessage="1" sqref="D4" xr:uid="{00000000-0002-0000-6900-000003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filterMode="1">
    <tabColor rgb="FFFFC000"/>
    <pageSetUpPr fitToPage="1"/>
  </sheetPr>
  <dimension ref="A2:S135"/>
  <sheetViews>
    <sheetView showGridLines="0" topLeftCell="A24" zoomScale="85" zoomScaleNormal="85" workbookViewId="0">
      <selection activeCell="G43" sqref="G43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264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Agosto  2021'!$H$6:$I$25,2,FALSE),"")</f>
        <v>2540</v>
      </c>
      <c r="F8" s="17" t="s">
        <v>12</v>
      </c>
      <c r="G8" s="27">
        <f>IFERROR(+D8*E8,"")</f>
        <v>6045.2</v>
      </c>
      <c r="J8" s="65" t="s">
        <v>169</v>
      </c>
      <c r="K8" s="144"/>
      <c r="L8" s="8">
        <f>E8</f>
        <v>2540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Agosto  2021'!$H$6:$I$25,2,FALSE),"")</f>
        <v>460</v>
      </c>
      <c r="F9" s="18" t="s">
        <v>12</v>
      </c>
      <c r="G9" s="33">
        <f>IFERROR(+D9*E9,"")</f>
        <v>1462.8000000000002</v>
      </c>
      <c r="I9" s="54"/>
      <c r="J9" s="65" t="s">
        <v>152</v>
      </c>
      <c r="K9" s="144"/>
      <c r="L9" s="8">
        <f>E9</f>
        <v>460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Agosto  2021'!$H$6:$I$25,2,FALSE),"")</f>
        <v>970</v>
      </c>
      <c r="F10" s="18" t="s">
        <v>12</v>
      </c>
      <c r="G10" s="33">
        <f t="shared" ref="G10:G46" si="1">IFERROR(+D10*E10,"")</f>
        <v>2337.7000000000003</v>
      </c>
      <c r="I10" s="54"/>
      <c r="J10" s="65" t="s">
        <v>154</v>
      </c>
      <c r="K10" s="185"/>
      <c r="L10" s="8">
        <f>E10</f>
        <v>970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Agosto  2021'!$H$6:$I$25,2,FALSE),"")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Agosto  2021'!$H$6:$I$25,2,FALSE),"")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Agosto  2021'!$H$6:$I$25,2,FALSE),"")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Agosto  2021'!$H$6:$I$25,2,FALSE),"")</f>
        <v>660</v>
      </c>
      <c r="F14" s="18" t="s">
        <v>12</v>
      </c>
      <c r="G14" s="33">
        <f t="shared" si="1"/>
        <v>2283.6</v>
      </c>
      <c r="I14" s="54"/>
      <c r="J14" s="65" t="s">
        <v>156</v>
      </c>
      <c r="K14" s="185"/>
      <c r="L14" s="8">
        <f>E14</f>
        <v>660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Agosto  2021'!$H$6:$I$25,2,FALSE),"")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Agosto  2021'!$H$6:$I$25,2,FALSE),"")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Agosto  2021'!$H$6:$I$25,2,FALSE),"")</f>
        <v>350</v>
      </c>
      <c r="F17" s="19" t="s">
        <v>12</v>
      </c>
      <c r="G17" s="33">
        <f t="shared" si="1"/>
        <v>413</v>
      </c>
      <c r="I17" s="54"/>
      <c r="J17" s="65" t="s">
        <v>252</v>
      </c>
      <c r="K17"/>
      <c r="L17" s="8">
        <f>E17</f>
        <v>350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Agosto  2021'!$H$6:$I$25,2,FALSE),"")</f>
        <v>580</v>
      </c>
      <c r="F18" s="89" t="s">
        <v>12</v>
      </c>
      <c r="G18" s="33">
        <f t="shared" si="1"/>
        <v>1067.2</v>
      </c>
      <c r="I18" s="223"/>
      <c r="J18" s="65" t="s">
        <v>151</v>
      </c>
      <c r="K18" s="185"/>
      <c r="L18" s="8">
        <f>E18</f>
        <v>580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Agosto  2021'!$H$6:$I$25,2,FALSE),"")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Agosto  2021'!$H$6:$I$25,2,FALSE),"")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Agosto  2021'!$H$6:$I$25,2,FALSE),"")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Agosto  2021'!$H$6:$I$25,2,FALSE),"")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Agosto  2021'!$H$6:$I$25,2,FALSE),"")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Agosto  2021'!$H$6:$I$25,2,FALSE),"")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Agosto  2021'!$H$6:$I$25,2,FALSE),"")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Agosto  2021'!$H$6:$I$25,2,FALSE),"")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Agosto  2021'!$H$6:$I$25,2,FALSE),"")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Agosto  2021'!$H$6:$I$25,2,FALSE),"")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Agosto  2021'!$H$6:$I$25,2,FALSE),"")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Agosto  2021'!$H$6:$I$25,2,FALSE),"")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Agosto  2021'!$H$6:$I$25,2,FALSE),"")</f>
        <v>40</v>
      </c>
      <c r="F31" s="18" t="s">
        <v>12</v>
      </c>
      <c r="G31" s="33">
        <f t="shared" si="1"/>
        <v>156.4</v>
      </c>
      <c r="J31" s="65" t="s">
        <v>170</v>
      </c>
      <c r="K31" s="144"/>
      <c r="L31" s="8">
        <f>E31</f>
        <v>40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Agosto  2021'!$H$6:$I$25,2,FALSE),"")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Agosto  2021'!$H$6:$I$25,2,FALSE),"")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Agosto  2021'!$H$6:$I$25,2,FALSE),"")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Agosto  2021'!$H$6:$I$25,2,FALSE),"")</f>
        <v>400</v>
      </c>
      <c r="F35" s="19" t="s">
        <v>12</v>
      </c>
      <c r="G35" s="33">
        <f t="shared" si="1"/>
        <v>2120</v>
      </c>
      <c r="I35" s="221"/>
      <c r="J35" s="65" t="s">
        <v>155</v>
      </c>
      <c r="K35" s="144"/>
      <c r="L35" s="8">
        <f>E35</f>
        <v>400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Agosto  2021'!$H$6:$I$25,2,FALSE),"")</f>
        <v>400</v>
      </c>
      <c r="F36" s="19" t="s">
        <v>12</v>
      </c>
      <c r="G36" s="33">
        <f t="shared" si="1"/>
        <v>1360</v>
      </c>
      <c r="J36" s="65" t="s">
        <v>173</v>
      </c>
      <c r="K36" s="65"/>
      <c r="L36" s="7">
        <f>E36</f>
        <v>400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Agosto  2021'!$H$6:$I$25,2,FALSE),"")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Agosto  2021'!$H$6:$I$25,2,FALSE),"")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Agosto  2021'!$H$6:$I$25,2,FALSE),"")</f>
        <v>1060</v>
      </c>
      <c r="F39" s="18" t="s">
        <v>12</v>
      </c>
      <c r="G39" s="33">
        <f t="shared" si="1"/>
        <v>4558</v>
      </c>
      <c r="J39" s="65" t="s">
        <v>189</v>
      </c>
      <c r="K39" s="144"/>
      <c r="L39" s="8">
        <f>E39</f>
        <v>1060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Agosto  2021'!$H$6:$I$25,2,FALSE),"")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Agosto  2021'!$H$6:$I$25,2,FALSE),"")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Agosto  2021'!$H$6:$I$25,2,FALSE),"")</f>
        <v>300</v>
      </c>
      <c r="F42" s="187" t="s">
        <v>12</v>
      </c>
      <c r="G42" s="33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Agosto  2021'!$H$6:$I$25,2,FALSE),"")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Agosto  2021'!$H$6:$I$25,2,FALSE),"")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Agosto  2021'!$H$6:$I$25,2,FALSE),"")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Agosto  2021'!$H$6:$I$25,2,FALSE),"")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Agosto  2021'!$H$6:$I$25,2,FALSE),"")</f>
        <v>1870</v>
      </c>
      <c r="F47" s="94" t="s">
        <v>12</v>
      </c>
      <c r="G47" s="210">
        <f>IFERROR(+D47*E47,"")</f>
        <v>8228</v>
      </c>
      <c r="H47" s="35"/>
      <c r="J47" s="65">
        <v>20002380</v>
      </c>
      <c r="K47" s="186"/>
      <c r="L47" s="8">
        <f t="shared" si="2"/>
        <v>1870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Agosto  2021'!$H$6:$I$25,2,FALSE),"")</f>
        <v>1450</v>
      </c>
      <c r="F48" s="220" t="s">
        <v>12</v>
      </c>
      <c r="G48" s="197">
        <f>IFERROR(+D48*E48,"")</f>
        <v>5626</v>
      </c>
      <c r="I48" s="90"/>
      <c r="J48" s="65">
        <v>20002186</v>
      </c>
      <c r="K48" s="186"/>
      <c r="L48" s="8">
        <f t="shared" si="2"/>
        <v>1450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44928.9</v>
      </c>
      <c r="H49" s="15"/>
      <c r="I49" s="90">
        <f>G49*0.97</f>
        <v>43581.033000000003</v>
      </c>
      <c r="J49" s="65" t="s">
        <v>198</v>
      </c>
      <c r="K49" s="65"/>
      <c r="N49"/>
      <c r="O49"/>
      <c r="P49"/>
      <c r="Q49"/>
      <c r="R49" s="7" t="str">
        <f>B5</f>
        <v xml:space="preserve">Período: Agosto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Agosto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687698.54</v>
      </c>
      <c r="E52" s="69">
        <v>0.6</v>
      </c>
      <c r="F52" s="48" t="s">
        <v>10</v>
      </c>
      <c r="G52" s="72">
        <f>D52*E52</f>
        <v>412619.12400000001</v>
      </c>
      <c r="I52" s="90">
        <f>G52*0.97</f>
        <v>400240.55028000002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46185.887999999999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412619.12400000001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44800.31136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400240.55028000002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 Agost 2021'!K8:L46,2,FALSE)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 Agost 2021'!K9:L47,2,FALSE)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 Agost 2021'!K10:L48,2,FALSE)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 Agost 2021'!K13:L50,2,FALSE)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 Agost 2021'!K14:L51,2,FALSE)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 Agost 2021'!K17:L54,2,FALSE)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 Agost 2021'!K18:L55,2,FALSE)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 Agost 2021'!K19:L56,2,FALSE)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 Agost 2021'!K20:L57,2,FALSE)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 Agost 2021'!K21:L58,2,FALSE)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 Agost 2021'!K23:L60,2,FALSE)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 Agost 2021'!K24:L61,2,FALSE)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 Agost 2021'!K26:L63,2,FALSE)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 Agost 2021'!K27:L64,2,FALSE)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 Agost 2021'!K28:L65,2,FALSE)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 Agost 2021'!K31:L68,2,FALSE)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 Agost 2021'!K32:L69,2,FALSE)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 Agost 2021'!K35:L72,2,FALSE)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 t="e">
        <f>VLOOKUP(A122,$J$8:$K$49,2,FALSE)</f>
        <v>#N/A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 Agost 2021'!K38:L75,2,FALSE)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 Agost 2021'!K39:L76,2,FALSE)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 Agost 2021'!K40:L77,2,FALSE)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 Agost 2021'!K42:L79,2,FALSE)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6A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pageSetUpPr fitToPage="1"/>
  </sheetPr>
  <dimension ref="A1:O95"/>
  <sheetViews>
    <sheetView topLeftCell="B3" zoomScale="98" zoomScaleNormal="98" workbookViewId="0">
      <selection activeCell="E31" sqref="E31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80037127</v>
      </c>
      <c r="C4" s="114">
        <v>44417</v>
      </c>
      <c r="D4" s="113" t="s">
        <v>30</v>
      </c>
      <c r="E4" s="113">
        <v>290</v>
      </c>
      <c r="G4" s="60"/>
    </row>
    <row r="5" spans="2:13" x14ac:dyDescent="0.2">
      <c r="B5" s="113">
        <v>80037127</v>
      </c>
      <c r="C5" s="114">
        <v>44417</v>
      </c>
      <c r="D5" s="113" t="s">
        <v>31</v>
      </c>
      <c r="E5" s="113">
        <v>200</v>
      </c>
      <c r="G5" s="60"/>
    </row>
    <row r="6" spans="2:13" x14ac:dyDescent="0.2">
      <c r="B6" s="113">
        <v>80037127</v>
      </c>
      <c r="C6" s="114">
        <v>44417</v>
      </c>
      <c r="D6" s="113" t="s">
        <v>32</v>
      </c>
      <c r="E6" s="113">
        <v>100</v>
      </c>
      <c r="G6" s="60"/>
      <c r="H6" s="53" t="s">
        <v>23</v>
      </c>
      <c r="I6" t="s">
        <v>25</v>
      </c>
    </row>
    <row r="7" spans="2:13" x14ac:dyDescent="0.2">
      <c r="B7" s="113">
        <v>80037127</v>
      </c>
      <c r="C7" s="114">
        <v>44417</v>
      </c>
      <c r="D7" s="113" t="s">
        <v>142</v>
      </c>
      <c r="E7" s="113">
        <v>1000</v>
      </c>
      <c r="G7" s="60"/>
      <c r="H7" s="54" t="s">
        <v>27</v>
      </c>
      <c r="I7" s="496">
        <v>300</v>
      </c>
    </row>
    <row r="8" spans="2:13" x14ac:dyDescent="0.2">
      <c r="B8" s="113">
        <v>80037127</v>
      </c>
      <c r="C8" s="114">
        <v>44417</v>
      </c>
      <c r="D8" s="113" t="s">
        <v>77</v>
      </c>
      <c r="E8" s="113">
        <v>1060</v>
      </c>
      <c r="H8" s="54" t="s">
        <v>63</v>
      </c>
      <c r="I8" s="496">
        <v>540</v>
      </c>
    </row>
    <row r="9" spans="2:13" x14ac:dyDescent="0.2">
      <c r="B9" s="113">
        <v>80037501</v>
      </c>
      <c r="C9" s="114">
        <v>44425</v>
      </c>
      <c r="D9" s="113" t="s">
        <v>63</v>
      </c>
      <c r="E9" s="113">
        <v>270</v>
      </c>
      <c r="H9" s="54" t="s">
        <v>30</v>
      </c>
      <c r="I9" s="496">
        <v>580</v>
      </c>
    </row>
    <row r="10" spans="2:13" x14ac:dyDescent="0.2">
      <c r="B10" s="113">
        <v>80037501</v>
      </c>
      <c r="C10" s="114">
        <v>44425</v>
      </c>
      <c r="D10" s="113" t="s">
        <v>32</v>
      </c>
      <c r="E10" s="113">
        <v>1000</v>
      </c>
      <c r="H10" s="54" t="s">
        <v>31</v>
      </c>
      <c r="I10" s="496">
        <v>460</v>
      </c>
    </row>
    <row r="11" spans="2:13" x14ac:dyDescent="0.2">
      <c r="B11" s="113">
        <v>80037131</v>
      </c>
      <c r="C11" s="114">
        <v>44417</v>
      </c>
      <c r="D11" s="113" t="s">
        <v>27</v>
      </c>
      <c r="E11" s="113">
        <v>150</v>
      </c>
      <c r="H11" s="54" t="s">
        <v>32</v>
      </c>
      <c r="I11" s="496">
        <v>2540</v>
      </c>
      <c r="M11" s="229"/>
    </row>
    <row r="12" spans="2:13" x14ac:dyDescent="0.2">
      <c r="B12" s="113">
        <v>80037131</v>
      </c>
      <c r="C12" s="114">
        <v>44417</v>
      </c>
      <c r="D12" s="113" t="s">
        <v>32</v>
      </c>
      <c r="E12" s="113">
        <v>270</v>
      </c>
      <c r="H12" s="54" t="s">
        <v>142</v>
      </c>
      <c r="I12" s="496">
        <v>1000</v>
      </c>
      <c r="M12" s="229"/>
    </row>
    <row r="13" spans="2:13" x14ac:dyDescent="0.2">
      <c r="B13" s="113">
        <v>80037131</v>
      </c>
      <c r="C13" s="114">
        <v>44417</v>
      </c>
      <c r="D13" s="113" t="s">
        <v>74</v>
      </c>
      <c r="E13" s="158">
        <v>220</v>
      </c>
      <c r="H13" s="54" t="s">
        <v>77</v>
      </c>
      <c r="I13" s="496">
        <v>1060</v>
      </c>
      <c r="M13" s="229"/>
    </row>
    <row r="14" spans="2:13" x14ac:dyDescent="0.2">
      <c r="B14" s="113">
        <v>80037131</v>
      </c>
      <c r="C14" s="114">
        <v>44417</v>
      </c>
      <c r="D14" s="113" t="s">
        <v>143</v>
      </c>
      <c r="E14" s="158">
        <v>400</v>
      </c>
      <c r="H14" s="54" t="s">
        <v>37</v>
      </c>
      <c r="I14" s="496">
        <v>970</v>
      </c>
    </row>
    <row r="15" spans="2:13" x14ac:dyDescent="0.2">
      <c r="B15" s="113">
        <v>80037131</v>
      </c>
      <c r="C15" s="114">
        <v>44417</v>
      </c>
      <c r="D15" s="113" t="s">
        <v>39</v>
      </c>
      <c r="E15" s="113">
        <v>280</v>
      </c>
      <c r="H15" s="54" t="s">
        <v>70</v>
      </c>
      <c r="I15" s="496">
        <v>40</v>
      </c>
    </row>
    <row r="16" spans="2:13" x14ac:dyDescent="0.2">
      <c r="B16" s="113">
        <v>80037131</v>
      </c>
      <c r="C16" s="114">
        <v>44417</v>
      </c>
      <c r="D16" s="113" t="s">
        <v>43</v>
      </c>
      <c r="E16" s="113">
        <v>150</v>
      </c>
      <c r="H16" s="54" t="s">
        <v>74</v>
      </c>
      <c r="I16" s="496">
        <v>400</v>
      </c>
    </row>
    <row r="17" spans="2:9" x14ac:dyDescent="0.2">
      <c r="B17" s="113">
        <v>80037131</v>
      </c>
      <c r="C17" s="114">
        <v>44417</v>
      </c>
      <c r="D17" s="113" t="s">
        <v>59</v>
      </c>
      <c r="E17" s="113">
        <v>100</v>
      </c>
      <c r="H17" s="54" t="s">
        <v>143</v>
      </c>
      <c r="I17" s="496">
        <v>400</v>
      </c>
    </row>
    <row r="18" spans="2:9" x14ac:dyDescent="0.2">
      <c r="B18" s="113">
        <v>80037489</v>
      </c>
      <c r="C18" s="114">
        <v>44425</v>
      </c>
      <c r="D18" s="113" t="s">
        <v>30</v>
      </c>
      <c r="E18" s="113">
        <v>290</v>
      </c>
      <c r="H18" s="54" t="s">
        <v>39</v>
      </c>
      <c r="I18" s="496">
        <v>660</v>
      </c>
    </row>
    <row r="19" spans="2:9" x14ac:dyDescent="0.2">
      <c r="B19" s="113">
        <v>80037489</v>
      </c>
      <c r="C19" s="114">
        <v>44425</v>
      </c>
      <c r="D19" s="113" t="s">
        <v>31</v>
      </c>
      <c r="E19" s="113">
        <v>260</v>
      </c>
      <c r="H19" s="54" t="s">
        <v>43</v>
      </c>
      <c r="I19" s="496">
        <v>350</v>
      </c>
    </row>
    <row r="20" spans="2:9" x14ac:dyDescent="0.2">
      <c r="B20" s="113">
        <v>80037489</v>
      </c>
      <c r="C20" s="114">
        <v>44425</v>
      </c>
      <c r="D20" s="113" t="s">
        <v>32</v>
      </c>
      <c r="E20" s="113">
        <v>170</v>
      </c>
      <c r="H20" s="54" t="s">
        <v>59</v>
      </c>
      <c r="I20" s="496">
        <v>200</v>
      </c>
    </row>
    <row r="21" spans="2:9" x14ac:dyDescent="0.2">
      <c r="B21" s="113">
        <v>80037489</v>
      </c>
      <c r="C21" s="114">
        <v>44425</v>
      </c>
      <c r="D21" s="113" t="s">
        <v>37</v>
      </c>
      <c r="E21" s="113">
        <v>970</v>
      </c>
      <c r="H21" s="54" t="s">
        <v>227</v>
      </c>
      <c r="I21" s="496">
        <v>1870</v>
      </c>
    </row>
    <row r="22" spans="2:9" x14ac:dyDescent="0.2">
      <c r="B22" s="113">
        <v>80037489</v>
      </c>
      <c r="C22" s="114">
        <v>44425</v>
      </c>
      <c r="D22" s="113" t="s">
        <v>70</v>
      </c>
      <c r="E22" s="113">
        <v>40</v>
      </c>
      <c r="H22" s="54" t="s">
        <v>228</v>
      </c>
      <c r="I22" s="496">
        <v>1450</v>
      </c>
    </row>
    <row r="23" spans="2:9" x14ac:dyDescent="0.2">
      <c r="B23" s="113">
        <v>80037710</v>
      </c>
      <c r="C23" s="114">
        <v>44428</v>
      </c>
      <c r="D23" s="113" t="s">
        <v>27</v>
      </c>
      <c r="E23" s="113">
        <v>150</v>
      </c>
      <c r="H23" s="54" t="s">
        <v>24</v>
      </c>
      <c r="I23" s="496">
        <v>12820</v>
      </c>
    </row>
    <row r="24" spans="2:9" x14ac:dyDescent="0.2">
      <c r="B24" s="113">
        <v>80037710</v>
      </c>
      <c r="C24" s="114">
        <v>44428</v>
      </c>
      <c r="D24" s="113" t="s">
        <v>63</v>
      </c>
      <c r="E24" s="113">
        <v>270</v>
      </c>
    </row>
    <row r="25" spans="2:9" x14ac:dyDescent="0.2">
      <c r="B25" s="113">
        <v>80037710</v>
      </c>
      <c r="C25" s="114">
        <v>44428</v>
      </c>
      <c r="D25" s="113" t="s">
        <v>32</v>
      </c>
      <c r="E25" s="113">
        <v>1000</v>
      </c>
      <c r="F25" s="59"/>
    </row>
    <row r="26" spans="2:9" x14ac:dyDescent="0.2">
      <c r="B26" s="113">
        <v>80037710</v>
      </c>
      <c r="C26" s="114">
        <v>44428</v>
      </c>
      <c r="D26" s="113" t="s">
        <v>74</v>
      </c>
      <c r="E26" s="113">
        <v>180</v>
      </c>
      <c r="F26" s="59"/>
      <c r="H26" s="54"/>
    </row>
    <row r="27" spans="2:9" x14ac:dyDescent="0.2">
      <c r="B27" s="129">
        <v>80037710</v>
      </c>
      <c r="C27" s="130">
        <v>44428</v>
      </c>
      <c r="D27" s="129" t="s">
        <v>143</v>
      </c>
      <c r="E27" s="129"/>
      <c r="F27" s="231">
        <v>200</v>
      </c>
      <c r="H27" s="54"/>
    </row>
    <row r="28" spans="2:9" x14ac:dyDescent="0.2">
      <c r="B28" s="113">
        <v>80037710</v>
      </c>
      <c r="C28" s="114">
        <v>44428</v>
      </c>
      <c r="D28" s="113" t="s">
        <v>39</v>
      </c>
      <c r="E28" s="113">
        <v>380</v>
      </c>
      <c r="F28" s="59"/>
      <c r="H28" s="54"/>
    </row>
    <row r="29" spans="2:9" x14ac:dyDescent="0.2">
      <c r="B29" s="113">
        <v>80037710</v>
      </c>
      <c r="C29" s="114">
        <v>44428</v>
      </c>
      <c r="D29" s="113" t="s">
        <v>59</v>
      </c>
      <c r="E29" s="113">
        <v>100</v>
      </c>
      <c r="F29" s="59"/>
      <c r="H29" s="54"/>
    </row>
    <row r="30" spans="2:9" x14ac:dyDescent="0.2">
      <c r="B30" s="113">
        <v>80037710</v>
      </c>
      <c r="C30" s="114">
        <v>44428</v>
      </c>
      <c r="D30" s="113" t="s">
        <v>43</v>
      </c>
      <c r="E30" s="113">
        <v>200</v>
      </c>
      <c r="F30" s="59"/>
      <c r="H30" s="54"/>
    </row>
    <row r="31" spans="2:9" x14ac:dyDescent="0.2">
      <c r="B31" s="78">
        <v>420</v>
      </c>
      <c r="C31" s="79" t="s">
        <v>262</v>
      </c>
      <c r="D31" s="113" t="s">
        <v>227</v>
      </c>
      <c r="E31" s="78">
        <v>1870</v>
      </c>
    </row>
    <row r="32" spans="2:9" x14ac:dyDescent="0.2">
      <c r="B32" s="113">
        <v>423</v>
      </c>
      <c r="C32" s="114">
        <v>44397</v>
      </c>
      <c r="D32" s="113" t="s">
        <v>228</v>
      </c>
      <c r="E32" s="113">
        <f>1770-320</f>
        <v>1450</v>
      </c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  <c r="F36" s="65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/>
      <c r="D42"/>
      <c r="E42"/>
    </row>
    <row r="43" spans="2:6" x14ac:dyDescent="0.2">
      <c r="B43" s="60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 s="146" t="s">
        <v>28</v>
      </c>
      <c r="C55"/>
      <c r="D55"/>
      <c r="E55"/>
    </row>
    <row r="56" spans="2:5" x14ac:dyDescent="0.2">
      <c r="B56" s="146" t="s">
        <v>62</v>
      </c>
      <c r="C56"/>
      <c r="D56"/>
      <c r="E56"/>
    </row>
    <row r="57" spans="2:5" x14ac:dyDescent="0.2">
      <c r="B57" s="146" t="s">
        <v>29</v>
      </c>
      <c r="C57"/>
      <c r="D57"/>
      <c r="E57"/>
    </row>
    <row r="58" spans="2:5" x14ac:dyDescent="0.2">
      <c r="B58" s="146" t="s">
        <v>27</v>
      </c>
      <c r="C58"/>
      <c r="D58"/>
      <c r="E58"/>
    </row>
    <row r="59" spans="2:5" x14ac:dyDescent="0.2">
      <c r="B59" s="146" t="s">
        <v>63</v>
      </c>
      <c r="C59"/>
      <c r="D59"/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ht="14.25" x14ac:dyDescent="0.2">
      <c r="B66" s="84" t="s">
        <v>142</v>
      </c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14.2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14.2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257</v>
      </c>
      <c r="F91"/>
      <c r="G91"/>
      <c r="H91"/>
      <c r="I91"/>
    </row>
    <row r="92" spans="1:9" s="59" customFormat="1" ht="14.25" x14ac:dyDescent="0.2">
      <c r="A92"/>
      <c r="B92" s="84" t="s">
        <v>75</v>
      </c>
      <c r="F92"/>
      <c r="G92"/>
      <c r="H92"/>
      <c r="I92"/>
    </row>
    <row r="93" spans="1:9" s="59" customFormat="1" x14ac:dyDescent="0.2">
      <c r="A93"/>
      <c r="B93" s="59" t="s">
        <v>200</v>
      </c>
      <c r="F93"/>
      <c r="G93"/>
      <c r="H93"/>
      <c r="I93"/>
    </row>
    <row r="94" spans="1:9" x14ac:dyDescent="0.2">
      <c r="B94" s="96" t="s">
        <v>227</v>
      </c>
      <c r="C94" s="60" t="s">
        <v>229</v>
      </c>
    </row>
    <row r="95" spans="1:9" x14ac:dyDescent="0.2">
      <c r="B95" s="97" t="s">
        <v>228</v>
      </c>
      <c r="C95" s="60" t="s">
        <v>230</v>
      </c>
    </row>
  </sheetData>
  <autoFilter ref="B3:E26" xr:uid="{00000000-0009-0000-0000-00006B000000}"/>
  <dataValidations count="3">
    <dataValidation type="list" allowBlank="1" showInputMessage="1" showErrorMessage="1" sqref="D41" xr:uid="{00000000-0002-0000-6B00-000000000000}">
      <formula1>$B$55:$B$74</formula1>
    </dataValidation>
    <dataValidation type="list" allowBlank="1" showInputMessage="1" showErrorMessage="1" sqref="D33:D40" xr:uid="{00000000-0002-0000-6B00-000001000000}">
      <formula1>$B$55:$B$93</formula1>
    </dataValidation>
    <dataValidation type="list" allowBlank="1" showInputMessage="1" showErrorMessage="1" sqref="D4:D32" xr:uid="{00000000-0002-0000-6B00-000002000000}">
      <formula1>$B$55:$B$101</formula1>
    </dataValidation>
  </dataValidations>
  <pageMargins left="0.51181102362204722" right="0.11811023622047245" top="0.74803149606299213" bottom="0.74803149606299213" header="0.31496062992125984" footer="0.31496062992125984"/>
  <pageSetup paperSize="9" scale="93" orientation="landscape"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filterMode="1">
    <tabColor rgb="FFFFC000"/>
    <pageSetUpPr fitToPage="1"/>
  </sheetPr>
  <dimension ref="A2:T129"/>
  <sheetViews>
    <sheetView showGridLines="0" topLeftCell="A18" zoomScale="85" zoomScaleNormal="85" workbookViewId="0">
      <selection activeCell="I47" sqref="I47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18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I3" s="66"/>
      <c r="L3" s="142" t="s">
        <v>149</v>
      </c>
      <c r="M3" s="143">
        <v>102225</v>
      </c>
    </row>
    <row r="4" spans="1:18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27" t="s">
        <v>265</v>
      </c>
      <c r="C5" s="528"/>
      <c r="D5" s="528"/>
      <c r="E5" s="528"/>
      <c r="F5" s="528"/>
      <c r="G5" s="529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4" si="0">VLOOKUP(A8,$A$90:$B$133,2,FALSE)</f>
        <v>2.38</v>
      </c>
      <c r="E8" s="17">
        <f>IFERROR(VLOOKUP(A8,'Control -LR-ES  Agosto 2021'!$H$7:$I$23,2,FALSE),"")</f>
        <v>710</v>
      </c>
      <c r="F8" s="17" t="s">
        <v>12</v>
      </c>
      <c r="G8" s="27">
        <f>IFERROR(+D8*E8,"")</f>
        <v>1689.8</v>
      </c>
      <c r="I8" s="56"/>
      <c r="K8" s="144" t="s">
        <v>169</v>
      </c>
      <c r="L8" s="59"/>
      <c r="M8" s="8">
        <f>E8</f>
        <v>710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 Agosto 2021'!$H$7:$I$23,2,FALSE),"")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6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 Agosto 2021'!$H$7:$I$23,2,FALSE),"")</f>
        <v>40</v>
      </c>
      <c r="F10" s="18" t="s">
        <v>12</v>
      </c>
      <c r="G10" s="33">
        <f t="shared" ref="G10:G44" si="2">IFERROR(+D10*E10,"")</f>
        <v>96.4</v>
      </c>
      <c r="I10" s="56">
        <f>80</f>
        <v>80</v>
      </c>
      <c r="J10"/>
      <c r="K10" s="65" t="s">
        <v>154</v>
      </c>
      <c r="L10" s="65"/>
      <c r="M10" s="8">
        <f>E10</f>
        <v>40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 Agosto 2021'!$H$7:$I$23,2,FALSE),"")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>VLOOKUP(A12,$A$90:$B$133,2,FALSE)</f>
        <v>2.83</v>
      </c>
      <c r="E12" s="18">
        <f>IFERROR(VLOOKUP(A12,'Control -LR-ES  Agosto 2021'!$H$7:$I$23,2,FALSE),"")</f>
        <v>620</v>
      </c>
      <c r="F12" s="18" t="s">
        <v>12</v>
      </c>
      <c r="G12" s="33">
        <f>IFERROR(+D12*E12,"")</f>
        <v>1754.6000000000001</v>
      </c>
      <c r="I12" s="56"/>
      <c r="J12" s="222"/>
      <c r="K12" s="65" t="s">
        <v>245</v>
      </c>
      <c r="L12" s="65"/>
      <c r="M12" s="8">
        <f>E12</f>
        <v>620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 Agosto 2021'!$H$7:$I$23,2,FALSE),"")</f>
        <v>0.33333333333333331</v>
      </c>
      <c r="F13" s="187" t="s">
        <v>268</v>
      </c>
      <c r="G13" s="33">
        <f t="shared" si="2"/>
        <v>393.33333333333331</v>
      </c>
      <c r="I13" s="56"/>
      <c r="J13" s="222"/>
      <c r="K13" s="65" t="s">
        <v>266</v>
      </c>
      <c r="L13" s="65"/>
      <c r="M13" s="8">
        <f>E13</f>
        <v>0.33333333333333331</v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 Agosto 2021'!$H$7:$I$23,2,FALSE),"")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 Agosto 2021'!$H$7:$I$23,2,FALSE),"")</f>
        <v>525</v>
      </c>
      <c r="F15" s="20" t="s">
        <v>12</v>
      </c>
      <c r="G15" s="33">
        <f t="shared" si="2"/>
        <v>1816.5</v>
      </c>
      <c r="J15" s="222"/>
      <c r="K15" s="65" t="s">
        <v>156</v>
      </c>
      <c r="L15" s="65"/>
      <c r="M15" s="8">
        <f>E15</f>
        <v>525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 Agosto 2021'!$H$7:$I$23,2,FALSE),"")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 Agosto 2021'!$H$7:$I$23,2,FALSE),"")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>
        <f>IFERROR(VLOOKUP(A18,'Control -LR-ES  Agosto 2021'!$H$7:$I$23,2,FALSE),"")</f>
        <v>330</v>
      </c>
      <c r="F18" s="19" t="s">
        <v>12</v>
      </c>
      <c r="G18" s="33">
        <f t="shared" si="2"/>
        <v>389.4</v>
      </c>
      <c r="I18" s="56"/>
      <c r="J18"/>
      <c r="K18" s="65" t="s">
        <v>252</v>
      </c>
      <c r="M18" s="8">
        <f t="shared" si="1"/>
        <v>330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 Agosto 2021'!$H$7:$I$23,2,FALSE),"")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 Agosto 2021'!$H$7:$I$23,2,FALSE),"")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 Agosto 2021'!$H$7:$I$23,2,FALSE),"")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 Agosto 2021'!$H$7:$I$23,2,FALSE),"")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 Agosto 2021'!$H$7:$I$23,2,FALSE),"")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 Agosto 2021'!$H$7:$I$23,2,FALSE),"")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 Agosto 2021'!$H$7:$I$23,2,FALSE),"")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 Agosto 2021'!$H$7:$I$23,2,FALSE),"")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 Agosto 2021'!$H$7:$I$23,2,FALSE),"")</f>
        <v>1600</v>
      </c>
      <c r="F27" s="19" t="s">
        <v>12</v>
      </c>
      <c r="G27" s="33">
        <f t="shared" si="2"/>
        <v>10400</v>
      </c>
      <c r="I27" s="57"/>
      <c r="J27"/>
      <c r="K27" s="65" t="s">
        <v>246</v>
      </c>
      <c r="L27" s="65"/>
      <c r="M27" s="8">
        <f>E27</f>
        <v>1600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 Agosto 2021'!$H$7:$I$23,2,FALSE),"")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 Agosto 2021'!$H$7:$I$23,2,FALSE),"")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 Agosto 2021'!$H$7:$I$23,2,FALSE),"")</f>
        <v>370</v>
      </c>
      <c r="F30" s="18" t="s">
        <v>12</v>
      </c>
      <c r="G30" s="33">
        <f t="shared" si="2"/>
        <v>814.00000000000011</v>
      </c>
      <c r="J30"/>
      <c r="K30" s="65" t="s">
        <v>247</v>
      </c>
      <c r="L30" s="65"/>
      <c r="M30" s="8">
        <f>E30</f>
        <v>370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 Agosto 2021'!$H$7:$I$23,2,FALSE),"")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 Agosto 2021'!$H$7:$I$23,2,FALSE),"")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 Agosto 2021'!$H$7:$I$23,2,FALSE),"")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 Agosto 2021'!$H$7:$I$23,2,FALSE),"")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 Agosto 2021'!$H$7:$I$23,2,FALSE),"")</f>
        <v>800</v>
      </c>
      <c r="F35" s="19" t="s">
        <v>12</v>
      </c>
      <c r="G35" s="33">
        <f t="shared" si="2"/>
        <v>4240</v>
      </c>
      <c r="K35" s="65" t="s">
        <v>155</v>
      </c>
      <c r="L35" s="65"/>
      <c r="M35" s="8">
        <f>E35</f>
        <v>800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 Agosto 2021'!$H$7:$I$23,2,FALSE),"")</f>
        <v>700</v>
      </c>
      <c r="F36" s="89" t="s">
        <v>12</v>
      </c>
      <c r="G36" s="33">
        <f t="shared" si="2"/>
        <v>1806</v>
      </c>
      <c r="K36" s="65" t="s">
        <v>75</v>
      </c>
      <c r="L36" s="65"/>
      <c r="M36" s="8">
        <f>E36/200</f>
        <v>3.5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 t="str">
        <f>IFERROR(VLOOKUP(A37,'Control -LR-ES  Agosto 2021'!$H$7:$I$23,2,FALSE),"")</f>
        <v/>
      </c>
      <c r="F37" s="19" t="s">
        <v>12</v>
      </c>
      <c r="G37" s="33" t="str">
        <f t="shared" si="2"/>
        <v/>
      </c>
      <c r="K37" s="65" t="s">
        <v>248</v>
      </c>
      <c r="L37" s="65"/>
      <c r="M37" s="8" t="str">
        <f t="shared" si="1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 Agosto 2021'!$H$7:$I$23,2,FALSE),"")</f>
        <v>160</v>
      </c>
      <c r="F38" s="19" t="s">
        <v>12</v>
      </c>
      <c r="G38" s="33">
        <f t="shared" si="2"/>
        <v>688</v>
      </c>
      <c r="K38" s="65" t="s">
        <v>189</v>
      </c>
      <c r="L38" s="65"/>
      <c r="M38" s="8">
        <f t="shared" si="1"/>
        <v>160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 Agosto 2021'!$H$7:$I$23,2,FALSE),"")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 Agosto 2021'!$H$7:$I$23,2,FALSE),"")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 Agosto 2021'!$H$7:$I$23,2,FALSE),"")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 Agosto 2021'!$H$7:$I$23,2,FALSE),"")</f>
        <v>400</v>
      </c>
      <c r="F42" s="20" t="s">
        <v>12</v>
      </c>
      <c r="G42" s="33">
        <f t="shared" si="2"/>
        <v>1780</v>
      </c>
      <c r="I42" s="188"/>
      <c r="K42" t="str">
        <f>A42</f>
        <v>RT740</v>
      </c>
      <c r="M42" s="8">
        <f>E42/200</f>
        <v>2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 -LR-ES  Agosto 2021'!$H$7:$I$23,2,FALSE),"")</f>
        <v>350</v>
      </c>
      <c r="F43" s="94" t="s">
        <v>12</v>
      </c>
      <c r="G43" s="95">
        <f t="shared" si="2"/>
        <v>1130.5</v>
      </c>
      <c r="H43" s="35"/>
      <c r="I43" s="55"/>
      <c r="K43" s="65" t="s">
        <v>249</v>
      </c>
      <c r="M43" s="8">
        <f>E43</f>
        <v>350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261</v>
      </c>
      <c r="B44" s="48">
        <v>37</v>
      </c>
      <c r="C44" s="96" t="s">
        <v>263</v>
      </c>
      <c r="D44" s="92">
        <f t="shared" si="0"/>
        <v>3.21</v>
      </c>
      <c r="E44" s="18" t="str">
        <f>IFERROR(VLOOKUP(A44,'Control -LR-ES  Agosto 2021'!$H$7:$I$23,2,FALSE),"")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 t="shared" si="1"/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5">
      <c r="A45" s="87" t="s">
        <v>227</v>
      </c>
      <c r="B45" s="48">
        <v>38</v>
      </c>
      <c r="C45" s="96" t="s">
        <v>227</v>
      </c>
      <c r="D45" s="92">
        <f>VLOOKUP(A45,$A$93:$B$138,2,FALSE)</f>
        <v>4.4000000000000004</v>
      </c>
      <c r="E45" s="18">
        <f>IFERROR(VLOOKUP(A45,'Control -LR-ES  Agosto 2021'!$H$7:$I$23,2,FALSE),"")</f>
        <v>1600</v>
      </c>
      <c r="F45" s="94" t="s">
        <v>12</v>
      </c>
      <c r="G45" s="213">
        <f>IFERROR(+D45*E45,"")</f>
        <v>7040.0000000000009</v>
      </c>
      <c r="H45" s="35"/>
      <c r="J45" s="7"/>
      <c r="K45" s="65">
        <v>20002380</v>
      </c>
      <c r="L45" s="186"/>
      <c r="M45" s="8">
        <f t="shared" si="1"/>
        <v>1600</v>
      </c>
      <c r="N45" s="7"/>
      <c r="O45" t="s">
        <v>164</v>
      </c>
      <c r="P45">
        <v>2005</v>
      </c>
      <c r="Q45" t="s">
        <v>165</v>
      </c>
      <c r="R45" s="146" t="s">
        <v>167</v>
      </c>
      <c r="S45" s="65" t="s">
        <v>213</v>
      </c>
      <c r="T45" s="7"/>
    </row>
    <row r="46" spans="1:20" ht="24.95" hidden="1" customHeight="1" x14ac:dyDescent="0.2">
      <c r="A46" s="87" t="s">
        <v>228</v>
      </c>
      <c r="B46" s="48">
        <v>39</v>
      </c>
      <c r="C46" s="215" t="s">
        <v>228</v>
      </c>
      <c r="D46" s="92">
        <f>VLOOKUP(A46,$A$93:$B$138,2,FALSE)</f>
        <v>3.88</v>
      </c>
      <c r="E46" s="18">
        <f>IFERROR(VLOOKUP(A46,'Control -LR-ES  Agosto 2021'!$H$7:$I$23,2,FALSE),"")</f>
        <v>0</v>
      </c>
      <c r="F46" s="219" t="s">
        <v>12</v>
      </c>
      <c r="G46" s="217">
        <f>IFERROR(+D46*E46,"")</f>
        <v>0</v>
      </c>
      <c r="I46" s="90"/>
      <c r="J46" s="65"/>
      <c r="K46" s="65">
        <v>20002186</v>
      </c>
      <c r="M46" s="8">
        <f t="shared" si="1"/>
        <v>0</v>
      </c>
      <c r="N46"/>
      <c r="O46">
        <v>2005</v>
      </c>
      <c r="P46" t="s">
        <v>165</v>
      </c>
      <c r="Q46" t="s">
        <v>178</v>
      </c>
      <c r="R46" s="65" t="s">
        <v>231</v>
      </c>
    </row>
    <row r="47" spans="1:20" ht="24.95" customHeight="1" x14ac:dyDescent="0.2">
      <c r="A47" s="88"/>
      <c r="B47" s="23"/>
      <c r="C47" s="218"/>
      <c r="D47" s="152"/>
      <c r="E47" s="156" t="s">
        <v>11</v>
      </c>
      <c r="F47" s="157"/>
      <c r="G47" s="70">
        <f>SUM(G8:G46)</f>
        <v>34038.533333333333</v>
      </c>
      <c r="H47" s="15"/>
      <c r="I47" s="183">
        <f>G47*0.97</f>
        <v>33017.37733333333</v>
      </c>
      <c r="S47" s="7" t="str">
        <f>B5</f>
        <v>Período: Agosto  2021</v>
      </c>
    </row>
    <row r="48" spans="1:20" ht="24.95" customHeight="1" x14ac:dyDescent="0.2">
      <c r="A48" s="88"/>
      <c r="B48" s="23"/>
      <c r="C48" s="21"/>
      <c r="D48" s="22"/>
      <c r="E48" s="24"/>
      <c r="F48" s="22"/>
      <c r="G48" s="25"/>
      <c r="I48" s="184"/>
      <c r="K48" s="65" t="s">
        <v>199</v>
      </c>
      <c r="L48" s="7" t="str">
        <f>B5</f>
        <v>Período: Agosto  2021</v>
      </c>
    </row>
    <row r="49" spans="1:18" ht="24.95" customHeight="1" x14ac:dyDescent="0.2">
      <c r="A49" s="88"/>
      <c r="B49" s="26"/>
      <c r="C49" s="52" t="s">
        <v>240</v>
      </c>
      <c r="D49" s="68">
        <f>'Certificado servicio-EM Sept 19'!D46</f>
        <v>2094.98</v>
      </c>
      <c r="E49" s="69">
        <v>0.4</v>
      </c>
      <c r="F49" s="48" t="s">
        <v>10</v>
      </c>
      <c r="G49" s="70">
        <f>(D49*E49)</f>
        <v>837.99200000000008</v>
      </c>
      <c r="I49" s="183">
        <f>G49*0.97</f>
        <v>812.85224000000005</v>
      </c>
      <c r="L49" s="149">
        <v>20002585</v>
      </c>
      <c r="M49" s="151">
        <f>E49</f>
        <v>0.4</v>
      </c>
      <c r="N49" s="150"/>
      <c r="O49" s="59" t="s">
        <v>164</v>
      </c>
      <c r="P49" s="59">
        <v>2005</v>
      </c>
      <c r="Q49" s="59" t="s">
        <v>165</v>
      </c>
      <c r="R49" s="59" t="s">
        <v>167</v>
      </c>
    </row>
    <row r="50" spans="1:18" ht="24.95" customHeight="1" x14ac:dyDescent="0.2">
      <c r="A50" s="88"/>
      <c r="B50" s="26"/>
      <c r="C50" s="52" t="s">
        <v>114</v>
      </c>
      <c r="D50" s="226">
        <v>687698.54</v>
      </c>
      <c r="E50" s="69">
        <v>0.4</v>
      </c>
      <c r="F50" s="48" t="s">
        <v>10</v>
      </c>
      <c r="G50" s="72">
        <f>D50*E50</f>
        <v>275079.41600000003</v>
      </c>
      <c r="I50" s="183">
        <f>G50*0.97</f>
        <v>266827.03352</v>
      </c>
      <c r="L50" s="149">
        <v>20002374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s="65" customFormat="1" ht="24.95" customHeight="1" x14ac:dyDescent="0.25">
      <c r="A51" s="138"/>
      <c r="B51" s="9"/>
      <c r="C51" s="10"/>
      <c r="D51" s="11"/>
      <c r="E51" s="12"/>
      <c r="F51" s="11"/>
      <c r="G51" s="13"/>
      <c r="I51" s="66"/>
    </row>
    <row r="52" spans="1:18" s="65" customFormat="1" ht="24.95" customHeight="1" x14ac:dyDescent="0.2">
      <c r="A52" s="138"/>
      <c r="B52" s="534" t="s">
        <v>14</v>
      </c>
      <c r="C52" s="534"/>
      <c r="D52" s="534"/>
      <c r="E52" s="534"/>
      <c r="F52" s="158" t="s">
        <v>8</v>
      </c>
      <c r="G52" s="171">
        <f>G47+G49</f>
        <v>34876.525333333331</v>
      </c>
      <c r="I52" s="66"/>
    </row>
    <row r="53" spans="1:18" s="65" customFormat="1" ht="24.95" customHeight="1" x14ac:dyDescent="0.2">
      <c r="A53" s="88"/>
      <c r="B53" s="534" t="s">
        <v>15</v>
      </c>
      <c r="C53" s="534"/>
      <c r="D53" s="534"/>
      <c r="E53" s="534"/>
      <c r="F53" s="172" t="s">
        <v>9</v>
      </c>
      <c r="G53" s="173">
        <f>G50</f>
        <v>275079.41600000003</v>
      </c>
      <c r="I53" s="66"/>
    </row>
    <row r="54" spans="1:18" s="65" customFormat="1" ht="24.95" customHeight="1" x14ac:dyDescent="0.2">
      <c r="A54" s="138"/>
      <c r="B54" s="519" t="s">
        <v>192</v>
      </c>
      <c r="C54" s="519"/>
      <c r="D54" s="519"/>
      <c r="E54" s="519"/>
      <c r="F54" s="73" t="s">
        <v>8</v>
      </c>
      <c r="G54" s="74">
        <f>G52*0.97</f>
        <v>33830.22957333333</v>
      </c>
      <c r="I54" s="66"/>
    </row>
    <row r="55" spans="1:18" s="65" customFormat="1" ht="24.95" customHeight="1" x14ac:dyDescent="0.2">
      <c r="A55" s="88"/>
      <c r="B55" s="519" t="s">
        <v>193</v>
      </c>
      <c r="C55" s="519"/>
      <c r="D55" s="519"/>
      <c r="E55" s="519"/>
      <c r="F55" s="75" t="s">
        <v>9</v>
      </c>
      <c r="G55" s="76">
        <f>G53*0.97</f>
        <v>266827.03352</v>
      </c>
      <c r="I55" s="66"/>
    </row>
    <row r="56" spans="1:18" s="65" customFormat="1" x14ac:dyDescent="0.2">
      <c r="A56" s="88"/>
      <c r="B56" s="29"/>
      <c r="C56" s="30"/>
      <c r="D56" s="30"/>
      <c r="E56" s="30"/>
      <c r="F56" s="31"/>
      <c r="G56" s="34"/>
      <c r="I56" s="66"/>
    </row>
    <row r="57" spans="1:18" s="65" customFormat="1" x14ac:dyDescent="0.2">
      <c r="A57" s="88"/>
      <c r="B57" s="14"/>
      <c r="C57" s="8"/>
      <c r="D57" s="8"/>
      <c r="E57" s="8"/>
      <c r="F57" s="7"/>
      <c r="G57" s="44"/>
      <c r="I57" s="66"/>
    </row>
    <row r="58" spans="1:18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7"/>
      <c r="D61" s="15"/>
      <c r="E61" s="15"/>
      <c r="F61" s="15"/>
      <c r="G61" s="16"/>
      <c r="I61" s="66"/>
    </row>
    <row r="62" spans="1:18" s="65" customFormat="1" ht="21.95" customHeight="1" x14ac:dyDescent="0.2">
      <c r="A62" s="88"/>
      <c r="B62" s="14"/>
      <c r="C62" s="7"/>
      <c r="D62" s="15"/>
      <c r="E62" s="7"/>
      <c r="F62" s="15"/>
      <c r="G62" s="16"/>
      <c r="I62" s="66"/>
    </row>
    <row r="63" spans="1:18" s="65" customFormat="1" ht="23.25" customHeight="1" x14ac:dyDescent="0.2">
      <c r="A63" s="88"/>
      <c r="B63" s="14"/>
      <c r="C63" s="51" t="s">
        <v>16</v>
      </c>
      <c r="D63" s="6"/>
      <c r="E63" s="516" t="s">
        <v>17</v>
      </c>
      <c r="F63" s="517"/>
      <c r="G63" s="518"/>
      <c r="I63" s="66"/>
    </row>
    <row r="64" spans="1:18" s="65" customFormat="1" ht="15.75" x14ac:dyDescent="0.25">
      <c r="A64" s="88"/>
      <c r="B64" s="36"/>
      <c r="C64" s="46" t="s">
        <v>110</v>
      </c>
      <c r="D64" s="37"/>
      <c r="E64" s="38" t="s">
        <v>258</v>
      </c>
      <c r="F64" s="38"/>
      <c r="G64" s="39"/>
      <c r="I64" s="66"/>
    </row>
    <row r="65" spans="1:9" s="65" customFormat="1" ht="21.95" customHeight="1" x14ac:dyDescent="0.2">
      <c r="A65" s="88"/>
      <c r="B65" s="40"/>
      <c r="C65" s="41"/>
      <c r="D65" s="41"/>
      <c r="E65" s="42"/>
      <c r="F65" s="42"/>
      <c r="G65" s="43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I69" s="66"/>
    </row>
    <row r="70" spans="1:9" ht="7.5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H74" s="55"/>
      <c r="I74" s="7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I89" s="7"/>
    </row>
    <row r="90" spans="1:9" ht="15" thickBot="1" x14ac:dyDescent="0.25">
      <c r="A90" s="81" t="s">
        <v>32</v>
      </c>
      <c r="B90" s="80">
        <v>2.38</v>
      </c>
      <c r="I90" s="7"/>
    </row>
    <row r="91" spans="1:9" ht="15" thickBot="1" x14ac:dyDescent="0.25">
      <c r="A91" s="81" t="s">
        <v>31</v>
      </c>
      <c r="B91" s="80">
        <v>3.18</v>
      </c>
      <c r="F91" s="55"/>
      <c r="I91" s="7"/>
    </row>
    <row r="92" spans="1:9" ht="15" thickBot="1" x14ac:dyDescent="0.25">
      <c r="A92" s="81" t="s">
        <v>37</v>
      </c>
      <c r="B92" s="80">
        <v>2.41</v>
      </c>
      <c r="F92" s="55"/>
      <c r="I92" s="7"/>
    </row>
    <row r="93" spans="1:9" ht="15" thickBot="1" x14ac:dyDescent="0.25">
      <c r="A93" s="81" t="s">
        <v>36</v>
      </c>
      <c r="B93" s="80">
        <v>2.15</v>
      </c>
      <c r="F93" s="55"/>
      <c r="I93" s="7"/>
    </row>
    <row r="94" spans="1:9" ht="15" thickBot="1" x14ac:dyDescent="0.25">
      <c r="A94" s="81" t="s">
        <v>38</v>
      </c>
      <c r="B94" s="80">
        <v>2.83</v>
      </c>
      <c r="F94" s="55"/>
      <c r="I94" s="7"/>
    </row>
    <row r="95" spans="1:9" ht="15" thickBot="1" x14ac:dyDescent="0.25">
      <c r="A95" s="81" t="s">
        <v>40</v>
      </c>
      <c r="B95" s="80">
        <v>2.15</v>
      </c>
      <c r="F95" s="55"/>
      <c r="I95" s="7"/>
    </row>
    <row r="96" spans="1:9" ht="15" thickBot="1" x14ac:dyDescent="0.25">
      <c r="A96" s="81" t="s">
        <v>39</v>
      </c>
      <c r="B96" s="80">
        <v>3.46</v>
      </c>
      <c r="F96" s="55"/>
      <c r="I96" s="7"/>
    </row>
    <row r="97" spans="1:9" ht="15" thickBot="1" x14ac:dyDescent="0.25">
      <c r="A97" s="81" t="s">
        <v>28</v>
      </c>
      <c r="B97" s="80">
        <v>2.76</v>
      </c>
      <c r="F97" s="55"/>
      <c r="I97" s="7"/>
    </row>
    <row r="98" spans="1:9" ht="15" thickBot="1" x14ac:dyDescent="0.25">
      <c r="A98" s="81" t="s">
        <v>41</v>
      </c>
      <c r="B98" s="80">
        <v>4.3899999999999997</v>
      </c>
      <c r="F98" s="55"/>
      <c r="I98" s="7"/>
    </row>
    <row r="99" spans="1:9" ht="15" thickBot="1" x14ac:dyDescent="0.25">
      <c r="A99" s="81" t="s">
        <v>43</v>
      </c>
      <c r="B99" s="80">
        <v>1.18</v>
      </c>
      <c r="F99" s="55"/>
      <c r="I99" s="7"/>
    </row>
    <row r="100" spans="1:9" ht="15" thickBot="1" x14ac:dyDescent="0.25">
      <c r="A100" s="81" t="s">
        <v>30</v>
      </c>
      <c r="B100" s="80">
        <v>1.84</v>
      </c>
      <c r="F100" s="55"/>
      <c r="I100" s="7"/>
    </row>
    <row r="101" spans="1:9" ht="15" thickBot="1" x14ac:dyDescent="0.25">
      <c r="A101" s="81" t="s">
        <v>34</v>
      </c>
      <c r="B101" s="80">
        <v>5.98</v>
      </c>
      <c r="F101" s="55"/>
      <c r="I101" s="7"/>
    </row>
    <row r="102" spans="1:9" ht="15" thickBot="1" x14ac:dyDescent="0.25">
      <c r="A102" s="81" t="s">
        <v>33</v>
      </c>
      <c r="B102" s="80">
        <v>5.45</v>
      </c>
      <c r="F102" s="55"/>
      <c r="I102" s="7"/>
    </row>
    <row r="103" spans="1:9" ht="15" thickBot="1" x14ac:dyDescent="0.25">
      <c r="A103" s="81" t="s">
        <v>42</v>
      </c>
      <c r="B103" s="80">
        <v>3.9</v>
      </c>
      <c r="F103" s="55"/>
      <c r="I103" s="7"/>
    </row>
    <row r="104" spans="1:9" ht="15" thickBot="1" x14ac:dyDescent="0.25">
      <c r="A104" s="81" t="s">
        <v>29</v>
      </c>
      <c r="B104" s="80">
        <v>2</v>
      </c>
      <c r="F104" s="55"/>
      <c r="I104" s="7"/>
    </row>
    <row r="105" spans="1:9" ht="15" thickBot="1" x14ac:dyDescent="0.25">
      <c r="A105" s="81" t="s">
        <v>62</v>
      </c>
      <c r="B105" s="80">
        <v>1.9</v>
      </c>
      <c r="F105" s="55"/>
      <c r="I105" s="7"/>
    </row>
    <row r="106" spans="1:9" ht="15.75" customHeight="1" thickBot="1" x14ac:dyDescent="0.25">
      <c r="A106" s="81" t="s">
        <v>63</v>
      </c>
      <c r="B106" s="80">
        <v>3.4</v>
      </c>
      <c r="F106" s="55"/>
    </row>
    <row r="107" spans="1:9" ht="15" thickBot="1" x14ac:dyDescent="0.25">
      <c r="A107" s="81" t="s">
        <v>64</v>
      </c>
      <c r="B107" s="80">
        <v>6.1</v>
      </c>
      <c r="F107" s="55"/>
    </row>
    <row r="108" spans="1:9" ht="15" thickBot="1" x14ac:dyDescent="0.25">
      <c r="A108" s="81" t="s">
        <v>65</v>
      </c>
      <c r="B108" s="80">
        <v>6.5</v>
      </c>
      <c r="F108" s="55"/>
    </row>
    <row r="109" spans="1:9" ht="15" thickBot="1" x14ac:dyDescent="0.25">
      <c r="A109" s="81" t="s">
        <v>66</v>
      </c>
      <c r="B109" s="80">
        <v>4.4000000000000004</v>
      </c>
      <c r="F109" s="55"/>
    </row>
    <row r="110" spans="1:9" ht="15" thickBot="1" x14ac:dyDescent="0.25">
      <c r="A110" s="81" t="s">
        <v>67</v>
      </c>
      <c r="B110" s="80">
        <v>2850</v>
      </c>
      <c r="F110" s="55"/>
    </row>
    <row r="111" spans="1:9" ht="15" thickBot="1" x14ac:dyDescent="0.25">
      <c r="A111" s="81" t="s">
        <v>68</v>
      </c>
      <c r="B111" s="80">
        <v>4.5999999999999996</v>
      </c>
      <c r="F111" s="55"/>
    </row>
    <row r="112" spans="1:9" ht="15" thickBot="1" x14ac:dyDescent="0.25">
      <c r="A112" s="81" t="s">
        <v>69</v>
      </c>
      <c r="B112" s="80">
        <v>2.2000000000000002</v>
      </c>
      <c r="F112" s="55"/>
    </row>
    <row r="113" spans="1:7" ht="15" thickBot="1" x14ac:dyDescent="0.25">
      <c r="A113" s="81" t="s">
        <v>70</v>
      </c>
      <c r="B113" s="80">
        <v>3.91</v>
      </c>
      <c r="F113" s="55"/>
    </row>
    <row r="114" spans="1:7" ht="15" thickBot="1" x14ac:dyDescent="0.25">
      <c r="A114" s="81" t="s">
        <v>71</v>
      </c>
      <c r="B114" s="80">
        <v>3.3</v>
      </c>
      <c r="F114" s="55"/>
    </row>
    <row r="115" spans="1:7" ht="15" thickBot="1" x14ac:dyDescent="0.25">
      <c r="A115" s="81" t="s">
        <v>266</v>
      </c>
      <c r="B115" s="80">
        <v>1180</v>
      </c>
      <c r="F115" s="55"/>
    </row>
    <row r="116" spans="1:7" ht="15" thickBot="1" x14ac:dyDescent="0.25">
      <c r="A116" s="81" t="s">
        <v>72</v>
      </c>
      <c r="B116" s="80">
        <v>4.1500000000000004</v>
      </c>
      <c r="F116" s="55"/>
    </row>
    <row r="117" spans="1:7" ht="15" thickBot="1" x14ac:dyDescent="0.25">
      <c r="A117" s="81" t="s">
        <v>73</v>
      </c>
      <c r="B117" s="80">
        <v>4.3600000000000003</v>
      </c>
      <c r="F117" s="55"/>
    </row>
    <row r="118" spans="1:7" ht="15" thickBot="1" x14ac:dyDescent="0.25">
      <c r="A118" s="81" t="s">
        <v>74</v>
      </c>
      <c r="B118" s="80">
        <v>5.3</v>
      </c>
      <c r="F118" s="55"/>
    </row>
    <row r="119" spans="1:7" ht="15" thickBot="1" x14ac:dyDescent="0.25">
      <c r="A119" s="81" t="s">
        <v>75</v>
      </c>
      <c r="B119" s="80">
        <v>2.58</v>
      </c>
      <c r="F119" s="55"/>
    </row>
    <row r="120" spans="1:7" ht="15" thickBot="1" x14ac:dyDescent="0.25">
      <c r="A120" s="81" t="s">
        <v>76</v>
      </c>
      <c r="B120" s="80">
        <v>4.4000000000000004</v>
      </c>
      <c r="F120" s="55"/>
    </row>
    <row r="121" spans="1:7" ht="15" thickBot="1" x14ac:dyDescent="0.25">
      <c r="A121" s="81" t="s">
        <v>77</v>
      </c>
      <c r="B121" s="80">
        <v>4.3</v>
      </c>
      <c r="F121" s="55"/>
    </row>
    <row r="122" spans="1:7" ht="29.25" thickBot="1" x14ac:dyDescent="0.25">
      <c r="A122" s="81" t="s">
        <v>58</v>
      </c>
      <c r="B122" s="80">
        <v>4.3</v>
      </c>
      <c r="G122" s="55"/>
    </row>
    <row r="123" spans="1:7" ht="15" thickBot="1" x14ac:dyDescent="0.25">
      <c r="A123" s="81" t="s">
        <v>35</v>
      </c>
      <c r="B123" s="80">
        <v>2.2000000000000002</v>
      </c>
    </row>
    <row r="124" spans="1:7" ht="15" thickBot="1" x14ac:dyDescent="0.25">
      <c r="A124" s="81" t="s">
        <v>27</v>
      </c>
      <c r="B124" s="80">
        <v>3.23</v>
      </c>
    </row>
    <row r="125" spans="1:7" ht="15" thickBot="1" x14ac:dyDescent="0.25">
      <c r="A125" s="81" t="s">
        <v>59</v>
      </c>
      <c r="B125" s="80">
        <v>3.23</v>
      </c>
    </row>
    <row r="126" spans="1:7" ht="15" thickBot="1" x14ac:dyDescent="0.25">
      <c r="A126" s="81" t="s">
        <v>203</v>
      </c>
      <c r="B126" s="80">
        <v>4.45</v>
      </c>
    </row>
    <row r="127" spans="1:7" x14ac:dyDescent="0.2">
      <c r="A127" s="96" t="s">
        <v>227</v>
      </c>
      <c r="B127" s="92">
        <v>4.4000000000000004</v>
      </c>
    </row>
    <row r="128" spans="1:7" x14ac:dyDescent="0.2">
      <c r="A128" s="97" t="s">
        <v>228</v>
      </c>
      <c r="B128" s="195">
        <v>3.88</v>
      </c>
    </row>
    <row r="129" spans="1:2" ht="14.25" x14ac:dyDescent="0.2">
      <c r="A129" s="84" t="s">
        <v>261</v>
      </c>
      <c r="B129" s="227">
        <v>3.21</v>
      </c>
    </row>
  </sheetData>
  <autoFilter ref="A7:S47" xr:uid="{00000000-0009-0000-0000-00006C000000}">
    <filterColumn colId="4">
      <filters>
        <filter val="0,33"/>
        <filter val="160"/>
        <filter val="1600"/>
        <filter val="330"/>
        <filter val="350"/>
        <filter val="370"/>
        <filter val="40"/>
        <filter val="400"/>
        <filter val="525"/>
        <filter val="620"/>
        <filter val="700"/>
        <filter val="710"/>
        <filter val="800"/>
        <filter val="TOTAL TRATAMIENTO QUIMICO"/>
      </filters>
    </filterColumn>
  </autoFilter>
  <mergeCells count="9">
    <mergeCell ref="B54:E54"/>
    <mergeCell ref="B55:E55"/>
    <mergeCell ref="E63:G63"/>
    <mergeCell ref="B2:G2"/>
    <mergeCell ref="B3:G3"/>
    <mergeCell ref="B4:G4"/>
    <mergeCell ref="B5:G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pageSetUpPr fitToPage="1"/>
  </sheetPr>
  <dimension ref="A1:N85"/>
  <sheetViews>
    <sheetView topLeftCell="B1" zoomScale="98" zoomScaleNormal="98" workbookViewId="0">
      <selection activeCell="H6" sqref="H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80037129</v>
      </c>
      <c r="C4" s="114">
        <v>44417</v>
      </c>
      <c r="D4" s="113" t="s">
        <v>65</v>
      </c>
      <c r="E4" s="113">
        <v>1000</v>
      </c>
      <c r="G4" s="60"/>
    </row>
    <row r="5" spans="2:14" x14ac:dyDescent="0.2">
      <c r="B5" s="113">
        <v>80037129</v>
      </c>
      <c r="C5" s="114">
        <v>44417</v>
      </c>
      <c r="D5" s="113" t="s">
        <v>77</v>
      </c>
      <c r="E5" s="113">
        <v>160</v>
      </c>
      <c r="G5" s="60"/>
    </row>
    <row r="6" spans="2:14" x14ac:dyDescent="0.2">
      <c r="B6" s="113">
        <v>80037129</v>
      </c>
      <c r="C6" s="114">
        <v>44417</v>
      </c>
      <c r="D6" s="113" t="s">
        <v>74</v>
      </c>
      <c r="E6" s="113">
        <v>800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80037129</v>
      </c>
      <c r="C7" s="114">
        <v>44417</v>
      </c>
      <c r="D7" s="113" t="s">
        <v>39</v>
      </c>
      <c r="E7" s="113">
        <v>275</v>
      </c>
      <c r="G7" s="60"/>
      <c r="H7" s="54" t="s">
        <v>32</v>
      </c>
      <c r="I7" s="496">
        <v>710</v>
      </c>
      <c r="L7" s="59"/>
      <c r="M7" s="59"/>
    </row>
    <row r="8" spans="2:14" x14ac:dyDescent="0.2">
      <c r="B8" s="113">
        <v>80037129</v>
      </c>
      <c r="C8" s="114">
        <v>44417</v>
      </c>
      <c r="D8" s="113" t="s">
        <v>59</v>
      </c>
      <c r="E8" s="113">
        <v>350</v>
      </c>
      <c r="F8" s="141"/>
      <c r="H8" s="54" t="s">
        <v>65</v>
      </c>
      <c r="I8" s="496">
        <v>1600</v>
      </c>
      <c r="L8" s="59"/>
      <c r="M8" s="229"/>
    </row>
    <row r="9" spans="2:14" x14ac:dyDescent="0.2">
      <c r="B9" s="113">
        <v>80037524</v>
      </c>
      <c r="C9" s="114">
        <v>44425</v>
      </c>
      <c r="D9" s="113" t="s">
        <v>32</v>
      </c>
      <c r="E9" s="113">
        <v>400</v>
      </c>
      <c r="H9" s="54" t="s">
        <v>77</v>
      </c>
      <c r="I9" s="496">
        <v>160</v>
      </c>
      <c r="L9" s="59"/>
      <c r="M9" s="59"/>
    </row>
    <row r="10" spans="2:14" x14ac:dyDescent="0.2">
      <c r="B10" s="113">
        <v>80037524</v>
      </c>
      <c r="C10" s="114">
        <v>44425</v>
      </c>
      <c r="D10" s="113" t="s">
        <v>69</v>
      </c>
      <c r="E10" s="113">
        <v>200</v>
      </c>
      <c r="H10" s="54" t="s">
        <v>69</v>
      </c>
      <c r="I10" s="496">
        <v>370</v>
      </c>
      <c r="L10" s="59"/>
      <c r="M10" s="59"/>
    </row>
    <row r="11" spans="2:14" x14ac:dyDescent="0.2">
      <c r="B11" s="113">
        <v>80037524</v>
      </c>
      <c r="C11" s="114">
        <v>44425</v>
      </c>
      <c r="D11" s="113" t="s">
        <v>38</v>
      </c>
      <c r="E11" s="113">
        <v>320</v>
      </c>
      <c r="H11" s="54" t="s">
        <v>37</v>
      </c>
      <c r="I11" s="496">
        <v>40</v>
      </c>
      <c r="L11" s="59"/>
      <c r="M11" s="59"/>
    </row>
    <row r="12" spans="2:14" x14ac:dyDescent="0.2">
      <c r="B12" s="113">
        <v>80037524</v>
      </c>
      <c r="C12" s="114">
        <v>44425</v>
      </c>
      <c r="D12" s="113" t="s">
        <v>43</v>
      </c>
      <c r="E12" s="113">
        <v>190</v>
      </c>
      <c r="H12" s="54" t="s">
        <v>38</v>
      </c>
      <c r="I12" s="496">
        <v>620</v>
      </c>
      <c r="L12" s="59"/>
      <c r="M12" s="59"/>
    </row>
    <row r="13" spans="2:14" x14ac:dyDescent="0.2">
      <c r="B13" s="113">
        <v>80037524</v>
      </c>
      <c r="C13" s="114">
        <v>44425</v>
      </c>
      <c r="D13" s="113" t="s">
        <v>75</v>
      </c>
      <c r="E13" s="113">
        <v>400</v>
      </c>
      <c r="H13" s="54" t="s">
        <v>74</v>
      </c>
      <c r="I13" s="496">
        <v>800</v>
      </c>
      <c r="L13" s="59"/>
      <c r="M13" s="59"/>
    </row>
    <row r="14" spans="2:14" x14ac:dyDescent="0.2">
      <c r="B14" s="113">
        <v>80037492</v>
      </c>
      <c r="C14" s="114">
        <v>44425</v>
      </c>
      <c r="D14" s="113" t="s">
        <v>65</v>
      </c>
      <c r="E14" s="113">
        <v>600</v>
      </c>
      <c r="H14" s="54" t="s">
        <v>39</v>
      </c>
      <c r="I14" s="496">
        <v>525</v>
      </c>
      <c r="L14" s="59"/>
      <c r="M14" s="59"/>
    </row>
    <row r="15" spans="2:14" x14ac:dyDescent="0.2">
      <c r="B15" s="113">
        <v>80037492</v>
      </c>
      <c r="C15" s="114">
        <v>44425</v>
      </c>
      <c r="D15" s="113" t="s">
        <v>39</v>
      </c>
      <c r="E15" s="113">
        <v>250</v>
      </c>
      <c r="H15" s="54" t="s">
        <v>203</v>
      </c>
      <c r="I15" s="496">
        <v>400</v>
      </c>
      <c r="J15" s="136"/>
      <c r="L15" s="59"/>
      <c r="M15" s="59"/>
    </row>
    <row r="16" spans="2:14" x14ac:dyDescent="0.2">
      <c r="B16" s="113">
        <v>80037137</v>
      </c>
      <c r="C16" s="114">
        <v>44417</v>
      </c>
      <c r="D16" s="113" t="s">
        <v>203</v>
      </c>
      <c r="E16" s="113">
        <v>200</v>
      </c>
      <c r="H16" s="54" t="s">
        <v>43</v>
      </c>
      <c r="I16" s="496">
        <v>330</v>
      </c>
      <c r="L16" s="59"/>
      <c r="M16" s="59"/>
    </row>
    <row r="17" spans="2:13" x14ac:dyDescent="0.2">
      <c r="B17" s="113">
        <v>80037496</v>
      </c>
      <c r="C17" s="114">
        <v>44425</v>
      </c>
      <c r="D17" s="113" t="s">
        <v>203</v>
      </c>
      <c r="E17" s="113">
        <v>200</v>
      </c>
      <c r="H17" s="54" t="s">
        <v>59</v>
      </c>
      <c r="I17" s="496">
        <v>350</v>
      </c>
      <c r="L17" s="59"/>
      <c r="M17" s="59"/>
    </row>
    <row r="18" spans="2:13" x14ac:dyDescent="0.2">
      <c r="B18" s="228">
        <v>80037687</v>
      </c>
      <c r="C18" s="114">
        <v>44428</v>
      </c>
      <c r="D18" s="113" t="s">
        <v>32</v>
      </c>
      <c r="E18" s="113">
        <v>310</v>
      </c>
      <c r="H18" s="54" t="s">
        <v>75</v>
      </c>
      <c r="I18" s="496">
        <v>700</v>
      </c>
      <c r="L18" s="59"/>
      <c r="M18" s="59"/>
    </row>
    <row r="19" spans="2:13" x14ac:dyDescent="0.2">
      <c r="B19" s="228">
        <v>80037687</v>
      </c>
      <c r="C19" s="114">
        <v>44428</v>
      </c>
      <c r="D19" s="113" t="s">
        <v>69</v>
      </c>
      <c r="E19" s="113">
        <v>170</v>
      </c>
      <c r="H19" s="54" t="s">
        <v>227</v>
      </c>
      <c r="I19" s="496">
        <v>1600</v>
      </c>
      <c r="L19" s="59"/>
      <c r="M19" s="59"/>
    </row>
    <row r="20" spans="2:13" x14ac:dyDescent="0.2">
      <c r="B20" s="228">
        <v>80037687</v>
      </c>
      <c r="C20" s="114">
        <v>44428</v>
      </c>
      <c r="D20" s="113" t="s">
        <v>37</v>
      </c>
      <c r="E20" s="113">
        <v>40</v>
      </c>
      <c r="H20" s="54" t="s">
        <v>228</v>
      </c>
      <c r="I20" s="496">
        <v>0</v>
      </c>
    </row>
    <row r="21" spans="2:13" x14ac:dyDescent="0.2">
      <c r="B21" s="228">
        <v>80037687</v>
      </c>
      <c r="C21" s="114">
        <v>44428</v>
      </c>
      <c r="D21" s="113" t="s">
        <v>38</v>
      </c>
      <c r="E21" s="113">
        <v>300</v>
      </c>
      <c r="H21" s="54" t="s">
        <v>266</v>
      </c>
      <c r="I21" s="496">
        <v>0.33333333333333331</v>
      </c>
    </row>
    <row r="22" spans="2:13" x14ac:dyDescent="0.2">
      <c r="B22" s="228">
        <v>80037687</v>
      </c>
      <c r="C22" s="114">
        <v>44428</v>
      </c>
      <c r="D22" s="113" t="s">
        <v>43</v>
      </c>
      <c r="E22" s="113">
        <v>140</v>
      </c>
      <c r="H22" s="54" t="s">
        <v>24</v>
      </c>
      <c r="I22" s="496">
        <v>8205.3333333333339</v>
      </c>
    </row>
    <row r="23" spans="2:13" x14ac:dyDescent="0.2">
      <c r="B23" s="228">
        <v>80037687</v>
      </c>
      <c r="C23" s="114">
        <v>44428</v>
      </c>
      <c r="D23" s="113" t="s">
        <v>75</v>
      </c>
      <c r="E23" s="113">
        <v>300</v>
      </c>
    </row>
    <row r="24" spans="2:13" x14ac:dyDescent="0.2">
      <c r="B24" s="113">
        <v>351</v>
      </c>
      <c r="C24" s="114"/>
      <c r="D24" s="113" t="s">
        <v>227</v>
      </c>
      <c r="E24" s="113">
        <v>1600</v>
      </c>
    </row>
    <row r="25" spans="2:13" x14ac:dyDescent="0.2">
      <c r="B25" s="113">
        <v>352</v>
      </c>
      <c r="C25" s="130"/>
      <c r="D25" s="129" t="s">
        <v>228</v>
      </c>
      <c r="E25" s="129">
        <v>0</v>
      </c>
      <c r="F25" s="104">
        <v>80</v>
      </c>
    </row>
    <row r="26" spans="2:13" x14ac:dyDescent="0.2">
      <c r="B26" s="129">
        <v>80036823</v>
      </c>
      <c r="C26" s="114">
        <v>44410</v>
      </c>
      <c r="D26" s="113" t="s">
        <v>266</v>
      </c>
      <c r="E26" s="113">
        <f>2/6</f>
        <v>0.33333333333333331</v>
      </c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  <c r="F28" s="65"/>
    </row>
    <row r="29" spans="2:13" x14ac:dyDescent="0.2">
      <c r="B29" s="113"/>
      <c r="C29" s="114"/>
      <c r="D29" s="113"/>
      <c r="E29" s="113"/>
      <c r="F29" s="65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</row>
    <row r="32" spans="2:13" x14ac:dyDescent="0.2">
      <c r="B32" s="113"/>
      <c r="C32" s="114"/>
      <c r="D32" s="113"/>
      <c r="E32" s="113"/>
    </row>
    <row r="33" spans="2:5" x14ac:dyDescent="0.2">
      <c r="B33" s="78"/>
      <c r="C33" s="79"/>
      <c r="D33" s="78"/>
      <c r="E33" s="78"/>
    </row>
    <row r="34" spans="2:5" x14ac:dyDescent="0.2">
      <c r="C34" s="77"/>
      <c r="D34" s="60"/>
    </row>
    <row r="35" spans="2:5" x14ac:dyDescent="0.2">
      <c r="B35" s="60"/>
      <c r="C35"/>
      <c r="D35"/>
      <c r="E35"/>
    </row>
    <row r="36" spans="2:5" x14ac:dyDescent="0.2">
      <c r="B36" s="60"/>
      <c r="C36"/>
      <c r="D36"/>
      <c r="E36"/>
    </row>
    <row r="37" spans="2:5" x14ac:dyDescent="0.2">
      <c r="B37"/>
      <c r="C37"/>
      <c r="D37"/>
      <c r="E37"/>
    </row>
    <row r="38" spans="2:5" x14ac:dyDescent="0.2">
      <c r="B38"/>
      <c r="C38"/>
      <c r="D38"/>
      <c r="E38"/>
    </row>
    <row r="39" spans="2:5" x14ac:dyDescent="0.2">
      <c r="B39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 s="136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/>
    </row>
    <row r="48" spans="2:5" ht="14.25" x14ac:dyDescent="0.2">
      <c r="B48" s="84" t="s">
        <v>28</v>
      </c>
      <c r="C48"/>
      <c r="D48"/>
      <c r="E48"/>
    </row>
    <row r="49" spans="1:10" ht="14.25" x14ac:dyDescent="0.2">
      <c r="B49" s="84" t="s">
        <v>62</v>
      </c>
      <c r="C49"/>
      <c r="D49"/>
      <c r="E49"/>
    </row>
    <row r="50" spans="1:10" ht="14.25" x14ac:dyDescent="0.2">
      <c r="B50" s="84" t="s">
        <v>29</v>
      </c>
      <c r="C50"/>
      <c r="D50"/>
      <c r="E50"/>
    </row>
    <row r="51" spans="1:10" ht="14.25" x14ac:dyDescent="0.2">
      <c r="B51" s="84" t="s">
        <v>27</v>
      </c>
      <c r="C51"/>
      <c r="D51"/>
      <c r="E51"/>
    </row>
    <row r="52" spans="1:10" ht="14.25" x14ac:dyDescent="0.2">
      <c r="B52" s="84" t="s">
        <v>63</v>
      </c>
      <c r="C52"/>
      <c r="D52"/>
      <c r="E52"/>
    </row>
    <row r="53" spans="1:10" ht="14.25" x14ac:dyDescent="0.2">
      <c r="B53" s="84" t="s">
        <v>30</v>
      </c>
      <c r="C53"/>
      <c r="D53"/>
      <c r="E53"/>
    </row>
    <row r="54" spans="1:10" ht="14.25" x14ac:dyDescent="0.2">
      <c r="B54" s="84" t="s">
        <v>31</v>
      </c>
    </row>
    <row r="55" spans="1:10" ht="14.25" x14ac:dyDescent="0.2">
      <c r="B55" s="84" t="s">
        <v>32</v>
      </c>
    </row>
    <row r="56" spans="1:10" ht="14.25" x14ac:dyDescent="0.2">
      <c r="B56" s="84" t="s">
        <v>33</v>
      </c>
    </row>
    <row r="57" spans="1:10" ht="14.25" x14ac:dyDescent="0.2">
      <c r="B57" s="84" t="s">
        <v>64</v>
      </c>
    </row>
    <row r="58" spans="1:10" ht="14.25" x14ac:dyDescent="0.2">
      <c r="B58" s="84" t="s">
        <v>261</v>
      </c>
    </row>
    <row r="59" spans="1:10" ht="14.25" x14ac:dyDescent="0.2">
      <c r="B59" s="84" t="s">
        <v>65</v>
      </c>
    </row>
    <row r="60" spans="1:10" ht="14.25" x14ac:dyDescent="0.2">
      <c r="B60" s="84" t="s">
        <v>77</v>
      </c>
    </row>
    <row r="61" spans="1:10" ht="14.25" x14ac:dyDescent="0.2">
      <c r="B61" s="84" t="s">
        <v>66</v>
      </c>
    </row>
    <row r="62" spans="1:10" s="59" customFormat="1" ht="28.5" x14ac:dyDescent="0.2">
      <c r="A62"/>
      <c r="B62" s="84" t="s">
        <v>67</v>
      </c>
      <c r="F62"/>
      <c r="G62"/>
      <c r="H62"/>
      <c r="I62"/>
      <c r="J62"/>
    </row>
    <row r="63" spans="1:10" s="59" customFormat="1" ht="14.25" x14ac:dyDescent="0.2">
      <c r="A63"/>
      <c r="B63" s="84" t="s">
        <v>35</v>
      </c>
      <c r="F63"/>
      <c r="G63"/>
      <c r="H63"/>
      <c r="I63"/>
      <c r="J63"/>
    </row>
    <row r="64" spans="1:10" s="59" customFormat="1" ht="14.25" x14ac:dyDescent="0.2">
      <c r="A64"/>
      <c r="B64" s="84" t="s">
        <v>68</v>
      </c>
      <c r="F64"/>
      <c r="G64"/>
      <c r="H64"/>
      <c r="I64"/>
      <c r="J64"/>
    </row>
    <row r="65" spans="1:10" s="59" customFormat="1" ht="14.25" x14ac:dyDescent="0.2">
      <c r="A65"/>
      <c r="B65" s="84" t="s">
        <v>69</v>
      </c>
      <c r="F65"/>
      <c r="G65"/>
      <c r="H65"/>
      <c r="I65"/>
      <c r="J65"/>
    </row>
    <row r="66" spans="1:10" s="59" customFormat="1" ht="14.25" x14ac:dyDescent="0.2">
      <c r="A66"/>
      <c r="B66" s="84" t="s">
        <v>266</v>
      </c>
      <c r="F66"/>
      <c r="G66"/>
      <c r="H66"/>
      <c r="I66"/>
      <c r="J66"/>
    </row>
    <row r="67" spans="1:10" s="59" customFormat="1" ht="14.25" x14ac:dyDescent="0.2">
      <c r="A67"/>
      <c r="B67" s="84" t="s">
        <v>37</v>
      </c>
      <c r="F67"/>
      <c r="G67"/>
      <c r="H67"/>
      <c r="I67"/>
      <c r="J67"/>
    </row>
    <row r="68" spans="1:10" s="59" customFormat="1" ht="14.25" x14ac:dyDescent="0.2">
      <c r="A68"/>
      <c r="B68" s="84" t="s">
        <v>70</v>
      </c>
      <c r="F68"/>
      <c r="G68"/>
      <c r="H68"/>
      <c r="I68"/>
      <c r="J68"/>
    </row>
    <row r="69" spans="1:10" s="59" customFormat="1" ht="14.25" x14ac:dyDescent="0.2">
      <c r="A69"/>
      <c r="B69" s="84" t="s">
        <v>38</v>
      </c>
      <c r="F69"/>
      <c r="G69"/>
      <c r="H69"/>
      <c r="I69"/>
      <c r="J69"/>
    </row>
    <row r="70" spans="1:10" s="59" customFormat="1" ht="14.25" x14ac:dyDescent="0.2">
      <c r="A70"/>
      <c r="B70" s="84" t="s">
        <v>71</v>
      </c>
      <c r="F70"/>
      <c r="G70"/>
      <c r="H70"/>
      <c r="I70"/>
      <c r="J70"/>
    </row>
    <row r="71" spans="1:10" s="59" customFormat="1" ht="14.25" x14ac:dyDescent="0.2">
      <c r="A71"/>
      <c r="B71" s="84" t="s">
        <v>72</v>
      </c>
      <c r="F71"/>
      <c r="G71"/>
      <c r="H71"/>
      <c r="I71"/>
      <c r="J71"/>
    </row>
    <row r="72" spans="1:10" s="59" customFormat="1" ht="14.25" x14ac:dyDescent="0.2">
      <c r="A72"/>
      <c r="B72" s="84" t="s">
        <v>73</v>
      </c>
      <c r="F72"/>
      <c r="G72"/>
      <c r="H72"/>
      <c r="I72"/>
      <c r="J72"/>
    </row>
    <row r="73" spans="1:10" s="59" customFormat="1" ht="14.25" x14ac:dyDescent="0.2">
      <c r="A73"/>
      <c r="B73" s="84" t="s">
        <v>74</v>
      </c>
      <c r="F73"/>
      <c r="G73"/>
      <c r="H73"/>
      <c r="I73"/>
      <c r="J73"/>
    </row>
    <row r="74" spans="1:10" s="59" customFormat="1" ht="14.25" x14ac:dyDescent="0.2">
      <c r="A74"/>
      <c r="B74" s="84" t="s">
        <v>39</v>
      </c>
      <c r="F74"/>
      <c r="G74"/>
      <c r="H74"/>
      <c r="I74"/>
      <c r="J74"/>
    </row>
    <row r="75" spans="1:10" s="59" customFormat="1" ht="14.25" x14ac:dyDescent="0.2">
      <c r="A75"/>
      <c r="B75" s="84" t="s">
        <v>76</v>
      </c>
      <c r="F75"/>
      <c r="G75"/>
      <c r="H75"/>
      <c r="I75"/>
      <c r="J75"/>
    </row>
    <row r="76" spans="1:10" s="59" customFormat="1" ht="14.25" x14ac:dyDescent="0.2">
      <c r="A76"/>
      <c r="B76" s="84" t="s">
        <v>40</v>
      </c>
      <c r="F76"/>
      <c r="G76"/>
      <c r="H76"/>
      <c r="I76"/>
      <c r="J76"/>
    </row>
    <row r="77" spans="1:10" s="59" customFormat="1" ht="28.5" x14ac:dyDescent="0.2">
      <c r="A77"/>
      <c r="B77" s="84" t="s">
        <v>58</v>
      </c>
      <c r="F77"/>
      <c r="G77"/>
      <c r="H77"/>
      <c r="I77"/>
      <c r="J77"/>
    </row>
    <row r="78" spans="1:10" ht="14.25" x14ac:dyDescent="0.2">
      <c r="B78" s="84" t="s">
        <v>41</v>
      </c>
    </row>
    <row r="79" spans="1:10" s="59" customFormat="1" ht="14.25" x14ac:dyDescent="0.2">
      <c r="A79"/>
      <c r="B79" s="84" t="s">
        <v>42</v>
      </c>
      <c r="F79"/>
      <c r="G79"/>
      <c r="H79"/>
      <c r="I79"/>
      <c r="J79"/>
    </row>
    <row r="80" spans="1:10" s="59" customFormat="1" ht="14.25" x14ac:dyDescent="0.2">
      <c r="A80"/>
      <c r="B80" s="84" t="s">
        <v>43</v>
      </c>
      <c r="F80"/>
      <c r="G80"/>
      <c r="H80"/>
      <c r="I80"/>
      <c r="J80"/>
    </row>
    <row r="81" spans="1:10" s="59" customFormat="1" ht="14.25" x14ac:dyDescent="0.2">
      <c r="A81"/>
      <c r="B81" s="84" t="s">
        <v>59</v>
      </c>
      <c r="F81"/>
      <c r="G81"/>
      <c r="H81"/>
      <c r="I81"/>
      <c r="J81"/>
    </row>
    <row r="82" spans="1:10" s="59" customFormat="1" ht="14.25" x14ac:dyDescent="0.2">
      <c r="A82"/>
      <c r="B82" s="84" t="s">
        <v>75</v>
      </c>
      <c r="F82"/>
      <c r="G82"/>
      <c r="H82"/>
      <c r="I82"/>
      <c r="J82"/>
    </row>
    <row r="83" spans="1:10" s="59" customFormat="1" x14ac:dyDescent="0.2">
      <c r="A83"/>
      <c r="B83" s="59" t="s">
        <v>203</v>
      </c>
      <c r="F83"/>
      <c r="G83"/>
      <c r="H83"/>
      <c r="I83"/>
      <c r="J83"/>
    </row>
    <row r="84" spans="1:10" x14ac:dyDescent="0.2">
      <c r="B84" s="96" t="s">
        <v>227</v>
      </c>
      <c r="C84" s="60" t="s">
        <v>229</v>
      </c>
    </row>
    <row r="85" spans="1:10" x14ac:dyDescent="0.2">
      <c r="B85" s="97" t="s">
        <v>228</v>
      </c>
      <c r="C85" s="60" t="s">
        <v>230</v>
      </c>
    </row>
  </sheetData>
  <autoFilter ref="B3:E42" xr:uid="{00000000-0009-0000-0000-00006D000000}">
    <sortState xmlns:xlrd2="http://schemas.microsoft.com/office/spreadsheetml/2017/richdata2" ref="B4:E42">
      <sortCondition ref="B3:B42"/>
    </sortState>
  </autoFilter>
  <dataValidations count="4">
    <dataValidation type="list" allowBlank="1" showInputMessage="1" showErrorMessage="1" sqref="D4" xr:uid="{00000000-0002-0000-6D00-000000000000}">
      <formula1>$B$48:$B$94</formula1>
    </dataValidation>
    <dataValidation type="list" allowBlank="1" showInputMessage="1" showErrorMessage="1" sqref="D34" xr:uid="{00000000-0002-0000-6D00-000001000000}">
      <formula1>$B$48:$B$66</formula1>
    </dataValidation>
    <dataValidation type="list" allowBlank="1" showInputMessage="1" showErrorMessage="1" sqref="D5:D14" xr:uid="{00000000-0002-0000-6D00-000002000000}">
      <formula1>$B$48:$B$85</formula1>
    </dataValidation>
    <dataValidation type="list" allowBlank="1" showInputMessage="1" showErrorMessage="1" sqref="D15:D33" xr:uid="{00000000-0002-0000-6D00-000003000000}">
      <formula1>$B$48:$B$86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filterMode="1">
    <tabColor rgb="FFFFC000"/>
    <pageSetUpPr fitToPage="1"/>
  </sheetPr>
  <dimension ref="A2:S135"/>
  <sheetViews>
    <sheetView showGridLines="0" topLeftCell="A18" zoomScale="85" zoomScaleNormal="85" workbookViewId="0">
      <selection activeCell="C52" sqref="C52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270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Septiembre  2021 '!$H$6:$I$25,2,FALSE),"")</f>
        <v>2200</v>
      </c>
      <c r="F8" s="17" t="s">
        <v>12</v>
      </c>
      <c r="G8" s="27">
        <f>IFERROR(+D8*E8,"")</f>
        <v>5236</v>
      </c>
      <c r="J8" s="65" t="s">
        <v>169</v>
      </c>
      <c r="K8" s="144"/>
      <c r="L8" s="8">
        <f>E8</f>
        <v>2200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Septiembre  2021 '!$H$6:$I$25,2,FALSE),"")</f>
        <v>430</v>
      </c>
      <c r="F9" s="18" t="s">
        <v>12</v>
      </c>
      <c r="G9" s="33">
        <f>IFERROR(+D9*E9,"")</f>
        <v>1367.4</v>
      </c>
      <c r="I9" s="54"/>
      <c r="J9" s="65" t="s">
        <v>152</v>
      </c>
      <c r="K9" s="144"/>
      <c r="L9" s="8">
        <f>E9</f>
        <v>430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Septiembre  2021 '!$H$6:$I$25,2,FALSE),"")</f>
        <v>1870</v>
      </c>
      <c r="F10" s="18" t="s">
        <v>12</v>
      </c>
      <c r="G10" s="33">
        <f t="shared" ref="G10:G46" si="1">IFERROR(+D10*E10,"")</f>
        <v>4506.7</v>
      </c>
      <c r="I10" s="54"/>
      <c r="J10" s="65" t="s">
        <v>154</v>
      </c>
      <c r="K10" s="185"/>
      <c r="L10" s="8">
        <f>E10</f>
        <v>1870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Septiembre 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Septiembre 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Septiembre 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Septiembre  2021 '!$H$6:$I$25,2,FALSE),"")</f>
        <v>350</v>
      </c>
      <c r="F14" s="18" t="s">
        <v>12</v>
      </c>
      <c r="G14" s="33">
        <f t="shared" si="1"/>
        <v>1211</v>
      </c>
      <c r="I14" s="54"/>
      <c r="J14" s="65" t="s">
        <v>156</v>
      </c>
      <c r="K14" s="185"/>
      <c r="L14" s="8">
        <f>E14</f>
        <v>350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Septiembre 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Septiembre 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Septiembre  2021 '!$H$6:$I$25,2,FALSE),"")</f>
        <v>150</v>
      </c>
      <c r="F17" s="19" t="s">
        <v>12</v>
      </c>
      <c r="G17" s="33">
        <f t="shared" si="1"/>
        <v>177</v>
      </c>
      <c r="I17" s="54"/>
      <c r="J17" s="65" t="s">
        <v>252</v>
      </c>
      <c r="K17"/>
      <c r="L17" s="8">
        <f>E17</f>
        <v>150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Septiembre  2021 '!$H$6:$I$25,2,FALSE),"")</f>
        <v>540</v>
      </c>
      <c r="F18" s="89" t="s">
        <v>12</v>
      </c>
      <c r="G18" s="33">
        <f t="shared" si="1"/>
        <v>993.6</v>
      </c>
      <c r="I18" s="223"/>
      <c r="J18" s="65" t="s">
        <v>151</v>
      </c>
      <c r="K18" s="185"/>
      <c r="L18" s="8">
        <f>E18</f>
        <v>540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Septiembre 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Septiembre 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Septiembre 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Septiembre 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Septiembre 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Septiembre  2021 '!$H$6:$I$25,2,FALSE),"")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Septiembre 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Septiembre 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Septiembre  2021 '!$H$6:$I$25,2,FALSE),"")</f>
        <v>1200</v>
      </c>
      <c r="F27" s="19" t="s">
        <v>12</v>
      </c>
      <c r="G27" s="33">
        <f t="shared" si="1"/>
        <v>6984</v>
      </c>
      <c r="I27" s="221"/>
      <c r="J27" s="65" t="s">
        <v>176</v>
      </c>
      <c r="K27" s="185"/>
      <c r="L27" s="8">
        <f>E27</f>
        <v>1200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Septiembre 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Septiembre 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Septiembre 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Septiembre  2021 '!$H$6:$I$25,2,FALSE),"")</f>
        <v>40</v>
      </c>
      <c r="F31" s="18" t="s">
        <v>12</v>
      </c>
      <c r="G31" s="33">
        <f t="shared" si="1"/>
        <v>156.4</v>
      </c>
      <c r="J31" s="65" t="s">
        <v>170</v>
      </c>
      <c r="K31" s="144"/>
      <c r="L31" s="8">
        <f>E31</f>
        <v>40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Septiembre 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Septiembre 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Septiembre 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Septiembre  2021 '!$H$6:$I$25,2,FALSE),"")</f>
        <v>260</v>
      </c>
      <c r="F35" s="19" t="s">
        <v>12</v>
      </c>
      <c r="G35" s="33">
        <f t="shared" si="1"/>
        <v>1378</v>
      </c>
      <c r="I35" s="221"/>
      <c r="J35" s="65" t="s">
        <v>155</v>
      </c>
      <c r="K35" s="144"/>
      <c r="L35" s="8">
        <f>E35</f>
        <v>260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Septiembre  2021 '!$H$6:$I$25,2,FALSE),"")</f>
        <v>400</v>
      </c>
      <c r="F36" s="19" t="s">
        <v>12</v>
      </c>
      <c r="G36" s="33">
        <f t="shared" si="1"/>
        <v>1360</v>
      </c>
      <c r="J36" s="65" t="s">
        <v>173</v>
      </c>
      <c r="K36" s="65"/>
      <c r="L36" s="7">
        <f>E36</f>
        <v>400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Septiembre  2021 '!$H$6:$I$25,2,FALSE),"")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Septiembre  2021 '!$H$6:$I$25,2,FALSE),"")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Septiembre  2021 '!$H$6:$I$25,2,FALSE),"")</f>
        <v>1120</v>
      </c>
      <c r="F39" s="18" t="s">
        <v>12</v>
      </c>
      <c r="G39" s="33">
        <f t="shared" si="1"/>
        <v>4816</v>
      </c>
      <c r="J39" s="65" t="s">
        <v>189</v>
      </c>
      <c r="K39" s="144"/>
      <c r="L39" s="8">
        <f>E39</f>
        <v>1120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Septiembre 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Septiembre 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Septiembre  2021 '!$H$6:$I$25,2,FALSE),"")</f>
        <v>200</v>
      </c>
      <c r="F42" s="187" t="s">
        <v>12</v>
      </c>
      <c r="G42" s="33">
        <f t="shared" si="1"/>
        <v>646</v>
      </c>
      <c r="I42" s="174"/>
      <c r="J42" s="65" t="s">
        <v>244</v>
      </c>
      <c r="K42" s="8"/>
      <c r="L42" s="8">
        <f t="shared" ref="L42:L48" si="2">E42</f>
        <v>200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Septiembre  2021 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Septiembre 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Septiembre 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Septiembre 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Septiembre  2021 '!$H$6:$I$25,2,FALSE),"")</f>
        <v>1290</v>
      </c>
      <c r="F47" s="232" t="s">
        <v>12</v>
      </c>
      <c r="G47" s="210">
        <f>IFERROR(+D47*E47,"")</f>
        <v>5676.0000000000009</v>
      </c>
      <c r="H47" s="35"/>
      <c r="J47" s="65">
        <v>20002380</v>
      </c>
      <c r="K47" s="186"/>
      <c r="L47" s="8">
        <f t="shared" si="2"/>
        <v>1290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Septiembre  2021 '!$H$6:$I$25,2,FALSE),"")</f>
        <v>1270</v>
      </c>
      <c r="F48" s="220" t="s">
        <v>12</v>
      </c>
      <c r="G48" s="197">
        <f>IFERROR(+D48*E48,"")</f>
        <v>4927.5999999999995</v>
      </c>
      <c r="I48" s="90"/>
      <c r="J48" s="65">
        <v>20002186</v>
      </c>
      <c r="K48" s="186"/>
      <c r="L48" s="8">
        <f t="shared" si="2"/>
        <v>1270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41917.699999999997</v>
      </c>
      <c r="H49" s="15"/>
      <c r="I49" s="90">
        <f>G49*0.97</f>
        <v>40660.168999999994</v>
      </c>
      <c r="J49" s="65" t="s">
        <v>198</v>
      </c>
      <c r="K49" s="65"/>
      <c r="N49"/>
      <c r="O49"/>
      <c r="P49"/>
      <c r="Q49"/>
      <c r="R49" s="7" t="str">
        <f>B5</f>
        <v xml:space="preserve">Período: Septiembre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Septiembre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687698.54</v>
      </c>
      <c r="E52" s="69">
        <v>0.6</v>
      </c>
      <c r="F52" s="48" t="s">
        <v>10</v>
      </c>
      <c r="G52" s="72">
        <f>D52*E52</f>
        <v>412619.12400000001</v>
      </c>
      <c r="I52" s="90">
        <f>G52*0.97</f>
        <v>400240.55028000002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43174.687999999995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412619.12400000001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41879.447359999991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400240.55028000002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</row>
    <row r="93" spans="1:7" ht="14.25" x14ac:dyDescent="0.2">
      <c r="A93" s="165" t="s">
        <v>31</v>
      </c>
      <c r="B93" s="166">
        <v>3.18</v>
      </c>
      <c r="F93" s="55"/>
    </row>
    <row r="94" spans="1:7" ht="14.25" x14ac:dyDescent="0.2">
      <c r="A94" s="165" t="s">
        <v>37</v>
      </c>
      <c r="B94" s="166">
        <v>2.41</v>
      </c>
      <c r="F94" s="55"/>
    </row>
    <row r="95" spans="1:7" ht="14.25" x14ac:dyDescent="0.2">
      <c r="A95" s="165" t="s">
        <v>36</v>
      </c>
      <c r="B95" s="166">
        <v>2.15</v>
      </c>
      <c r="F95" s="55"/>
    </row>
    <row r="96" spans="1:7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55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6E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pageSetUpPr fitToPage="1"/>
  </sheetPr>
  <dimension ref="A1:O95"/>
  <sheetViews>
    <sheetView topLeftCell="A3" zoomScale="98" zoomScaleNormal="98" workbookViewId="0">
      <selection activeCell="B6" sqref="B6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80038788</v>
      </c>
      <c r="C4" s="114">
        <v>44441</v>
      </c>
      <c r="D4" s="113" t="s">
        <v>30</v>
      </c>
      <c r="E4" s="113">
        <v>270</v>
      </c>
      <c r="G4" s="60"/>
    </row>
    <row r="5" spans="2:13" x14ac:dyDescent="0.2">
      <c r="B5" s="113">
        <v>80038788</v>
      </c>
      <c r="C5" s="114">
        <v>44441</v>
      </c>
      <c r="D5" s="113" t="s">
        <v>31</v>
      </c>
      <c r="E5" s="113">
        <v>200</v>
      </c>
      <c r="G5" s="60"/>
    </row>
    <row r="6" spans="2:13" x14ac:dyDescent="0.2">
      <c r="B6" s="113">
        <v>80038788</v>
      </c>
      <c r="C6" s="114">
        <v>44441</v>
      </c>
      <c r="D6" s="113" t="s">
        <v>32</v>
      </c>
      <c r="E6" s="113">
        <v>100</v>
      </c>
      <c r="G6" s="60"/>
      <c r="H6" s="53" t="s">
        <v>23</v>
      </c>
      <c r="I6" t="s">
        <v>25</v>
      </c>
    </row>
    <row r="7" spans="2:13" x14ac:dyDescent="0.2">
      <c r="B7" s="113">
        <v>80038788</v>
      </c>
      <c r="C7" s="114">
        <v>44441</v>
      </c>
      <c r="D7" s="113" t="s">
        <v>77</v>
      </c>
      <c r="E7" s="113">
        <v>950</v>
      </c>
      <c r="G7" s="60"/>
      <c r="H7" s="54" t="s">
        <v>27</v>
      </c>
      <c r="I7" s="496">
        <v>200</v>
      </c>
    </row>
    <row r="8" spans="2:13" x14ac:dyDescent="0.2">
      <c r="B8" s="113">
        <v>80038788</v>
      </c>
      <c r="C8" s="114">
        <v>44441</v>
      </c>
      <c r="D8" s="113" t="s">
        <v>37</v>
      </c>
      <c r="E8" s="113">
        <v>710</v>
      </c>
      <c r="H8" s="54" t="s">
        <v>63</v>
      </c>
      <c r="I8" s="496">
        <v>540</v>
      </c>
    </row>
    <row r="9" spans="2:13" x14ac:dyDescent="0.2">
      <c r="B9" s="113">
        <v>80038788</v>
      </c>
      <c r="C9" s="114">
        <v>44441</v>
      </c>
      <c r="D9" s="113" t="s">
        <v>70</v>
      </c>
      <c r="E9" s="113">
        <v>20</v>
      </c>
      <c r="H9" s="54" t="s">
        <v>30</v>
      </c>
      <c r="I9" s="496">
        <v>540</v>
      </c>
    </row>
    <row r="10" spans="2:13" x14ac:dyDescent="0.2">
      <c r="B10" s="113">
        <v>80038788</v>
      </c>
      <c r="C10" s="114">
        <v>44441</v>
      </c>
      <c r="D10" s="113" t="s">
        <v>142</v>
      </c>
      <c r="E10" s="113">
        <v>1000</v>
      </c>
      <c r="H10" s="54" t="s">
        <v>31</v>
      </c>
      <c r="I10" s="496">
        <v>430</v>
      </c>
    </row>
    <row r="11" spans="2:13" x14ac:dyDescent="0.2">
      <c r="B11" s="113">
        <v>80039077</v>
      </c>
      <c r="C11" s="114">
        <v>44448</v>
      </c>
      <c r="D11" s="113" t="s">
        <v>27</v>
      </c>
      <c r="E11" s="113">
        <v>120</v>
      </c>
      <c r="H11" s="54" t="s">
        <v>32</v>
      </c>
      <c r="I11" s="496">
        <v>2200</v>
      </c>
      <c r="M11" s="229"/>
    </row>
    <row r="12" spans="2:13" x14ac:dyDescent="0.2">
      <c r="B12" s="113">
        <v>80039077</v>
      </c>
      <c r="C12" s="114">
        <v>44448</v>
      </c>
      <c r="D12" s="113" t="s">
        <v>63</v>
      </c>
      <c r="E12" s="113">
        <v>270</v>
      </c>
      <c r="H12" s="54" t="s">
        <v>142</v>
      </c>
      <c r="I12" s="496">
        <v>1200</v>
      </c>
      <c r="M12" s="229"/>
    </row>
    <row r="13" spans="2:13" x14ac:dyDescent="0.2">
      <c r="B13" s="113">
        <v>80039077</v>
      </c>
      <c r="C13" s="114">
        <v>44448</v>
      </c>
      <c r="D13" s="113" t="s">
        <v>32</v>
      </c>
      <c r="E13" s="158">
        <v>300</v>
      </c>
      <c r="H13" s="54" t="s">
        <v>77</v>
      </c>
      <c r="I13" s="496">
        <v>1120</v>
      </c>
      <c r="M13" s="229"/>
    </row>
    <row r="14" spans="2:13" x14ac:dyDescent="0.2">
      <c r="B14" s="113">
        <v>80039077</v>
      </c>
      <c r="C14" s="114">
        <v>44448</v>
      </c>
      <c r="D14" s="113" t="s">
        <v>143</v>
      </c>
      <c r="E14" s="158">
        <v>200</v>
      </c>
      <c r="H14" s="54" t="s">
        <v>37</v>
      </c>
      <c r="I14" s="496">
        <v>1870</v>
      </c>
    </row>
    <row r="15" spans="2:13" x14ac:dyDescent="0.2">
      <c r="B15" s="113">
        <v>80039077</v>
      </c>
      <c r="C15" s="114">
        <v>44448</v>
      </c>
      <c r="D15" s="113" t="s">
        <v>43</v>
      </c>
      <c r="E15" s="113">
        <v>150</v>
      </c>
      <c r="H15" s="54" t="s">
        <v>70</v>
      </c>
      <c r="I15" s="496">
        <v>40</v>
      </c>
    </row>
    <row r="16" spans="2:13" x14ac:dyDescent="0.2">
      <c r="B16" s="113">
        <v>80039077</v>
      </c>
      <c r="C16" s="114">
        <v>44448</v>
      </c>
      <c r="D16" s="113" t="s">
        <v>59</v>
      </c>
      <c r="E16" s="113">
        <v>100</v>
      </c>
      <c r="H16" s="54" t="s">
        <v>74</v>
      </c>
      <c r="I16" s="496">
        <v>260</v>
      </c>
    </row>
    <row r="17" spans="2:9" x14ac:dyDescent="0.2">
      <c r="B17" s="113">
        <v>80039307</v>
      </c>
      <c r="C17" s="114">
        <v>44454</v>
      </c>
      <c r="D17" s="113" t="s">
        <v>30</v>
      </c>
      <c r="E17" s="113">
        <v>270</v>
      </c>
      <c r="H17" s="54" t="s">
        <v>143</v>
      </c>
      <c r="I17" s="496">
        <v>400</v>
      </c>
    </row>
    <row r="18" spans="2:9" x14ac:dyDescent="0.2">
      <c r="B18" s="113">
        <v>80039307</v>
      </c>
      <c r="C18" s="114">
        <v>44454</v>
      </c>
      <c r="D18" s="113" t="s">
        <v>31</v>
      </c>
      <c r="E18" s="113">
        <v>230</v>
      </c>
      <c r="H18" s="54" t="s">
        <v>39</v>
      </c>
      <c r="I18" s="496">
        <v>350</v>
      </c>
    </row>
    <row r="19" spans="2:9" x14ac:dyDescent="0.2">
      <c r="B19" s="113">
        <v>80039307</v>
      </c>
      <c r="C19" s="114">
        <v>44454</v>
      </c>
      <c r="D19" s="113" t="s">
        <v>32</v>
      </c>
      <c r="E19" s="113">
        <v>100</v>
      </c>
      <c r="H19" s="54" t="s">
        <v>43</v>
      </c>
      <c r="I19" s="496">
        <v>150</v>
      </c>
    </row>
    <row r="20" spans="2:9" x14ac:dyDescent="0.2">
      <c r="B20" s="113">
        <v>80039307</v>
      </c>
      <c r="C20" s="114">
        <v>44454</v>
      </c>
      <c r="D20" s="113" t="s">
        <v>37</v>
      </c>
      <c r="E20" s="113">
        <v>560</v>
      </c>
      <c r="H20" s="54" t="s">
        <v>59</v>
      </c>
      <c r="I20" s="496">
        <v>200</v>
      </c>
    </row>
    <row r="21" spans="2:9" x14ac:dyDescent="0.2">
      <c r="B21" s="113">
        <v>80039307</v>
      </c>
      <c r="C21" s="114">
        <v>44454</v>
      </c>
      <c r="D21" s="113" t="s">
        <v>70</v>
      </c>
      <c r="E21" s="113">
        <v>20</v>
      </c>
      <c r="H21" s="54" t="s">
        <v>227</v>
      </c>
      <c r="I21" s="496">
        <v>1290</v>
      </c>
    </row>
    <row r="22" spans="2:9" x14ac:dyDescent="0.2">
      <c r="B22" s="113">
        <v>80039307</v>
      </c>
      <c r="C22" s="114">
        <v>44454</v>
      </c>
      <c r="D22" s="113" t="s">
        <v>74</v>
      </c>
      <c r="E22" s="113">
        <v>260</v>
      </c>
      <c r="H22" s="54" t="s">
        <v>228</v>
      </c>
      <c r="I22" s="496">
        <v>1270</v>
      </c>
    </row>
    <row r="23" spans="2:9" x14ac:dyDescent="0.2">
      <c r="B23" s="113">
        <v>80039307</v>
      </c>
      <c r="C23" s="114">
        <v>44454</v>
      </c>
      <c r="D23" s="113" t="s">
        <v>39</v>
      </c>
      <c r="E23" s="113">
        <v>350</v>
      </c>
      <c r="H23" s="54" t="s">
        <v>24</v>
      </c>
      <c r="I23" s="496">
        <v>12060</v>
      </c>
    </row>
    <row r="24" spans="2:9" x14ac:dyDescent="0.2">
      <c r="B24" s="113">
        <v>80039307</v>
      </c>
      <c r="C24" s="114">
        <v>44454</v>
      </c>
      <c r="D24" s="113" t="s">
        <v>59</v>
      </c>
      <c r="E24" s="113">
        <v>100</v>
      </c>
    </row>
    <row r="25" spans="2:9" x14ac:dyDescent="0.2">
      <c r="B25" s="113">
        <v>80039715</v>
      </c>
      <c r="C25" s="114">
        <v>44459</v>
      </c>
      <c r="D25" s="113" t="s">
        <v>27</v>
      </c>
      <c r="E25" s="113">
        <v>80</v>
      </c>
      <c r="F25" s="59"/>
    </row>
    <row r="26" spans="2:9" x14ac:dyDescent="0.2">
      <c r="B26" s="113">
        <v>80039715</v>
      </c>
      <c r="C26" s="114">
        <v>44459</v>
      </c>
      <c r="D26" s="113" t="s">
        <v>63</v>
      </c>
      <c r="E26" s="113">
        <v>270</v>
      </c>
      <c r="F26" s="59"/>
      <c r="H26" s="54"/>
    </row>
    <row r="27" spans="2:9" x14ac:dyDescent="0.2">
      <c r="B27" s="113">
        <v>80039715</v>
      </c>
      <c r="C27" s="114">
        <v>44459</v>
      </c>
      <c r="D27" s="113" t="s">
        <v>32</v>
      </c>
      <c r="E27" s="113">
        <v>1200</v>
      </c>
      <c r="F27" s="59"/>
      <c r="H27" s="54"/>
    </row>
    <row r="28" spans="2:9" x14ac:dyDescent="0.2">
      <c r="B28" s="113">
        <v>80039715</v>
      </c>
      <c r="C28" s="114">
        <v>44459</v>
      </c>
      <c r="D28" s="113" t="s">
        <v>142</v>
      </c>
      <c r="E28" s="113">
        <v>200</v>
      </c>
      <c r="F28" s="59"/>
      <c r="H28" s="54"/>
    </row>
    <row r="29" spans="2:9" x14ac:dyDescent="0.2">
      <c r="B29" s="113">
        <v>80039715</v>
      </c>
      <c r="C29" s="114">
        <v>44459</v>
      </c>
      <c r="D29" s="113" t="s">
        <v>77</v>
      </c>
      <c r="E29" s="113">
        <v>170</v>
      </c>
      <c r="F29" s="59"/>
      <c r="H29" s="54"/>
    </row>
    <row r="30" spans="2:9" x14ac:dyDescent="0.2">
      <c r="B30" s="113">
        <v>80037710</v>
      </c>
      <c r="C30" s="113">
        <v>44428</v>
      </c>
      <c r="D30" s="113" t="s">
        <v>143</v>
      </c>
      <c r="E30" s="113">
        <v>200</v>
      </c>
      <c r="F30" s="59"/>
      <c r="H30" s="54"/>
    </row>
    <row r="31" spans="2:9" x14ac:dyDescent="0.2">
      <c r="B31" s="113">
        <v>80040067</v>
      </c>
      <c r="C31" s="113">
        <v>44462</v>
      </c>
      <c r="D31" s="113" t="s">
        <v>32</v>
      </c>
      <c r="E31" s="113">
        <v>500</v>
      </c>
    </row>
    <row r="32" spans="2:9" x14ac:dyDescent="0.2">
      <c r="B32" s="113">
        <v>80040067</v>
      </c>
      <c r="C32" s="113">
        <v>44462</v>
      </c>
      <c r="D32" s="113" t="s">
        <v>37</v>
      </c>
      <c r="E32" s="113">
        <v>600</v>
      </c>
    </row>
    <row r="33" spans="2:6" x14ac:dyDescent="0.2">
      <c r="B33" s="78"/>
      <c r="C33" s="79" t="s">
        <v>262</v>
      </c>
      <c r="D33" s="113" t="s">
        <v>227</v>
      </c>
      <c r="E33" s="78">
        <v>1290</v>
      </c>
    </row>
    <row r="34" spans="2:6" x14ac:dyDescent="0.2">
      <c r="B34" s="113"/>
      <c r="C34" s="114">
        <v>44397</v>
      </c>
      <c r="D34" s="113" t="s">
        <v>228</v>
      </c>
      <c r="E34" s="113">
        <v>1270</v>
      </c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  <c r="F36" s="65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/>
      <c r="D42"/>
      <c r="E42"/>
    </row>
    <row r="43" spans="2:6" x14ac:dyDescent="0.2">
      <c r="B43" s="60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 s="146" t="s">
        <v>28</v>
      </c>
      <c r="C55"/>
      <c r="D55"/>
      <c r="E55"/>
    </row>
    <row r="56" spans="2:5" x14ac:dyDescent="0.2">
      <c r="B56" s="146" t="s">
        <v>62</v>
      </c>
      <c r="C56"/>
      <c r="D56"/>
      <c r="E56"/>
    </row>
    <row r="57" spans="2:5" x14ac:dyDescent="0.2">
      <c r="B57" s="146" t="s">
        <v>29</v>
      </c>
      <c r="C57"/>
      <c r="D57"/>
      <c r="E57"/>
    </row>
    <row r="58" spans="2:5" x14ac:dyDescent="0.2">
      <c r="B58" s="146" t="s">
        <v>27</v>
      </c>
      <c r="C58"/>
      <c r="D58"/>
      <c r="E58"/>
    </row>
    <row r="59" spans="2:5" x14ac:dyDescent="0.2">
      <c r="B59" s="146" t="s">
        <v>63</v>
      </c>
      <c r="C59"/>
      <c r="D59"/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ht="14.25" x14ac:dyDescent="0.2">
      <c r="B66" s="84" t="s">
        <v>142</v>
      </c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14.2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14.2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257</v>
      </c>
      <c r="F91"/>
      <c r="G91"/>
      <c r="H91"/>
      <c r="I91"/>
    </row>
    <row r="92" spans="1:9" s="59" customFormat="1" ht="14.25" x14ac:dyDescent="0.2">
      <c r="A92"/>
      <c r="B92" s="84" t="s">
        <v>75</v>
      </c>
      <c r="F92"/>
      <c r="G92"/>
      <c r="H92"/>
      <c r="I92"/>
    </row>
    <row r="93" spans="1:9" s="59" customFormat="1" x14ac:dyDescent="0.2">
      <c r="A93"/>
      <c r="B93" s="59" t="s">
        <v>200</v>
      </c>
      <c r="F93"/>
      <c r="G93"/>
      <c r="H93"/>
      <c r="I93"/>
    </row>
    <row r="94" spans="1:9" x14ac:dyDescent="0.2">
      <c r="B94" s="96" t="s">
        <v>227</v>
      </c>
      <c r="C94" s="60" t="s">
        <v>229</v>
      </c>
    </row>
    <row r="95" spans="1:9" x14ac:dyDescent="0.2">
      <c r="B95" s="97" t="s">
        <v>228</v>
      </c>
      <c r="C95" s="60" t="s">
        <v>230</v>
      </c>
    </row>
  </sheetData>
  <autoFilter ref="B3:E26" xr:uid="{00000000-0009-0000-0000-00006F000000}"/>
  <dataValidations count="3">
    <dataValidation type="list" allowBlank="1" showInputMessage="1" showErrorMessage="1" sqref="D4:D34" xr:uid="{00000000-0002-0000-6F00-000000000000}">
      <formula1>$B$55:$B$101</formula1>
    </dataValidation>
    <dataValidation type="list" allowBlank="1" showInputMessage="1" showErrorMessage="1" sqref="D41" xr:uid="{00000000-0002-0000-6F00-000001000000}">
      <formula1>$B$55:$B$74</formula1>
    </dataValidation>
    <dataValidation type="list" allowBlank="1" showInputMessage="1" showErrorMessage="1" sqref="D35:D40 D31:D32" xr:uid="{00000000-0002-0000-6F00-000002000000}">
      <formula1>$B$55:$B$93</formula1>
    </dataValidation>
  </dataValidations>
  <pageMargins left="0.51181102362204722" right="0.11811023622047245" top="0.74803149606299213" bottom="0.74803149606299213" header="0.31496062992125984" footer="0.31496062992125984"/>
  <pageSetup paperSize="9" scale="98" orientation="landscape"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filterMode="1">
    <tabColor rgb="FFFFC000"/>
    <pageSetUpPr fitToPage="1"/>
  </sheetPr>
  <dimension ref="A2:T129"/>
  <sheetViews>
    <sheetView showGridLines="0" topLeftCell="C3" zoomScale="85" zoomScaleNormal="85" workbookViewId="0">
      <selection activeCell="M13" sqref="M13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27" t="s">
        <v>271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4" si="0">VLOOKUP(A8,$A$90:$B$133,2,FALSE)</f>
        <v>2.38</v>
      </c>
      <c r="E8" s="17">
        <f>IFERROR(VLOOKUP(A8,'Control -LR-ES  Septiembre 2021'!$H$7:$I$25,2,FALSE),"")</f>
        <v>1350</v>
      </c>
      <c r="F8" s="17" t="s">
        <v>12</v>
      </c>
      <c r="G8" s="27">
        <f>IFERROR(+D8*E8,"")</f>
        <v>3213</v>
      </c>
      <c r="I8" s="56"/>
      <c r="K8" s="144" t="s">
        <v>169</v>
      </c>
      <c r="L8" s="59"/>
      <c r="M8" s="8">
        <f>E8</f>
        <v>1350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 Septiembre 2021'!$H$7:$I$25,2,FALSE),"")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6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 Septiembre 2021'!$H$7:$I$25,2,FALSE),"")</f>
        <v>100</v>
      </c>
      <c r="F10" s="18" t="s">
        <v>12</v>
      </c>
      <c r="G10" s="33">
        <f t="shared" ref="G10:G44" si="2">IFERROR(+D10*E10,"")</f>
        <v>241</v>
      </c>
      <c r="I10" s="56">
        <f>80</f>
        <v>80</v>
      </c>
      <c r="J10"/>
      <c r="K10" s="65" t="s">
        <v>154</v>
      </c>
      <c r="L10" s="65"/>
      <c r="M10" s="8">
        <f>E10</f>
        <v>100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 Septiembre 2021'!$H$7:$I$25,2,FALSE),"")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 Septiembre 2021'!$H$7:$I$25,2,FALSE),"")</f>
        <v>670</v>
      </c>
      <c r="F12" s="18" t="s">
        <v>12</v>
      </c>
      <c r="G12" s="33">
        <f t="shared" si="2"/>
        <v>1896.1000000000001</v>
      </c>
      <c r="I12" s="56"/>
      <c r="J12" s="222"/>
      <c r="K12" s="65" t="s">
        <v>245</v>
      </c>
      <c r="L12" s="65"/>
      <c r="M12" s="8">
        <f>E12</f>
        <v>670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 Septiembre 2021'!$H$7:$I$25,2,FALSE),"")</f>
        <v>0.33333333333333331</v>
      </c>
      <c r="F13" s="187" t="s">
        <v>268</v>
      </c>
      <c r="G13" s="33">
        <f t="shared" si="2"/>
        <v>393.33333333333331</v>
      </c>
      <c r="I13" s="234"/>
      <c r="J13" s="222"/>
      <c r="K13" s="65" t="s">
        <v>266</v>
      </c>
      <c r="L13" s="65"/>
      <c r="M13" s="8">
        <f>E13*239.67</f>
        <v>79.889999999999986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 Septiembre 2021'!$H$7:$I$25,2,FALSE),"")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 Septiembre 2021'!$H$7:$I$25,2,FALSE),"")</f>
        <v>530</v>
      </c>
      <c r="F15" s="20" t="s">
        <v>12</v>
      </c>
      <c r="G15" s="33">
        <f t="shared" si="2"/>
        <v>1833.8</v>
      </c>
      <c r="I15" s="236"/>
      <c r="J15" s="222"/>
      <c r="K15" s="65" t="s">
        <v>156</v>
      </c>
      <c r="L15" s="65"/>
      <c r="M15" s="8">
        <f>E15</f>
        <v>530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 Septiembre 2021'!$H$7:$I$25,2,FALSE),"")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 Septiembre 2021'!$H$7:$I$25,2,FALSE),"")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>
        <f>IFERROR(VLOOKUP(A18,'Control -LR-ES  Septiembre 2021'!$H$7:$I$25,2,FALSE),"")</f>
        <v>50</v>
      </c>
      <c r="F18" s="19" t="s">
        <v>12</v>
      </c>
      <c r="G18" s="33">
        <f t="shared" si="2"/>
        <v>59</v>
      </c>
      <c r="I18" s="234"/>
      <c r="J18"/>
      <c r="K18" s="65" t="s">
        <v>252</v>
      </c>
      <c r="M18" s="8">
        <f t="shared" si="1"/>
        <v>50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 Septiembre 2021'!$H$7:$I$25,2,FALSE),"")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 Septiembre 2021'!$H$7:$I$25,2,FALSE),"")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 Septiembre 2021'!$H$7:$I$25,2,FALSE),"")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 Septiembre 2021'!$H$7:$I$25,2,FALSE),"")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 Septiembre 2021'!$H$7:$I$25,2,FALSE),"")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 Septiembre 2021'!$H$7:$I$25,2,FALSE),"")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 Septiembre 2021'!$H$7:$I$25,2,FALSE),"")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 Septiembre 2021'!$H$7:$I$25,2,FALSE),"")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 Septiembre 2021'!$H$7:$I$25,2,FALSE),"")</f>
        <v>1730</v>
      </c>
      <c r="F27" s="19" t="s">
        <v>12</v>
      </c>
      <c r="G27" s="33">
        <f t="shared" si="2"/>
        <v>11245</v>
      </c>
      <c r="I27" s="57"/>
      <c r="J27"/>
      <c r="K27" s="65" t="s">
        <v>246</v>
      </c>
      <c r="L27" s="65"/>
      <c r="M27" s="8">
        <f>E27</f>
        <v>1730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 Septiembre 2021'!$H$7:$I$25,2,FALSE),"")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 Septiembre 2021'!$H$7:$I$25,2,FALSE),"")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 Septiembre 2021'!$H$7:$I$25,2,FALSE),"")</f>
        <v>350</v>
      </c>
      <c r="F30" s="18" t="s">
        <v>12</v>
      </c>
      <c r="G30" s="33">
        <f t="shared" si="2"/>
        <v>770.00000000000011</v>
      </c>
      <c r="J30"/>
      <c r="K30" s="65" t="s">
        <v>69</v>
      </c>
      <c r="L30" s="65"/>
      <c r="M30" s="8">
        <f>E30/200</f>
        <v>1.75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 Septiembre 2021'!$H$7:$I$25,2,FALSE),"")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 Septiembre 2021'!$H$7:$I$25,2,FALSE),"")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 Septiembre 2021'!$H$7:$I$25,2,FALSE),"")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 Septiembre 2021'!$H$7:$I$25,2,FALSE),"")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 Septiembre 2021'!$H$7:$I$25,2,FALSE),"")</f>
        <v>850</v>
      </c>
      <c r="F35" s="19" t="s">
        <v>12</v>
      </c>
      <c r="G35" s="33">
        <f t="shared" si="2"/>
        <v>4505</v>
      </c>
      <c r="K35" s="65" t="s">
        <v>155</v>
      </c>
      <c r="L35" s="65"/>
      <c r="M35" s="8">
        <f>E35</f>
        <v>850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 Septiembre 2021'!$H$7:$I$25,2,FALSE),"")</f>
        <v>670</v>
      </c>
      <c r="F36" s="89" t="s">
        <v>12</v>
      </c>
      <c r="G36" s="33">
        <f t="shared" si="2"/>
        <v>1728.6000000000001</v>
      </c>
      <c r="K36" s="65" t="s">
        <v>75</v>
      </c>
      <c r="L36" s="65"/>
      <c r="M36" s="8">
        <f>E36/200</f>
        <v>3.35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 t="str">
        <f>IFERROR(VLOOKUP(A37,'Control -LR-ES  Septiembre 2021'!$H$7:$I$25,2,FALSE),"")</f>
        <v/>
      </c>
      <c r="F37" s="19" t="s">
        <v>12</v>
      </c>
      <c r="G37" s="33" t="str">
        <f t="shared" si="2"/>
        <v/>
      </c>
      <c r="K37" s="65" t="s">
        <v>248</v>
      </c>
      <c r="L37" s="65"/>
      <c r="M37" s="8" t="str">
        <f t="shared" si="1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 Septiembre 2021'!$H$7:$I$25,2,FALSE),"")</f>
        <v>260</v>
      </c>
      <c r="F38" s="19" t="s">
        <v>12</v>
      </c>
      <c r="G38" s="33">
        <f t="shared" si="2"/>
        <v>1118</v>
      </c>
      <c r="K38" s="65" t="s">
        <v>189</v>
      </c>
      <c r="L38" s="65"/>
      <c r="M38" s="8">
        <f t="shared" si="1"/>
        <v>260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 Septiembre 2021'!$H$7:$I$25,2,FALSE),"")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 Septiembre 2021'!$H$7:$I$25,2,FALSE),"")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 Septiembre 2021'!$H$7:$I$25,2,FALSE),"")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 Septiembre 2021'!$H$7:$I$25,2,FALSE),"")</f>
        <v>100</v>
      </c>
      <c r="F42" s="20" t="s">
        <v>12</v>
      </c>
      <c r="G42" s="33">
        <f t="shared" si="2"/>
        <v>445</v>
      </c>
      <c r="I42" s="188"/>
      <c r="K42" t="str">
        <f>A42</f>
        <v>RT740</v>
      </c>
      <c r="M42" s="8">
        <f>E42/200</f>
        <v>0.5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 t="str">
        <f>IFERROR(VLOOKUP(A43,'Control -LR-ES  Septiembre 2021'!$H$7:$I$25,2,FALSE),"")</f>
        <v/>
      </c>
      <c r="F43" s="94" t="s">
        <v>12</v>
      </c>
      <c r="G43" s="95" t="str">
        <f t="shared" si="2"/>
        <v/>
      </c>
      <c r="H43" s="35"/>
      <c r="I43" s="55"/>
      <c r="K43" s="65" t="s">
        <v>249</v>
      </c>
      <c r="M43" s="8" t="str">
        <f>E43</f>
        <v/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261</v>
      </c>
      <c r="B44" s="48">
        <v>37</v>
      </c>
      <c r="C44" s="96" t="s">
        <v>263</v>
      </c>
      <c r="D44" s="92">
        <f t="shared" si="0"/>
        <v>3.21</v>
      </c>
      <c r="E44" s="18" t="str">
        <f>IFERROR(VLOOKUP(A44,'Control -LR-ES  Septiembre 2021'!$H$7:$I$25,2,FALSE),"")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 t="shared" si="1"/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5">
      <c r="A45" s="87" t="s">
        <v>227</v>
      </c>
      <c r="B45" s="48">
        <v>38</v>
      </c>
      <c r="C45" s="96" t="s">
        <v>227</v>
      </c>
      <c r="D45" s="92">
        <f>VLOOKUP(A45,$A$93:$B$138,2,FALSE)</f>
        <v>4.4000000000000004</v>
      </c>
      <c r="E45" s="18">
        <f>IFERROR(VLOOKUP(A45,'Control -LR-ES  Septiembre 2021'!$H$7:$I$25,2,FALSE),"")</f>
        <v>680</v>
      </c>
      <c r="F45" s="94" t="s">
        <v>12</v>
      </c>
      <c r="G45" s="213">
        <f>IFERROR(+D45*E45,"")</f>
        <v>2992.0000000000005</v>
      </c>
      <c r="H45" s="35"/>
      <c r="J45" s="7"/>
      <c r="K45" s="65">
        <v>20002380</v>
      </c>
      <c r="L45" s="186"/>
      <c r="M45" s="8">
        <f t="shared" si="1"/>
        <v>680</v>
      </c>
      <c r="N45" s="7"/>
      <c r="O45" t="s">
        <v>164</v>
      </c>
      <c r="P45">
        <v>2005</v>
      </c>
      <c r="Q45" t="s">
        <v>165</v>
      </c>
      <c r="R45" s="146" t="s">
        <v>167</v>
      </c>
      <c r="S45" s="65" t="s">
        <v>213</v>
      </c>
      <c r="T45" s="7"/>
    </row>
    <row r="46" spans="1:20" ht="24.95" customHeight="1" x14ac:dyDescent="0.2">
      <c r="A46" s="87" t="s">
        <v>228</v>
      </c>
      <c r="B46" s="48">
        <v>39</v>
      </c>
      <c r="C46" s="215" t="s">
        <v>228</v>
      </c>
      <c r="D46" s="92">
        <f>VLOOKUP(A46,$A$93:$B$138,2,FALSE)</f>
        <v>3.88</v>
      </c>
      <c r="E46" s="18">
        <f>IFERROR(VLOOKUP(A46,'Control -LR-ES  Septiembre 2021'!$H$7:$I$25,2,FALSE),"")</f>
        <v>80</v>
      </c>
      <c r="F46" s="219" t="s">
        <v>12</v>
      </c>
      <c r="G46" s="217">
        <f>IFERROR(+D46*E46,"")</f>
        <v>310.39999999999998</v>
      </c>
      <c r="I46" s="90"/>
      <c r="J46" s="65"/>
      <c r="K46" s="65">
        <v>20002186</v>
      </c>
      <c r="M46" s="8">
        <f t="shared" si="1"/>
        <v>80</v>
      </c>
      <c r="N46"/>
      <c r="O46">
        <v>2005</v>
      </c>
      <c r="P46" t="s">
        <v>165</v>
      </c>
      <c r="Q46" t="s">
        <v>178</v>
      </c>
      <c r="R46" s="65" t="s">
        <v>231</v>
      </c>
    </row>
    <row r="47" spans="1:20" ht="24.95" customHeight="1" x14ac:dyDescent="0.2">
      <c r="A47" s="88"/>
      <c r="B47" s="23"/>
      <c r="C47" s="218"/>
      <c r="D47" s="152"/>
      <c r="E47" s="156" t="s">
        <v>11</v>
      </c>
      <c r="F47" s="157"/>
      <c r="G47" s="70">
        <f>SUM(G8:G46)</f>
        <v>30750.233333333334</v>
      </c>
      <c r="H47" s="15"/>
      <c r="I47" s="183">
        <f>G47*0.97</f>
        <v>29827.726333333332</v>
      </c>
      <c r="S47" s="7" t="str">
        <f>B5</f>
        <v>Período: Septiembre 2021</v>
      </c>
    </row>
    <row r="48" spans="1:20" ht="24.95" customHeight="1" x14ac:dyDescent="0.2">
      <c r="A48" s="88"/>
      <c r="B48" s="23"/>
      <c r="C48" s="21"/>
      <c r="D48" s="22"/>
      <c r="E48" s="24"/>
      <c r="F48" s="22"/>
      <c r="G48" s="25"/>
      <c r="I48" s="184"/>
      <c r="K48" s="65" t="s">
        <v>199</v>
      </c>
      <c r="L48" s="7" t="str">
        <f>B5</f>
        <v>Período: Septiembre 2021</v>
      </c>
    </row>
    <row r="49" spans="1:18" ht="24.95" customHeight="1" x14ac:dyDescent="0.2">
      <c r="A49" s="88"/>
      <c r="B49" s="26"/>
      <c r="C49" s="52" t="s">
        <v>240</v>
      </c>
      <c r="D49" s="68">
        <f>'Certificado servicio-EM Sept 19'!D46</f>
        <v>2094.98</v>
      </c>
      <c r="E49" s="69">
        <v>0.4</v>
      </c>
      <c r="F49" s="48" t="s">
        <v>10</v>
      </c>
      <c r="G49" s="70">
        <f>(D49*E49)</f>
        <v>837.99200000000008</v>
      </c>
      <c r="I49" s="183">
        <f>G49*0.97</f>
        <v>812.85224000000005</v>
      </c>
      <c r="L49" s="149">
        <v>20002585</v>
      </c>
      <c r="M49" s="151">
        <f>E49</f>
        <v>0.4</v>
      </c>
      <c r="N49" s="150"/>
      <c r="O49" s="59" t="s">
        <v>164</v>
      </c>
      <c r="P49" s="59">
        <v>2005</v>
      </c>
      <c r="Q49" s="59" t="s">
        <v>165</v>
      </c>
      <c r="R49" s="59" t="s">
        <v>167</v>
      </c>
    </row>
    <row r="50" spans="1:18" ht="24.95" customHeight="1" x14ac:dyDescent="0.2">
      <c r="A50" s="88"/>
      <c r="B50" s="26"/>
      <c r="C50" s="52" t="s">
        <v>114</v>
      </c>
      <c r="D50" s="226">
        <v>687698.54</v>
      </c>
      <c r="E50" s="69">
        <v>0.4</v>
      </c>
      <c r="F50" s="48" t="s">
        <v>10</v>
      </c>
      <c r="G50" s="72">
        <f>D50*E50</f>
        <v>275079.41600000003</v>
      </c>
      <c r="I50" s="183">
        <f>G50*0.97</f>
        <v>266827.03352</v>
      </c>
      <c r="L50" s="149">
        <v>20002374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s="65" customFormat="1" ht="24.95" customHeight="1" x14ac:dyDescent="0.25">
      <c r="A51" s="138"/>
      <c r="B51" s="9"/>
      <c r="C51" s="10"/>
      <c r="D51" s="11"/>
      <c r="E51" s="12"/>
      <c r="F51" s="11"/>
      <c r="G51" s="13"/>
      <c r="I51" s="66"/>
    </row>
    <row r="52" spans="1:18" s="65" customFormat="1" ht="24.95" customHeight="1" x14ac:dyDescent="0.2">
      <c r="A52" s="138"/>
      <c r="B52" s="534" t="s">
        <v>14</v>
      </c>
      <c r="C52" s="534"/>
      <c r="D52" s="534"/>
      <c r="E52" s="534"/>
      <c r="F52" s="158" t="s">
        <v>8</v>
      </c>
      <c r="G52" s="171">
        <f>G47+G49</f>
        <v>31588.225333333332</v>
      </c>
      <c r="I52" s="66"/>
    </row>
    <row r="53" spans="1:18" s="65" customFormat="1" ht="24.95" customHeight="1" x14ac:dyDescent="0.2">
      <c r="A53" s="88"/>
      <c r="B53" s="534" t="s">
        <v>15</v>
      </c>
      <c r="C53" s="534"/>
      <c r="D53" s="534"/>
      <c r="E53" s="534"/>
      <c r="F53" s="172" t="s">
        <v>9</v>
      </c>
      <c r="G53" s="173">
        <f>G50</f>
        <v>275079.41600000003</v>
      </c>
      <c r="I53" s="66"/>
    </row>
    <row r="54" spans="1:18" s="65" customFormat="1" ht="24.95" customHeight="1" x14ac:dyDescent="0.2">
      <c r="A54" s="138"/>
      <c r="B54" s="519" t="s">
        <v>192</v>
      </c>
      <c r="C54" s="519"/>
      <c r="D54" s="519"/>
      <c r="E54" s="519"/>
      <c r="F54" s="73" t="s">
        <v>8</v>
      </c>
      <c r="G54" s="74">
        <f>G52*0.97</f>
        <v>30640.578573333332</v>
      </c>
      <c r="I54" s="66"/>
    </row>
    <row r="55" spans="1:18" s="65" customFormat="1" ht="24.95" customHeight="1" x14ac:dyDescent="0.2">
      <c r="A55" s="88"/>
      <c r="B55" s="519" t="s">
        <v>193</v>
      </c>
      <c r="C55" s="519"/>
      <c r="D55" s="519"/>
      <c r="E55" s="519"/>
      <c r="F55" s="75" t="s">
        <v>9</v>
      </c>
      <c r="G55" s="76">
        <f>G53*0.97</f>
        <v>266827.03352</v>
      </c>
      <c r="I55" s="66"/>
    </row>
    <row r="56" spans="1:18" s="65" customFormat="1" x14ac:dyDescent="0.2">
      <c r="A56" s="88"/>
      <c r="B56" s="29"/>
      <c r="C56" s="30"/>
      <c r="D56" s="30"/>
      <c r="E56" s="30"/>
      <c r="F56" s="31"/>
      <c r="G56" s="34"/>
      <c r="I56" s="66"/>
    </row>
    <row r="57" spans="1:18" s="65" customFormat="1" x14ac:dyDescent="0.2">
      <c r="A57" s="88"/>
      <c r="B57" s="14"/>
      <c r="C57" s="8"/>
      <c r="D57" s="8"/>
      <c r="E57" s="8"/>
      <c r="F57" s="7"/>
      <c r="G57" s="44"/>
      <c r="I57" s="66"/>
    </row>
    <row r="58" spans="1:18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7"/>
      <c r="D61" s="15"/>
      <c r="E61" s="15"/>
      <c r="F61" s="15"/>
      <c r="G61" s="16"/>
      <c r="I61" s="66"/>
    </row>
    <row r="62" spans="1:18" s="65" customFormat="1" ht="21.95" customHeight="1" x14ac:dyDescent="0.2">
      <c r="A62" s="88"/>
      <c r="B62" s="14"/>
      <c r="C62" s="7"/>
      <c r="D62" s="15"/>
      <c r="E62" s="7"/>
      <c r="F62" s="15"/>
      <c r="G62" s="16"/>
      <c r="I62" s="66"/>
    </row>
    <row r="63" spans="1:18" s="65" customFormat="1" ht="23.25" customHeight="1" x14ac:dyDescent="0.2">
      <c r="A63" s="88"/>
      <c r="B63" s="14"/>
      <c r="C63" s="51" t="s">
        <v>16</v>
      </c>
      <c r="D63" s="6"/>
      <c r="E63" s="516" t="s">
        <v>17</v>
      </c>
      <c r="F63" s="517"/>
      <c r="G63" s="518"/>
      <c r="I63" s="66"/>
    </row>
    <row r="64" spans="1:18" s="65" customFormat="1" ht="15.75" x14ac:dyDescent="0.25">
      <c r="A64" s="88"/>
      <c r="B64" s="36"/>
      <c r="C64" s="46" t="s">
        <v>110</v>
      </c>
      <c r="D64" s="37"/>
      <c r="E64" s="38" t="s">
        <v>258</v>
      </c>
      <c r="F64" s="38"/>
      <c r="G64" s="39"/>
      <c r="I64" s="66"/>
    </row>
    <row r="65" spans="1:9" s="65" customFormat="1" ht="21.95" customHeight="1" x14ac:dyDescent="0.2">
      <c r="A65" s="88"/>
      <c r="B65" s="40"/>
      <c r="C65" s="41"/>
      <c r="D65" s="41"/>
      <c r="E65" s="42"/>
      <c r="F65" s="42"/>
      <c r="G65" s="43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I69" s="66"/>
    </row>
    <row r="70" spans="1:9" ht="7.5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H74" s="55"/>
      <c r="I74" s="7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I89" s="7"/>
    </row>
    <row r="90" spans="1:9" ht="15" thickBot="1" x14ac:dyDescent="0.25">
      <c r="A90" s="81" t="s">
        <v>32</v>
      </c>
      <c r="B90" s="80">
        <v>2.38</v>
      </c>
      <c r="I90" s="7"/>
    </row>
    <row r="91" spans="1:9" ht="15" thickBot="1" x14ac:dyDescent="0.25">
      <c r="A91" s="81" t="s">
        <v>31</v>
      </c>
      <c r="B91" s="80">
        <v>3.18</v>
      </c>
      <c r="F91" s="55"/>
      <c r="I91" s="7"/>
    </row>
    <row r="92" spans="1:9" ht="15" thickBot="1" x14ac:dyDescent="0.25">
      <c r="A92" s="81" t="s">
        <v>37</v>
      </c>
      <c r="B92" s="80">
        <v>2.41</v>
      </c>
      <c r="F92" s="55"/>
      <c r="I92" s="7"/>
    </row>
    <row r="93" spans="1:9" ht="15" thickBot="1" x14ac:dyDescent="0.25">
      <c r="A93" s="81" t="s">
        <v>36</v>
      </c>
      <c r="B93" s="80">
        <v>2.15</v>
      </c>
      <c r="F93" s="55"/>
      <c r="I93" s="7"/>
    </row>
    <row r="94" spans="1:9" ht="15" thickBot="1" x14ac:dyDescent="0.25">
      <c r="A94" s="81" t="s">
        <v>38</v>
      </c>
      <c r="B94" s="80">
        <v>2.83</v>
      </c>
      <c r="F94" s="55"/>
      <c r="I94" s="7"/>
    </row>
    <row r="95" spans="1:9" ht="15" thickBot="1" x14ac:dyDescent="0.25">
      <c r="A95" s="81" t="s">
        <v>40</v>
      </c>
      <c r="B95" s="80">
        <v>2.15</v>
      </c>
      <c r="F95" s="55"/>
      <c r="I95" s="7"/>
    </row>
    <row r="96" spans="1:9" ht="15" thickBot="1" x14ac:dyDescent="0.25">
      <c r="A96" s="81" t="s">
        <v>39</v>
      </c>
      <c r="B96" s="80">
        <v>3.46</v>
      </c>
      <c r="F96" s="55"/>
      <c r="I96" s="7"/>
    </row>
    <row r="97" spans="1:9" ht="15" thickBot="1" x14ac:dyDescent="0.25">
      <c r="A97" s="81" t="s">
        <v>28</v>
      </c>
      <c r="B97" s="80">
        <v>2.76</v>
      </c>
      <c r="F97" s="55"/>
      <c r="I97" s="7"/>
    </row>
    <row r="98" spans="1:9" ht="15" thickBot="1" x14ac:dyDescent="0.25">
      <c r="A98" s="81" t="s">
        <v>41</v>
      </c>
      <c r="B98" s="80">
        <v>4.3899999999999997</v>
      </c>
      <c r="F98" s="55"/>
      <c r="I98" s="7"/>
    </row>
    <row r="99" spans="1:9" ht="15" thickBot="1" x14ac:dyDescent="0.25">
      <c r="A99" s="81" t="s">
        <v>43</v>
      </c>
      <c r="B99" s="80">
        <v>1.18</v>
      </c>
      <c r="F99" s="55"/>
      <c r="I99" s="7"/>
    </row>
    <row r="100" spans="1:9" ht="15" thickBot="1" x14ac:dyDescent="0.25">
      <c r="A100" s="81" t="s">
        <v>30</v>
      </c>
      <c r="B100" s="80">
        <v>1.84</v>
      </c>
      <c r="F100" s="55"/>
      <c r="I100" s="7"/>
    </row>
    <row r="101" spans="1:9" ht="15" thickBot="1" x14ac:dyDescent="0.25">
      <c r="A101" s="81" t="s">
        <v>34</v>
      </c>
      <c r="B101" s="80">
        <v>5.98</v>
      </c>
      <c r="F101" s="55"/>
      <c r="I101" s="7"/>
    </row>
    <row r="102" spans="1:9" ht="15" thickBot="1" x14ac:dyDescent="0.25">
      <c r="A102" s="81" t="s">
        <v>33</v>
      </c>
      <c r="B102" s="80">
        <v>5.45</v>
      </c>
      <c r="F102" s="55"/>
      <c r="I102" s="7"/>
    </row>
    <row r="103" spans="1:9" ht="15" thickBot="1" x14ac:dyDescent="0.25">
      <c r="A103" s="81" t="s">
        <v>42</v>
      </c>
      <c r="B103" s="80">
        <v>3.9</v>
      </c>
      <c r="F103" s="55"/>
      <c r="I103" s="7"/>
    </row>
    <row r="104" spans="1:9" ht="15" thickBot="1" x14ac:dyDescent="0.25">
      <c r="A104" s="81" t="s">
        <v>29</v>
      </c>
      <c r="B104" s="80">
        <v>2</v>
      </c>
      <c r="F104" s="55"/>
      <c r="I104" s="7"/>
    </row>
    <row r="105" spans="1:9" ht="15" thickBot="1" x14ac:dyDescent="0.25">
      <c r="A105" s="81" t="s">
        <v>62</v>
      </c>
      <c r="B105" s="80">
        <v>1.9</v>
      </c>
      <c r="F105" s="55"/>
      <c r="I105" s="7"/>
    </row>
    <row r="106" spans="1:9" ht="15.75" customHeight="1" thickBot="1" x14ac:dyDescent="0.25">
      <c r="A106" s="81" t="s">
        <v>63</v>
      </c>
      <c r="B106" s="80">
        <v>3.4</v>
      </c>
      <c r="F106" s="55"/>
    </row>
    <row r="107" spans="1:9" ht="15" thickBot="1" x14ac:dyDescent="0.25">
      <c r="A107" s="81" t="s">
        <v>64</v>
      </c>
      <c r="B107" s="80">
        <v>6.1</v>
      </c>
      <c r="F107" s="55"/>
    </row>
    <row r="108" spans="1:9" ht="15" thickBot="1" x14ac:dyDescent="0.25">
      <c r="A108" s="81" t="s">
        <v>65</v>
      </c>
      <c r="B108" s="80">
        <v>6.5</v>
      </c>
      <c r="F108" s="55"/>
    </row>
    <row r="109" spans="1:9" ht="15" thickBot="1" x14ac:dyDescent="0.25">
      <c r="A109" s="81" t="s">
        <v>66</v>
      </c>
      <c r="B109" s="80">
        <v>4.4000000000000004</v>
      </c>
      <c r="F109" s="55"/>
    </row>
    <row r="110" spans="1:9" ht="15" thickBot="1" x14ac:dyDescent="0.25">
      <c r="A110" s="81" t="s">
        <v>67</v>
      </c>
      <c r="B110" s="80">
        <v>2850</v>
      </c>
      <c r="F110" s="55"/>
    </row>
    <row r="111" spans="1:9" ht="15" thickBot="1" x14ac:dyDescent="0.25">
      <c r="A111" s="81" t="s">
        <v>68</v>
      </c>
      <c r="B111" s="80">
        <v>4.5999999999999996</v>
      </c>
      <c r="F111" s="55"/>
    </row>
    <row r="112" spans="1:9" ht="15" thickBot="1" x14ac:dyDescent="0.25">
      <c r="A112" s="81" t="s">
        <v>69</v>
      </c>
      <c r="B112" s="80">
        <v>2.2000000000000002</v>
      </c>
      <c r="F112" s="55"/>
    </row>
    <row r="113" spans="1:7" ht="15" thickBot="1" x14ac:dyDescent="0.25">
      <c r="A113" s="81" t="s">
        <v>70</v>
      </c>
      <c r="B113" s="80">
        <v>3.91</v>
      </c>
      <c r="F113" s="55"/>
    </row>
    <row r="114" spans="1:7" ht="15" thickBot="1" x14ac:dyDescent="0.25">
      <c r="A114" s="81" t="s">
        <v>71</v>
      </c>
      <c r="B114" s="80">
        <v>3.3</v>
      </c>
      <c r="F114" s="55"/>
    </row>
    <row r="115" spans="1:7" ht="15" thickBot="1" x14ac:dyDescent="0.25">
      <c r="A115" s="81" t="s">
        <v>266</v>
      </c>
      <c r="B115" s="80">
        <v>1180</v>
      </c>
      <c r="F115" s="55"/>
    </row>
    <row r="116" spans="1:7" ht="15" thickBot="1" x14ac:dyDescent="0.25">
      <c r="A116" s="81" t="s">
        <v>72</v>
      </c>
      <c r="B116" s="80">
        <v>4.1500000000000004</v>
      </c>
      <c r="F116" s="55"/>
    </row>
    <row r="117" spans="1:7" ht="15" thickBot="1" x14ac:dyDescent="0.25">
      <c r="A117" s="81" t="s">
        <v>73</v>
      </c>
      <c r="B117" s="80">
        <v>4.3600000000000003</v>
      </c>
      <c r="F117" s="55"/>
    </row>
    <row r="118" spans="1:7" ht="15" thickBot="1" x14ac:dyDescent="0.25">
      <c r="A118" s="81" t="s">
        <v>74</v>
      </c>
      <c r="B118" s="80">
        <v>5.3</v>
      </c>
      <c r="F118" s="55"/>
    </row>
    <row r="119" spans="1:7" ht="15" thickBot="1" x14ac:dyDescent="0.25">
      <c r="A119" s="81" t="s">
        <v>75</v>
      </c>
      <c r="B119" s="80">
        <v>2.58</v>
      </c>
      <c r="F119" s="55"/>
    </row>
    <row r="120" spans="1:7" ht="15" thickBot="1" x14ac:dyDescent="0.25">
      <c r="A120" s="81" t="s">
        <v>76</v>
      </c>
      <c r="B120" s="80">
        <v>4.4000000000000004</v>
      </c>
      <c r="F120" s="55"/>
    </row>
    <row r="121" spans="1:7" ht="15" thickBot="1" x14ac:dyDescent="0.25">
      <c r="A121" s="81" t="s">
        <v>77</v>
      </c>
      <c r="B121" s="80">
        <v>4.3</v>
      </c>
      <c r="F121" s="55"/>
    </row>
    <row r="122" spans="1:7" ht="29.25" thickBot="1" x14ac:dyDescent="0.25">
      <c r="A122" s="81" t="s">
        <v>58</v>
      </c>
      <c r="B122" s="80">
        <v>4.3</v>
      </c>
      <c r="G122" s="55"/>
    </row>
    <row r="123" spans="1:7" ht="15" thickBot="1" x14ac:dyDescent="0.25">
      <c r="A123" s="81" t="s">
        <v>35</v>
      </c>
      <c r="B123" s="80">
        <v>2.2000000000000002</v>
      </c>
    </row>
    <row r="124" spans="1:7" ht="15" thickBot="1" x14ac:dyDescent="0.25">
      <c r="A124" s="81" t="s">
        <v>27</v>
      </c>
      <c r="B124" s="80">
        <v>3.23</v>
      </c>
    </row>
    <row r="125" spans="1:7" ht="15" thickBot="1" x14ac:dyDescent="0.25">
      <c r="A125" s="81" t="s">
        <v>59</v>
      </c>
      <c r="B125" s="80">
        <v>3.23</v>
      </c>
    </row>
    <row r="126" spans="1:7" ht="15" thickBot="1" x14ac:dyDescent="0.25">
      <c r="A126" s="81" t="s">
        <v>203</v>
      </c>
      <c r="B126" s="80">
        <v>4.45</v>
      </c>
    </row>
    <row r="127" spans="1:7" x14ac:dyDescent="0.2">
      <c r="A127" s="96" t="s">
        <v>227</v>
      </c>
      <c r="B127" s="92">
        <v>4.4000000000000004</v>
      </c>
    </row>
    <row r="128" spans="1:7" x14ac:dyDescent="0.2">
      <c r="A128" s="97" t="s">
        <v>228</v>
      </c>
      <c r="B128" s="195">
        <v>3.88</v>
      </c>
    </row>
    <row r="129" spans="1:2" ht="14.25" x14ac:dyDescent="0.2">
      <c r="A129" s="84" t="s">
        <v>261</v>
      </c>
      <c r="B129" s="227">
        <v>3.21</v>
      </c>
    </row>
  </sheetData>
  <autoFilter ref="A7:S47" xr:uid="{00000000-0009-0000-0000-000070000000}">
    <filterColumn colId="4">
      <customFilters>
        <customFilter operator="notEqual" val=" "/>
      </customFilters>
    </filterColumn>
  </autoFilter>
  <mergeCells count="9">
    <mergeCell ref="B54:E54"/>
    <mergeCell ref="B55:E55"/>
    <mergeCell ref="E63:G63"/>
    <mergeCell ref="B2:G2"/>
    <mergeCell ref="B3:G3"/>
    <mergeCell ref="B4:G4"/>
    <mergeCell ref="B5:G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pageSetUpPr fitToPage="1"/>
  </sheetPr>
  <dimension ref="A1:N88"/>
  <sheetViews>
    <sheetView zoomScale="98" zoomScaleNormal="98" workbookViewId="0">
      <selection activeCell="I7" sqref="I7:I20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80039299</v>
      </c>
      <c r="C4" s="114">
        <v>44454</v>
      </c>
      <c r="D4" s="113" t="s">
        <v>32</v>
      </c>
      <c r="E4" s="113">
        <v>270</v>
      </c>
      <c r="G4" s="60"/>
    </row>
    <row r="5" spans="2:14" x14ac:dyDescent="0.2">
      <c r="B5" s="113">
        <v>80039299</v>
      </c>
      <c r="C5" s="114">
        <v>44454</v>
      </c>
      <c r="D5" s="113" t="s">
        <v>65</v>
      </c>
      <c r="E5" s="113">
        <v>1270</v>
      </c>
      <c r="G5" s="60"/>
    </row>
    <row r="6" spans="2:14" x14ac:dyDescent="0.2">
      <c r="B6" s="113">
        <v>80039299</v>
      </c>
      <c r="C6" s="114">
        <v>44454</v>
      </c>
      <c r="D6" s="113" t="s">
        <v>77</v>
      </c>
      <c r="E6" s="113">
        <v>200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80039299</v>
      </c>
      <c r="C7" s="114">
        <v>44454</v>
      </c>
      <c r="D7" s="113" t="s">
        <v>69</v>
      </c>
      <c r="E7" s="113">
        <v>150</v>
      </c>
      <c r="G7" s="60"/>
      <c r="H7" s="54" t="s">
        <v>32</v>
      </c>
      <c r="I7" s="496">
        <v>1350</v>
      </c>
      <c r="L7" s="59"/>
      <c r="M7" s="59"/>
    </row>
    <row r="8" spans="2:14" x14ac:dyDescent="0.2">
      <c r="B8" s="113">
        <v>80039299</v>
      </c>
      <c r="C8" s="114">
        <v>44454</v>
      </c>
      <c r="D8" s="113" t="s">
        <v>37</v>
      </c>
      <c r="E8" s="113">
        <v>60</v>
      </c>
      <c r="F8" s="141"/>
      <c r="H8" s="54" t="s">
        <v>65</v>
      </c>
      <c r="I8" s="496">
        <v>1730</v>
      </c>
      <c r="L8" s="59"/>
      <c r="M8" s="229"/>
    </row>
    <row r="9" spans="2:14" x14ac:dyDescent="0.2">
      <c r="B9" s="113">
        <v>80039299</v>
      </c>
      <c r="C9" s="114">
        <v>44454</v>
      </c>
      <c r="D9" s="113" t="s">
        <v>38</v>
      </c>
      <c r="E9" s="113">
        <v>270</v>
      </c>
      <c r="H9" s="54" t="s">
        <v>77</v>
      </c>
      <c r="I9" s="496">
        <v>260</v>
      </c>
      <c r="L9" s="59"/>
      <c r="M9" s="59"/>
    </row>
    <row r="10" spans="2:14" x14ac:dyDescent="0.2">
      <c r="B10" s="113">
        <v>80039299</v>
      </c>
      <c r="C10" s="114">
        <v>44454</v>
      </c>
      <c r="D10" s="113" t="s">
        <v>74</v>
      </c>
      <c r="E10" s="113">
        <v>200</v>
      </c>
      <c r="H10" s="54" t="s">
        <v>69</v>
      </c>
      <c r="I10" s="496">
        <v>350</v>
      </c>
      <c r="L10" s="59"/>
      <c r="M10" s="59"/>
    </row>
    <row r="11" spans="2:14" x14ac:dyDescent="0.2">
      <c r="B11" s="113">
        <v>80039299</v>
      </c>
      <c r="C11" s="114">
        <v>44454</v>
      </c>
      <c r="D11" s="113" t="s">
        <v>43</v>
      </c>
      <c r="E11" s="113">
        <v>50</v>
      </c>
      <c r="H11" s="54" t="s">
        <v>37</v>
      </c>
      <c r="I11" s="496">
        <v>100</v>
      </c>
      <c r="L11" s="59"/>
      <c r="M11" s="59"/>
    </row>
    <row r="12" spans="2:14" x14ac:dyDescent="0.2">
      <c r="B12" s="113">
        <v>80039299</v>
      </c>
      <c r="C12" s="114">
        <v>44454</v>
      </c>
      <c r="D12" s="113" t="s">
        <v>75</v>
      </c>
      <c r="E12" s="113">
        <v>270</v>
      </c>
      <c r="H12" s="54" t="s">
        <v>38</v>
      </c>
      <c r="I12" s="496">
        <v>670</v>
      </c>
      <c r="L12" s="59"/>
      <c r="M12" s="59"/>
    </row>
    <row r="13" spans="2:14" x14ac:dyDescent="0.2">
      <c r="B13" s="113">
        <v>80039302</v>
      </c>
      <c r="C13" s="114">
        <v>44454</v>
      </c>
      <c r="D13" s="113" t="s">
        <v>32</v>
      </c>
      <c r="E13" s="113">
        <v>700</v>
      </c>
      <c r="H13" s="54" t="s">
        <v>74</v>
      </c>
      <c r="I13" s="496">
        <v>850</v>
      </c>
      <c r="L13" s="59"/>
      <c r="M13" s="59"/>
    </row>
    <row r="14" spans="2:14" x14ac:dyDescent="0.2">
      <c r="B14" s="113">
        <v>80039302</v>
      </c>
      <c r="C14" s="114">
        <v>44454</v>
      </c>
      <c r="D14" s="113" t="s">
        <v>77</v>
      </c>
      <c r="E14" s="113">
        <v>60</v>
      </c>
      <c r="H14" s="54" t="s">
        <v>39</v>
      </c>
      <c r="I14" s="496">
        <v>530</v>
      </c>
      <c r="L14" s="59"/>
      <c r="M14" s="59"/>
    </row>
    <row r="15" spans="2:14" x14ac:dyDescent="0.2">
      <c r="B15" s="113">
        <v>80039302</v>
      </c>
      <c r="C15" s="114">
        <v>44454</v>
      </c>
      <c r="D15" s="113" t="s">
        <v>37</v>
      </c>
      <c r="E15" s="113">
        <v>20</v>
      </c>
      <c r="H15" s="54" t="s">
        <v>43</v>
      </c>
      <c r="I15" s="496">
        <v>50</v>
      </c>
      <c r="J15" s="136"/>
      <c r="L15" s="59"/>
      <c r="M15" s="59"/>
    </row>
    <row r="16" spans="2:14" x14ac:dyDescent="0.2">
      <c r="B16" s="113">
        <v>80039302</v>
      </c>
      <c r="C16" s="114">
        <v>44454</v>
      </c>
      <c r="D16" s="113" t="s">
        <v>74</v>
      </c>
      <c r="E16" s="113">
        <v>650</v>
      </c>
      <c r="H16" s="54" t="s">
        <v>75</v>
      </c>
      <c r="I16" s="496">
        <v>670</v>
      </c>
      <c r="L16" s="59"/>
      <c r="M16" s="59"/>
    </row>
    <row r="17" spans="2:13" x14ac:dyDescent="0.2">
      <c r="B17" s="113">
        <v>80039302</v>
      </c>
      <c r="C17" s="114">
        <v>44454</v>
      </c>
      <c r="D17" s="113" t="s">
        <v>39</v>
      </c>
      <c r="E17" s="113">
        <v>260</v>
      </c>
      <c r="H17" s="54" t="s">
        <v>227</v>
      </c>
      <c r="I17" s="496">
        <v>680</v>
      </c>
      <c r="L17" s="59"/>
      <c r="M17" s="59"/>
    </row>
    <row r="18" spans="2:13" x14ac:dyDescent="0.2">
      <c r="B18" s="113">
        <v>80039738</v>
      </c>
      <c r="C18" s="114">
        <v>44460</v>
      </c>
      <c r="D18" s="113" t="s">
        <v>32</v>
      </c>
      <c r="E18" s="113">
        <v>380</v>
      </c>
      <c r="H18" s="54" t="s">
        <v>228</v>
      </c>
      <c r="I18" s="496">
        <v>80</v>
      </c>
      <c r="L18" s="59"/>
      <c r="M18" s="59"/>
    </row>
    <row r="19" spans="2:13" x14ac:dyDescent="0.2">
      <c r="B19" s="113">
        <v>80039738</v>
      </c>
      <c r="C19" s="114">
        <v>44460</v>
      </c>
      <c r="D19" s="113" t="s">
        <v>65</v>
      </c>
      <c r="E19" s="113">
        <v>460</v>
      </c>
      <c r="H19" s="54" t="s">
        <v>266</v>
      </c>
      <c r="I19" s="496">
        <v>0.33333333333333331</v>
      </c>
      <c r="L19" s="59"/>
      <c r="M19" s="59"/>
    </row>
    <row r="20" spans="2:13" x14ac:dyDescent="0.2">
      <c r="B20" s="113">
        <v>80039738</v>
      </c>
      <c r="C20" s="114">
        <v>44460</v>
      </c>
      <c r="D20" s="113" t="s">
        <v>69</v>
      </c>
      <c r="E20" s="113">
        <v>200</v>
      </c>
      <c r="H20" s="54" t="s">
        <v>203</v>
      </c>
      <c r="I20" s="496">
        <v>100</v>
      </c>
    </row>
    <row r="21" spans="2:13" x14ac:dyDescent="0.2">
      <c r="B21" s="113">
        <v>80039738</v>
      </c>
      <c r="C21" s="114">
        <v>44460</v>
      </c>
      <c r="D21" s="113" t="s">
        <v>37</v>
      </c>
      <c r="E21" s="113">
        <v>20</v>
      </c>
      <c r="H21" s="54" t="s">
        <v>24</v>
      </c>
      <c r="I21" s="496">
        <v>7420.333333333333</v>
      </c>
    </row>
    <row r="22" spans="2:13" x14ac:dyDescent="0.2">
      <c r="B22" s="113">
        <v>80039738</v>
      </c>
      <c r="C22" s="114">
        <v>44460</v>
      </c>
      <c r="D22" s="113" t="s">
        <v>38</v>
      </c>
      <c r="E22" s="113">
        <v>400</v>
      </c>
    </row>
    <row r="23" spans="2:13" x14ac:dyDescent="0.2">
      <c r="B23" s="113">
        <v>80039738</v>
      </c>
      <c r="C23" s="114">
        <v>44460</v>
      </c>
      <c r="D23" s="113" t="s">
        <v>39</v>
      </c>
      <c r="E23" s="113">
        <v>270</v>
      </c>
    </row>
    <row r="24" spans="2:13" x14ac:dyDescent="0.2">
      <c r="B24" s="113">
        <v>80039738</v>
      </c>
      <c r="C24" s="114">
        <v>44460</v>
      </c>
      <c r="D24" s="113" t="s">
        <v>203</v>
      </c>
      <c r="E24" s="113">
        <v>100</v>
      </c>
    </row>
    <row r="25" spans="2:13" x14ac:dyDescent="0.2">
      <c r="B25" s="113">
        <v>80039738</v>
      </c>
      <c r="C25" s="114">
        <v>44460</v>
      </c>
      <c r="D25" s="113" t="s">
        <v>75</v>
      </c>
      <c r="E25" s="113">
        <v>400</v>
      </c>
    </row>
    <row r="26" spans="2:13" x14ac:dyDescent="0.2">
      <c r="B26" s="113"/>
      <c r="C26" s="114"/>
      <c r="D26" s="113" t="s">
        <v>227</v>
      </c>
      <c r="E26" s="113">
        <v>680</v>
      </c>
    </row>
    <row r="27" spans="2:13" x14ac:dyDescent="0.2">
      <c r="B27" s="113"/>
      <c r="C27" s="114"/>
      <c r="D27" s="113" t="s">
        <v>228</v>
      </c>
      <c r="E27" s="113">
        <v>80</v>
      </c>
    </row>
    <row r="28" spans="2:13" x14ac:dyDescent="0.2">
      <c r="B28" s="113">
        <v>80036823</v>
      </c>
      <c r="C28" s="114">
        <v>44410</v>
      </c>
      <c r="D28" s="113" t="s">
        <v>266</v>
      </c>
      <c r="E28" s="113">
        <f>2/6</f>
        <v>0.33333333333333331</v>
      </c>
    </row>
    <row r="29" spans="2:13" x14ac:dyDescent="0.2">
      <c r="B29" s="113"/>
      <c r="C29" s="114"/>
      <c r="D29" s="113"/>
      <c r="E29" s="113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71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42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71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14:D36" xr:uid="{00000000-0002-0000-7100-000000000000}">
      <formula1>$B$51:$B$89</formula1>
    </dataValidation>
    <dataValidation type="list" allowBlank="1" showInputMessage="1" showErrorMessage="1" sqref="D5:D13" xr:uid="{00000000-0002-0000-7100-000001000000}">
      <formula1>$B$51:$B$88</formula1>
    </dataValidation>
    <dataValidation type="list" allowBlank="1" showInputMessage="1" showErrorMessage="1" sqref="D37" xr:uid="{00000000-0002-0000-7100-000002000000}">
      <formula1>$B$51:$B$69</formula1>
    </dataValidation>
    <dataValidation type="list" allowBlank="1" showInputMessage="1" showErrorMessage="1" sqref="D4" xr:uid="{00000000-0002-0000-7100-000003000000}">
      <formula1>$B$51:$B$97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E18" sqref="E18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272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Octubre  2021'!$H$6:$I$25,2,FALSE),"")</f>
        <v>2060</v>
      </c>
      <c r="F8" s="17" t="s">
        <v>12</v>
      </c>
      <c r="G8" s="27">
        <f>IFERROR(+D8*E8,"")</f>
        <v>4902.8</v>
      </c>
      <c r="J8" s="65" t="s">
        <v>169</v>
      </c>
      <c r="K8" s="144"/>
      <c r="L8" s="8">
        <f>E8</f>
        <v>2060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Octubre  2021'!$H$6:$I$25,2,FALSE),"")</f>
        <v>750</v>
      </c>
      <c r="F9" s="18" t="s">
        <v>12</v>
      </c>
      <c r="G9" s="33">
        <f>IFERROR(+D9*E9,"")</f>
        <v>2385</v>
      </c>
      <c r="I9" s="54"/>
      <c r="J9" s="65" t="s">
        <v>152</v>
      </c>
      <c r="K9" s="144"/>
      <c r="L9" s="8">
        <f>E9</f>
        <v>750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Octubre  2021'!$H$6:$I$25,2,FALSE),"")</f>
        <v>1690</v>
      </c>
      <c r="F10" s="18" t="s">
        <v>12</v>
      </c>
      <c r="G10" s="33">
        <f t="shared" ref="G10:G46" si="1">IFERROR(+D10*E10,"")</f>
        <v>4072.9</v>
      </c>
      <c r="I10" s="54"/>
      <c r="J10" s="65" t="s">
        <v>154</v>
      </c>
      <c r="K10" s="185"/>
      <c r="L10" s="8">
        <f>E10</f>
        <v>1690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Octubre  2021'!$H$6:$I$25,2,FALSE),"")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Octubre  2021'!$H$6:$I$25,2,FALSE),"")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Octubre  2021'!$H$6:$I$25,2,FALSE),"")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Octubre  2021'!$H$6:$I$25,2,FALSE),"")</f>
        <v>390</v>
      </c>
      <c r="F14" s="18" t="s">
        <v>12</v>
      </c>
      <c r="G14" s="33">
        <f t="shared" si="1"/>
        <v>1349.4</v>
      </c>
      <c r="I14" s="54"/>
      <c r="J14" s="65" t="s">
        <v>156</v>
      </c>
      <c r="K14" s="185"/>
      <c r="L14" s="8">
        <f>E14</f>
        <v>390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Octubre  2021'!$H$6:$I$25,2,FALSE),"")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Octubre  2021'!$H$6:$I$25,2,FALSE),"")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Octubre  2021'!$H$6:$I$25,2,FALSE),"")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Octubre  2021'!$H$6:$I$25,2,FALSE),"")</f>
        <v>580</v>
      </c>
      <c r="F18" s="89" t="s">
        <v>12</v>
      </c>
      <c r="G18" s="33">
        <f t="shared" si="1"/>
        <v>1067.2</v>
      </c>
      <c r="I18" s="223"/>
      <c r="J18" s="65" t="s">
        <v>151</v>
      </c>
      <c r="K18" s="185"/>
      <c r="L18" s="8">
        <f>E18</f>
        <v>580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Octubre  2021'!$H$6:$I$25,2,FALSE),"")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Octubre  2021'!$H$6:$I$25,2,FALSE),"")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Octubre  2021'!$H$6:$I$25,2,FALSE),"")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Octubre  2021'!$H$6:$I$25,2,FALSE),"")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Octubre  2021'!$H$6:$I$25,2,FALSE),"")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Octubre  2021'!$H$6:$I$25,2,FALSE),"")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Octubre  2021'!$H$6:$I$25,2,FALSE),"")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Octubre  2021'!$H$6:$I$25,2,FALSE),"")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Octubre  2021'!$H$6:$I$25,2,FALSE),"")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Octubre  2021'!$H$6:$I$25,2,FALSE),"")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Octubre  2021'!$H$6:$I$25,2,FALSE),"")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Octubre  2021'!$H$6:$I$25,2,FALSE),"")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Octubre  2021'!$H$6:$I$25,2,FALSE),"")</f>
        <v>80</v>
      </c>
      <c r="F31" s="18" t="s">
        <v>12</v>
      </c>
      <c r="G31" s="33">
        <f t="shared" si="1"/>
        <v>312.8</v>
      </c>
      <c r="J31" s="65" t="s">
        <v>170</v>
      </c>
      <c r="K31" s="144"/>
      <c r="L31" s="8">
        <f>E31</f>
        <v>80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Octubre  2021'!$H$6:$I$25,2,FALSE),"")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Octubre  2021'!$H$6:$I$25,2,FALSE),"")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Octubre  2021'!$H$6:$I$25,2,FALSE),"")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Octubre  2021'!$H$6:$I$25,2,FALSE),"")</f>
        <v>370</v>
      </c>
      <c r="F35" s="19" t="s">
        <v>12</v>
      </c>
      <c r="G35" s="33">
        <f t="shared" si="1"/>
        <v>1961</v>
      </c>
      <c r="I35" s="221"/>
      <c r="J35" s="65" t="s">
        <v>155</v>
      </c>
      <c r="K35" s="144"/>
      <c r="L35" s="8">
        <f>E35</f>
        <v>370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Octubre  2021'!$H$6:$I$25,2,FALSE),"")</f>
        <v>300</v>
      </c>
      <c r="F36" s="19" t="s">
        <v>12</v>
      </c>
      <c r="G36" s="33">
        <f t="shared" si="1"/>
        <v>1020</v>
      </c>
      <c r="J36" s="65" t="s">
        <v>173</v>
      </c>
      <c r="K36" s="65"/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Octubre  2021'!$H$6:$I$25,2,FALSE),"")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Octubre  2021'!$H$6:$I$25,2,FALSE),"")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Octubre  2021'!$H$6:$I$25,2,FALSE),"")</f>
        <v>1220</v>
      </c>
      <c r="F39" s="18" t="s">
        <v>12</v>
      </c>
      <c r="G39" s="33">
        <f t="shared" si="1"/>
        <v>5246</v>
      </c>
      <c r="J39" s="65" t="s">
        <v>189</v>
      </c>
      <c r="K39" s="144"/>
      <c r="L39" s="8">
        <f>E39</f>
        <v>1220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Octubre  2021'!$H$6:$I$25,2,FALSE),"")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Octubre  2021'!$H$6:$I$25,2,FALSE),"")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Octubre  2021'!$H$6:$I$25,2,FALSE),"")</f>
        <v>270</v>
      </c>
      <c r="F42" s="187" t="s">
        <v>12</v>
      </c>
      <c r="G42" s="33">
        <f t="shared" si="1"/>
        <v>872.1</v>
      </c>
      <c r="I42" s="174"/>
      <c r="J42" s="65" t="s">
        <v>244</v>
      </c>
      <c r="K42" s="8"/>
      <c r="L42" s="8">
        <f t="shared" ref="L42:L48" si="2">E42</f>
        <v>270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Octubre  2021'!$H$6:$I$25,2,FALSE),"")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Octubre  2021'!$H$6:$I$25,2,FALSE),"")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Octubre  2021'!$H$6:$I$25,2,FALSE),"")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Octubre  2021'!$H$6:$I$25,2,FALSE),"")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Octubre  2021'!$H$6:$I$25,2,FALSE),"")</f>
        <v>1290</v>
      </c>
      <c r="F47" s="232" t="s">
        <v>12</v>
      </c>
      <c r="G47" s="210">
        <f>IFERROR(+D47*E47,"")</f>
        <v>5676.0000000000009</v>
      </c>
      <c r="H47" s="35"/>
      <c r="J47" s="65">
        <v>20002380</v>
      </c>
      <c r="K47" s="186"/>
      <c r="L47" s="8">
        <f t="shared" si="2"/>
        <v>1290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Octubre  2021'!$H$6:$I$25,2,FALSE),"")</f>
        <v>1420</v>
      </c>
      <c r="F48" s="220" t="s">
        <v>12</v>
      </c>
      <c r="G48" s="197">
        <f>IFERROR(+D48*E48,"")</f>
        <v>5509.5999999999995</v>
      </c>
      <c r="I48" s="90"/>
      <c r="J48" s="65">
        <v>20002186</v>
      </c>
      <c r="K48" s="186"/>
      <c r="L48" s="8">
        <f t="shared" si="2"/>
        <v>1420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42676.800000000003</v>
      </c>
      <c r="H49" s="15"/>
      <c r="I49" s="90">
        <f>G49*0.97</f>
        <v>41396.495999999999</v>
      </c>
      <c r="J49" s="65" t="s">
        <v>198</v>
      </c>
      <c r="K49" s="65"/>
      <c r="N49"/>
      <c r="O49"/>
      <c r="P49"/>
      <c r="Q49"/>
      <c r="R49" s="7" t="str">
        <f>B5</f>
        <v xml:space="preserve">Período: Octubre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Octubre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720347.61</v>
      </c>
      <c r="E52" s="69">
        <v>0.6</v>
      </c>
      <c r="F52" s="48" t="s">
        <v>10</v>
      </c>
      <c r="G52" s="72">
        <f>D52*E52</f>
        <v>432208.56599999999</v>
      </c>
      <c r="I52" s="90">
        <f>G52*0.97</f>
        <v>419242.30901999999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43933.788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432208.56599999999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42615.774359999996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419242.30901999999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</row>
    <row r="93" spans="1:7" ht="14.25" x14ac:dyDescent="0.2">
      <c r="A93" s="165" t="s">
        <v>31</v>
      </c>
      <c r="B93" s="166">
        <v>3.18</v>
      </c>
      <c r="F93" s="55"/>
    </row>
    <row r="94" spans="1:7" ht="14.25" x14ac:dyDescent="0.2">
      <c r="A94" s="165" t="s">
        <v>37</v>
      </c>
      <c r="B94" s="166">
        <v>2.41</v>
      </c>
      <c r="F94" s="55"/>
    </row>
    <row r="95" spans="1:7" ht="14.25" x14ac:dyDescent="0.2">
      <c r="A95" s="165" t="s">
        <v>36</v>
      </c>
      <c r="B95" s="166">
        <v>2.15</v>
      </c>
      <c r="F95" s="55"/>
    </row>
    <row r="96" spans="1:7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55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72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O95"/>
  <sheetViews>
    <sheetView topLeftCell="A3" zoomScale="98" zoomScaleNormal="98" workbookViewId="0">
      <selection activeCell="E18" sqref="E18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80040850</v>
      </c>
      <c r="C4" s="114">
        <v>44474</v>
      </c>
      <c r="D4" s="113" t="s">
        <v>27</v>
      </c>
      <c r="E4" s="113">
        <v>150</v>
      </c>
      <c r="G4" s="60"/>
    </row>
    <row r="5" spans="2:13" x14ac:dyDescent="0.2">
      <c r="B5" s="113">
        <v>80040850</v>
      </c>
      <c r="C5" s="114">
        <v>44474</v>
      </c>
      <c r="D5" s="113" t="s">
        <v>30</v>
      </c>
      <c r="E5" s="113">
        <v>290</v>
      </c>
      <c r="G5" s="60"/>
    </row>
    <row r="6" spans="2:13" x14ac:dyDescent="0.2">
      <c r="B6" s="113">
        <v>80040850</v>
      </c>
      <c r="C6" s="114">
        <v>44474</v>
      </c>
      <c r="D6" s="113" t="s">
        <v>63</v>
      </c>
      <c r="E6" s="113">
        <v>270</v>
      </c>
      <c r="G6" s="60"/>
      <c r="H6" s="53" t="s">
        <v>23</v>
      </c>
      <c r="I6" t="s">
        <v>25</v>
      </c>
    </row>
    <row r="7" spans="2:13" x14ac:dyDescent="0.2">
      <c r="B7" s="113">
        <v>80040850</v>
      </c>
      <c r="C7" s="114">
        <v>44474</v>
      </c>
      <c r="D7" s="113" t="s">
        <v>31</v>
      </c>
      <c r="E7" s="113">
        <v>380</v>
      </c>
      <c r="G7" s="60"/>
      <c r="H7" s="54" t="s">
        <v>27</v>
      </c>
      <c r="I7" s="496">
        <v>270</v>
      </c>
    </row>
    <row r="8" spans="2:13" x14ac:dyDescent="0.2">
      <c r="B8" s="113">
        <v>80040850</v>
      </c>
      <c r="C8" s="114">
        <v>44474</v>
      </c>
      <c r="D8" s="113" t="s">
        <v>32</v>
      </c>
      <c r="E8" s="113">
        <v>260</v>
      </c>
      <c r="H8" s="54" t="s">
        <v>63</v>
      </c>
      <c r="I8" s="496">
        <v>540</v>
      </c>
    </row>
    <row r="9" spans="2:13" x14ac:dyDescent="0.2">
      <c r="B9" s="113">
        <v>80040850</v>
      </c>
      <c r="C9" s="114">
        <v>44474</v>
      </c>
      <c r="D9" s="113" t="s">
        <v>142</v>
      </c>
      <c r="E9" s="113">
        <v>1000</v>
      </c>
      <c r="H9" s="54" t="s">
        <v>30</v>
      </c>
      <c r="I9" s="496">
        <v>580</v>
      </c>
    </row>
    <row r="10" spans="2:13" x14ac:dyDescent="0.2">
      <c r="B10" s="113">
        <v>80040850</v>
      </c>
      <c r="C10" s="114">
        <v>44474</v>
      </c>
      <c r="D10" s="113" t="s">
        <v>77</v>
      </c>
      <c r="E10" s="113">
        <v>1020</v>
      </c>
      <c r="H10" s="54" t="s">
        <v>31</v>
      </c>
      <c r="I10" s="496">
        <v>750</v>
      </c>
    </row>
    <row r="11" spans="2:13" x14ac:dyDescent="0.2">
      <c r="B11" s="113">
        <v>80040850</v>
      </c>
      <c r="C11" s="114">
        <v>44474</v>
      </c>
      <c r="D11" s="113" t="s">
        <v>37</v>
      </c>
      <c r="E11" s="113">
        <v>940</v>
      </c>
      <c r="H11" s="54" t="s">
        <v>32</v>
      </c>
      <c r="I11" s="496">
        <v>2060</v>
      </c>
      <c r="M11" s="229"/>
    </row>
    <row r="12" spans="2:13" x14ac:dyDescent="0.2">
      <c r="B12" s="113">
        <v>80040850</v>
      </c>
      <c r="C12" s="114">
        <v>44474</v>
      </c>
      <c r="D12" s="113" t="s">
        <v>70</v>
      </c>
      <c r="E12" s="113">
        <v>40</v>
      </c>
      <c r="H12" s="54" t="s">
        <v>142</v>
      </c>
      <c r="I12" s="496">
        <v>1000</v>
      </c>
      <c r="M12" s="229"/>
    </row>
    <row r="13" spans="2:13" x14ac:dyDescent="0.2">
      <c r="B13" s="113">
        <v>80040850</v>
      </c>
      <c r="C13" s="114">
        <v>44474</v>
      </c>
      <c r="D13" s="113" t="s">
        <v>74</v>
      </c>
      <c r="E13" s="158">
        <v>370</v>
      </c>
      <c r="H13" s="54" t="s">
        <v>77</v>
      </c>
      <c r="I13" s="496">
        <v>1220</v>
      </c>
      <c r="M13" s="229"/>
    </row>
    <row r="14" spans="2:13" x14ac:dyDescent="0.2">
      <c r="B14" s="113">
        <v>80040850</v>
      </c>
      <c r="C14" s="114">
        <v>44474</v>
      </c>
      <c r="D14" s="113" t="s">
        <v>143</v>
      </c>
      <c r="E14" s="158">
        <v>300</v>
      </c>
      <c r="H14" s="54" t="s">
        <v>37</v>
      </c>
      <c r="I14" s="496">
        <v>1690</v>
      </c>
    </row>
    <row r="15" spans="2:13" x14ac:dyDescent="0.2">
      <c r="B15" s="113">
        <v>80040855</v>
      </c>
      <c r="C15" s="114">
        <v>44474</v>
      </c>
      <c r="D15" s="113" t="s">
        <v>39</v>
      </c>
      <c r="E15" s="113">
        <v>390</v>
      </c>
      <c r="H15" s="54" t="s">
        <v>70</v>
      </c>
      <c r="I15" s="496">
        <v>80</v>
      </c>
    </row>
    <row r="16" spans="2:13" x14ac:dyDescent="0.2">
      <c r="B16" s="113">
        <v>80040855</v>
      </c>
      <c r="C16" s="114">
        <v>44474</v>
      </c>
      <c r="D16" s="113" t="s">
        <v>59</v>
      </c>
      <c r="E16" s="113">
        <v>100</v>
      </c>
      <c r="H16" s="54" t="s">
        <v>74</v>
      </c>
      <c r="I16" s="496">
        <v>370</v>
      </c>
    </row>
    <row r="17" spans="2:9" x14ac:dyDescent="0.2">
      <c r="B17" s="113">
        <v>80041616</v>
      </c>
      <c r="C17" s="114">
        <v>44489</v>
      </c>
      <c r="D17" s="113" t="s">
        <v>63</v>
      </c>
      <c r="E17" s="113">
        <v>270</v>
      </c>
      <c r="H17" s="54" t="s">
        <v>143</v>
      </c>
      <c r="I17" s="496">
        <v>300</v>
      </c>
    </row>
    <row r="18" spans="2:9" x14ac:dyDescent="0.2">
      <c r="B18" s="113">
        <v>80041616</v>
      </c>
      <c r="C18" s="114">
        <v>44489</v>
      </c>
      <c r="D18" s="113" t="s">
        <v>32</v>
      </c>
      <c r="E18" s="113">
        <v>1800</v>
      </c>
      <c r="H18" s="54" t="s">
        <v>39</v>
      </c>
      <c r="I18" s="496">
        <v>390</v>
      </c>
    </row>
    <row r="19" spans="2:9" x14ac:dyDescent="0.2">
      <c r="B19" s="113">
        <v>80041616</v>
      </c>
      <c r="C19" s="114">
        <v>44489</v>
      </c>
      <c r="D19" s="113" t="s">
        <v>37</v>
      </c>
      <c r="E19" s="113">
        <v>750</v>
      </c>
      <c r="H19" s="54" t="s">
        <v>59</v>
      </c>
      <c r="I19" s="496">
        <v>200</v>
      </c>
    </row>
    <row r="20" spans="2:9" x14ac:dyDescent="0.2">
      <c r="B20" s="113">
        <v>80041616</v>
      </c>
      <c r="C20" s="114">
        <v>44489</v>
      </c>
      <c r="D20" s="113" t="s">
        <v>70</v>
      </c>
      <c r="E20" s="113">
        <v>40</v>
      </c>
      <c r="H20" s="54" t="s">
        <v>227</v>
      </c>
      <c r="I20" s="496">
        <v>1290</v>
      </c>
    </row>
    <row r="21" spans="2:9" x14ac:dyDescent="0.2">
      <c r="B21" s="113">
        <v>80041616</v>
      </c>
      <c r="C21" s="114">
        <v>44489</v>
      </c>
      <c r="D21" s="113" t="s">
        <v>30</v>
      </c>
      <c r="E21" s="113">
        <v>290</v>
      </c>
      <c r="H21" s="54" t="s">
        <v>228</v>
      </c>
      <c r="I21" s="496">
        <v>1420</v>
      </c>
    </row>
    <row r="22" spans="2:9" x14ac:dyDescent="0.2">
      <c r="B22" s="113">
        <v>80041616</v>
      </c>
      <c r="C22" s="114">
        <v>44489</v>
      </c>
      <c r="D22" s="113" t="s">
        <v>31</v>
      </c>
      <c r="E22" s="113">
        <v>370</v>
      </c>
      <c r="H22" s="54" t="s">
        <v>24</v>
      </c>
      <c r="I22" s="496">
        <v>12160</v>
      </c>
    </row>
    <row r="23" spans="2:9" x14ac:dyDescent="0.2">
      <c r="B23" s="113">
        <v>80041616</v>
      </c>
      <c r="C23" s="114">
        <v>44489</v>
      </c>
      <c r="D23" s="113" t="s">
        <v>77</v>
      </c>
      <c r="E23" s="113">
        <v>200</v>
      </c>
    </row>
    <row r="24" spans="2:9" x14ac:dyDescent="0.2">
      <c r="B24" s="113">
        <v>80041616</v>
      </c>
      <c r="C24" s="114">
        <v>44489</v>
      </c>
      <c r="D24" s="113" t="s">
        <v>27</v>
      </c>
      <c r="E24" s="113">
        <v>120</v>
      </c>
    </row>
    <row r="25" spans="2:9" x14ac:dyDescent="0.2">
      <c r="B25" s="113">
        <v>80041616</v>
      </c>
      <c r="C25" s="114">
        <v>44489</v>
      </c>
      <c r="D25" s="113" t="s">
        <v>59</v>
      </c>
      <c r="E25" s="113">
        <v>100</v>
      </c>
      <c r="F25" s="59"/>
    </row>
    <row r="26" spans="2:9" x14ac:dyDescent="0.2">
      <c r="B26" s="113">
        <v>357</v>
      </c>
      <c r="C26" s="114">
        <v>44489</v>
      </c>
      <c r="D26" s="113" t="s">
        <v>227</v>
      </c>
      <c r="E26" s="113">
        <v>1290</v>
      </c>
      <c r="F26" s="59"/>
      <c r="H26" s="54"/>
    </row>
    <row r="27" spans="2:9" x14ac:dyDescent="0.2">
      <c r="B27" s="113">
        <v>358</v>
      </c>
      <c r="C27" s="114">
        <v>44489</v>
      </c>
      <c r="D27" s="113" t="s">
        <v>228</v>
      </c>
      <c r="E27" s="113">
        <v>1420</v>
      </c>
      <c r="F27" s="59"/>
      <c r="H27" s="54"/>
    </row>
    <row r="28" spans="2:9" x14ac:dyDescent="0.2">
      <c r="B28" s="113"/>
      <c r="C28" s="114"/>
      <c r="D28" s="113"/>
      <c r="E28" s="113"/>
      <c r="F28" s="59"/>
      <c r="H28" s="54"/>
    </row>
    <row r="29" spans="2:9" x14ac:dyDescent="0.2">
      <c r="B29" s="113"/>
      <c r="C29" s="114"/>
      <c r="D29" s="113"/>
      <c r="E29" s="113"/>
      <c r="F29" s="59"/>
      <c r="H29" s="54"/>
    </row>
    <row r="30" spans="2:9" x14ac:dyDescent="0.2">
      <c r="B30" s="113"/>
      <c r="C30" s="113"/>
      <c r="D30" s="113"/>
      <c r="E30" s="113"/>
      <c r="F30" s="59"/>
      <c r="H30" s="54"/>
    </row>
    <row r="31" spans="2:9" x14ac:dyDescent="0.2">
      <c r="B31" s="113"/>
      <c r="C31" s="113"/>
      <c r="D31" s="113"/>
      <c r="E31" s="113"/>
    </row>
    <row r="32" spans="2:9" x14ac:dyDescent="0.2">
      <c r="B32" s="113"/>
      <c r="C32" s="113"/>
      <c r="D32" s="113"/>
      <c r="E32" s="113"/>
    </row>
    <row r="33" spans="2:6" x14ac:dyDescent="0.2">
      <c r="B33" s="78"/>
      <c r="C33" s="79"/>
      <c r="D33" s="113"/>
      <c r="E33" s="78"/>
    </row>
    <row r="34" spans="2:6" x14ac:dyDescent="0.2">
      <c r="B34" s="113"/>
      <c r="C34" s="114"/>
      <c r="D34" s="113"/>
      <c r="E34" s="113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  <c r="F36" s="65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/>
      <c r="D42"/>
      <c r="E42"/>
    </row>
    <row r="43" spans="2:6" x14ac:dyDescent="0.2">
      <c r="B43" s="60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 s="146" t="s">
        <v>28</v>
      </c>
      <c r="C55"/>
      <c r="D55"/>
      <c r="E55"/>
    </row>
    <row r="56" spans="2:5" x14ac:dyDescent="0.2">
      <c r="B56" s="146" t="s">
        <v>62</v>
      </c>
      <c r="C56"/>
      <c r="D56"/>
      <c r="E56"/>
    </row>
    <row r="57" spans="2:5" x14ac:dyDescent="0.2">
      <c r="B57" s="146" t="s">
        <v>29</v>
      </c>
      <c r="C57"/>
      <c r="D57"/>
      <c r="E57"/>
    </row>
    <row r="58" spans="2:5" x14ac:dyDescent="0.2">
      <c r="B58" s="146" t="s">
        <v>27</v>
      </c>
      <c r="C58"/>
      <c r="D58"/>
      <c r="E58"/>
    </row>
    <row r="59" spans="2:5" x14ac:dyDescent="0.2">
      <c r="B59" s="146" t="s">
        <v>63</v>
      </c>
      <c r="C59"/>
      <c r="D59"/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ht="14.25" x14ac:dyDescent="0.2">
      <c r="B66" s="84" t="s">
        <v>142</v>
      </c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14.2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14.2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257</v>
      </c>
      <c r="F91"/>
      <c r="G91"/>
      <c r="H91"/>
      <c r="I91"/>
    </row>
    <row r="92" spans="1:9" s="59" customFormat="1" ht="14.25" x14ac:dyDescent="0.2">
      <c r="A92"/>
      <c r="B92" s="84" t="s">
        <v>75</v>
      </c>
      <c r="F92"/>
      <c r="G92"/>
      <c r="H92"/>
      <c r="I92"/>
    </row>
    <row r="93" spans="1:9" s="59" customFormat="1" x14ac:dyDescent="0.2">
      <c r="A93"/>
      <c r="B93" s="59" t="s">
        <v>200</v>
      </c>
      <c r="F93"/>
      <c r="G93"/>
      <c r="H93"/>
      <c r="I93"/>
    </row>
    <row r="94" spans="1:9" x14ac:dyDescent="0.2">
      <c r="B94" s="96" t="s">
        <v>227</v>
      </c>
      <c r="C94" s="60" t="s">
        <v>229</v>
      </c>
    </row>
    <row r="95" spans="1:9" x14ac:dyDescent="0.2">
      <c r="B95" s="97" t="s">
        <v>228</v>
      </c>
      <c r="C95" s="60" t="s">
        <v>230</v>
      </c>
    </row>
  </sheetData>
  <autoFilter ref="B3:E26" xr:uid="{00000000-0009-0000-0000-000073000000}"/>
  <dataValidations count="3">
    <dataValidation type="list" allowBlank="1" showInputMessage="1" showErrorMessage="1" sqref="D35:D40 D31:D32" xr:uid="{00000000-0002-0000-7300-000000000000}">
      <formula1>$B$55:$B$93</formula1>
    </dataValidation>
    <dataValidation type="list" allowBlank="1" showInputMessage="1" showErrorMessage="1" sqref="D41" xr:uid="{00000000-0002-0000-7300-000001000000}">
      <formula1>$B$55:$B$74</formula1>
    </dataValidation>
    <dataValidation type="list" allowBlank="1" showInputMessage="1" showErrorMessage="1" sqref="D4:D34" xr:uid="{00000000-0002-0000-7300-000002000000}">
      <formula1>$B$55:$B$101</formula1>
    </dataValidation>
  </dataValidations>
  <pageMargins left="0.51181102362204722" right="0.11811023622047245" top="0.74803149606299213" bottom="0.74803149606299213" header="0.31496062992125984" footer="0.31496062992125984"/>
  <pageSetup paperSize="9" scale="98" orientation="landscape"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filterMode="1">
    <tabColor rgb="FFFFC000"/>
    <pageSetUpPr fitToPage="1"/>
  </sheetPr>
  <dimension ref="A2:T131"/>
  <sheetViews>
    <sheetView showGridLines="0" topLeftCell="B5" zoomScale="85" zoomScaleNormal="85" workbookViewId="0">
      <selection activeCell="C30" sqref="C3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27" t="s">
        <v>273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VLOOKUP(A8,$A$91:$B$135,2,FALSE)</f>
        <v>2.38</v>
      </c>
      <c r="E8" s="17">
        <f>IFERROR(VLOOKUP(A8,'Control -LR-ES  octubre2021'!$H$7:$I$26,2,FALSE),"")</f>
        <v>1250</v>
      </c>
      <c r="F8" s="17" t="s">
        <v>12</v>
      </c>
      <c r="G8" s="27">
        <f>IFERROR(+D8*E8,"")</f>
        <v>2975</v>
      </c>
      <c r="I8" s="56"/>
      <c r="K8" s="144" t="s">
        <v>169</v>
      </c>
      <c r="L8" s="59"/>
      <c r="M8" s="8">
        <f>E8</f>
        <v>1250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 octubre2021'!$H$7:$I$26,2,FALSE),"")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7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 octubre2021'!$H$7:$I$26,2,FALSE),"")</f>
        <v>250</v>
      </c>
      <c r="F10" s="18" t="s">
        <v>12</v>
      </c>
      <c r="G10" s="33">
        <f t="shared" ref="G10:G45" si="2">IFERROR(+D10*E10,"")</f>
        <v>602.5</v>
      </c>
      <c r="I10" s="56">
        <f>80</f>
        <v>80</v>
      </c>
      <c r="J10"/>
      <c r="K10" s="65" t="s">
        <v>154</v>
      </c>
      <c r="L10" s="65"/>
      <c r="M10" s="8">
        <f>E10</f>
        <v>250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 octubre2021'!$H$7:$I$26,2,FALSE),"")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 octubre2021'!$H$7:$I$26,2,FALSE),"")</f>
        <v>620</v>
      </c>
      <c r="F12" s="18" t="s">
        <v>12</v>
      </c>
      <c r="G12" s="33">
        <f t="shared" si="2"/>
        <v>1754.6000000000001</v>
      </c>
      <c r="I12" s="56"/>
      <c r="J12" s="222"/>
      <c r="K12" s="65" t="s">
        <v>245</v>
      </c>
      <c r="L12" s="65"/>
      <c r="M12" s="8">
        <f>E12</f>
        <v>620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 octubre2021'!$H$7:$I$26,2,FALSE),"")</f>
        <v>0.33</v>
      </c>
      <c r="F13" s="187" t="s">
        <v>268</v>
      </c>
      <c r="G13" s="33">
        <f t="shared" si="2"/>
        <v>389.40000000000003</v>
      </c>
      <c r="I13" s="234"/>
      <c r="J13" s="222"/>
      <c r="K13" s="65" t="s">
        <v>266</v>
      </c>
      <c r="L13" s="65"/>
      <c r="M13" s="8">
        <f>E13*239.67</f>
        <v>79.091099999999997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 octubre2021'!$H$7:$I$26,2,FALSE),"")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 octubre2021'!$H$7:$I$26,2,FALSE),"")</f>
        <v>480</v>
      </c>
      <c r="F15" s="20" t="s">
        <v>12</v>
      </c>
      <c r="G15" s="33">
        <f t="shared" si="2"/>
        <v>1660.8</v>
      </c>
      <c r="J15" s="222"/>
      <c r="K15" s="65" t="s">
        <v>156</v>
      </c>
      <c r="L15" s="65"/>
      <c r="M15" s="8">
        <f>E15</f>
        <v>480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 octubre2021'!$H$7:$I$26,2,FALSE),"")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 octubre2021'!$H$7:$I$26,2,FALSE),"")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hidden="1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 t="str">
        <f>IFERROR(VLOOKUP(A18,'Control -LR-ES  octubre2021'!$H$7:$I$26,2,FALSE),"")</f>
        <v/>
      </c>
      <c r="F18" s="19" t="s">
        <v>12</v>
      </c>
      <c r="G18" s="33" t="str">
        <f t="shared" si="2"/>
        <v/>
      </c>
      <c r="I18" s="56"/>
      <c r="J18"/>
      <c r="K18" s="65" t="s">
        <v>252</v>
      </c>
      <c r="M18" s="8" t="str">
        <f t="shared" si="1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 octubre2021'!$H$7:$I$26,2,FALSE),"")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 octubre2021'!$H$7:$I$26,2,FALSE),"")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 octubre2021'!$H$7:$I$26,2,FALSE),"")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 octubre2021'!$H$7:$I$26,2,FALSE),"")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 octubre2021'!$H$7:$I$26,2,FALSE),"")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 octubre2021'!$H$7:$I$26,2,FALSE),"")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 octubre2021'!$H$7:$I$26,2,FALSE),"")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 octubre2021'!$H$7:$I$26,2,FALSE),"")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 octubre2021'!$H$7:$I$26,2,FALSE),"")</f>
        <v>1600</v>
      </c>
      <c r="F27" s="19" t="s">
        <v>12</v>
      </c>
      <c r="G27" s="33">
        <f t="shared" si="2"/>
        <v>10400</v>
      </c>
      <c r="I27" s="57"/>
      <c r="J27"/>
      <c r="K27" s="65" t="s">
        <v>246</v>
      </c>
      <c r="L27" s="65"/>
      <c r="M27" s="8">
        <f>E27</f>
        <v>1600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 octubre2021'!$H$7:$I$26,2,FALSE),"")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 octubre2021'!$H$7:$I$26,2,FALSE),"")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 octubre2021'!$H$7:$I$26,2,FALSE),"")</f>
        <v>300</v>
      </c>
      <c r="F30" s="18" t="s">
        <v>12</v>
      </c>
      <c r="G30" s="33">
        <f t="shared" si="2"/>
        <v>660</v>
      </c>
      <c r="I30" s="233"/>
      <c r="J30"/>
      <c r="K30" s="65" t="s">
        <v>69</v>
      </c>
      <c r="L30" s="65"/>
      <c r="M30" s="8">
        <f>E30/200</f>
        <v>1.5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 octubre2021'!$H$7:$I$26,2,FALSE),"")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 octubre2021'!$H$7:$I$26,2,FALSE),"")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 octubre2021'!$H$7:$I$26,2,FALSE),"")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 octubre2021'!$H$7:$I$26,2,FALSE),"")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 octubre2021'!$H$7:$I$26,2,FALSE),"")</f>
        <v>550</v>
      </c>
      <c r="F35" s="19" t="s">
        <v>12</v>
      </c>
      <c r="G35" s="33">
        <f t="shared" si="2"/>
        <v>2915</v>
      </c>
      <c r="K35" s="65" t="s">
        <v>155</v>
      </c>
      <c r="L35" s="65"/>
      <c r="M35" s="8">
        <f>E35</f>
        <v>550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 octubre2021'!$H$7:$I$26,2,FALSE),"")</f>
        <v>600</v>
      </c>
      <c r="F36" s="89" t="s">
        <v>12</v>
      </c>
      <c r="G36" s="33">
        <f t="shared" si="2"/>
        <v>1548</v>
      </c>
      <c r="K36" s="65" t="s">
        <v>75</v>
      </c>
      <c r="L36" s="65"/>
      <c r="M36" s="8">
        <f>E36/200</f>
        <v>3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 t="str">
        <f>IFERROR(VLOOKUP(A37,'Control -LR-ES  octubre2021'!$H$7:$I$26,2,FALSE),"")</f>
        <v/>
      </c>
      <c r="F37" s="19" t="s">
        <v>12</v>
      </c>
      <c r="G37" s="33" t="str">
        <f t="shared" si="2"/>
        <v/>
      </c>
      <c r="K37" s="65" t="s">
        <v>248</v>
      </c>
      <c r="L37" s="65"/>
      <c r="M37" s="8" t="str">
        <f t="shared" si="1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 octubre2021'!$H$7:$I$26,2,FALSE),"")</f>
        <v>190</v>
      </c>
      <c r="F38" s="19" t="s">
        <v>12</v>
      </c>
      <c r="G38" s="33">
        <f t="shared" si="2"/>
        <v>817</v>
      </c>
      <c r="K38" s="65" t="s">
        <v>189</v>
      </c>
      <c r="L38" s="65"/>
      <c r="M38" s="8">
        <f t="shared" si="1"/>
        <v>190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 octubre2021'!$H$7:$I$26,2,FALSE),"")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 octubre2021'!$H$7:$I$26,2,FALSE),"")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 octubre2021'!$H$7:$I$26,2,FALSE),"")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 octubre2021'!$H$7:$I$26,2,FALSE),"")</f>
        <v>200</v>
      </c>
      <c r="F42" s="20" t="s">
        <v>12</v>
      </c>
      <c r="G42" s="33">
        <f t="shared" si="2"/>
        <v>890</v>
      </c>
      <c r="I42" s="188"/>
      <c r="K42" t="str">
        <f>A42</f>
        <v>RT740</v>
      </c>
      <c r="M42" s="8">
        <f>E42/200</f>
        <v>1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ht="24.95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8">
        <f>IFERROR(VLOOKUP(A43,'Control -LR-ES  octubre2021'!$H$7:$I$26,2,FALSE),"")</f>
        <v>200</v>
      </c>
      <c r="F43" s="20" t="s">
        <v>12</v>
      </c>
      <c r="G43" s="33">
        <f>IFERROR(+D43*E43,"")</f>
        <v>1038</v>
      </c>
      <c r="I43" s="188"/>
      <c r="K43" t="str">
        <f>A43</f>
        <v>RT760</v>
      </c>
      <c r="M43" s="8">
        <f>E43/200</f>
        <v>1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8">
        <f>IFERROR(VLOOKUP(A44,'Control -LR-ES  octubre2021'!$H$7:$I$26,2,FALSE),"")</f>
        <v>100</v>
      </c>
      <c r="F44" s="94" t="s">
        <v>12</v>
      </c>
      <c r="G44" s="95">
        <f t="shared" si="2"/>
        <v>323</v>
      </c>
      <c r="H44" s="35"/>
      <c r="I44" s="55"/>
      <c r="K44" s="65" t="s">
        <v>249</v>
      </c>
      <c r="M44" s="8">
        <f>E44</f>
        <v>100</v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hidden="1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8" t="str">
        <f>IFERROR(VLOOKUP(A45,'Control -LR-ES  octubre2021'!$H$7:$I$26,2,FALSE),"")</f>
        <v/>
      </c>
      <c r="F45" s="94" t="s">
        <v>12</v>
      </c>
      <c r="G45" s="95" t="str">
        <f t="shared" si="2"/>
        <v/>
      </c>
      <c r="H45" s="35"/>
      <c r="I45" s="55"/>
      <c r="K45" s="65" t="s">
        <v>249</v>
      </c>
      <c r="M45" s="8" t="str">
        <f t="shared" si="1"/>
        <v/>
      </c>
      <c r="O45" s="146" t="s">
        <v>164</v>
      </c>
      <c r="P45" s="146">
        <v>2005</v>
      </c>
      <c r="Q45" s="146" t="s">
        <v>165</v>
      </c>
      <c r="R45" s="146" t="s">
        <v>167</v>
      </c>
    </row>
    <row r="46" spans="1:20" customFormat="1" ht="24.95" customHeight="1" x14ac:dyDescent="0.25">
      <c r="A46" s="87" t="s">
        <v>227</v>
      </c>
      <c r="B46" s="48">
        <v>39</v>
      </c>
      <c r="C46" s="96" t="s">
        <v>227</v>
      </c>
      <c r="D46" s="92">
        <f>VLOOKUP(A46,$A$94:$B$140,2,FALSE)</f>
        <v>4.4000000000000004</v>
      </c>
      <c r="E46" s="18">
        <f>IFERROR(VLOOKUP(A46,'Control -LR-ES  octubre2021'!$H$7:$I$26,2,FALSE),"")</f>
        <v>650</v>
      </c>
      <c r="F46" s="94" t="s">
        <v>12</v>
      </c>
      <c r="G46" s="213">
        <f>IFERROR(+D46*E46,"")</f>
        <v>2860.0000000000005</v>
      </c>
      <c r="H46" s="35"/>
      <c r="J46" s="7"/>
      <c r="K46" s="65">
        <v>20002380</v>
      </c>
      <c r="L46" s="186"/>
      <c r="M46" s="8">
        <f t="shared" si="1"/>
        <v>650</v>
      </c>
      <c r="N46" s="7"/>
      <c r="O46" t="s">
        <v>164</v>
      </c>
      <c r="P46">
        <v>2005</v>
      </c>
      <c r="Q46" t="s">
        <v>165</v>
      </c>
      <c r="R46" s="146" t="s">
        <v>167</v>
      </c>
      <c r="S46" s="65" t="s">
        <v>213</v>
      </c>
      <c r="T46" s="7"/>
    </row>
    <row r="47" spans="1:20" ht="24.95" hidden="1" customHeight="1" x14ac:dyDescent="0.2">
      <c r="A47" s="87" t="s">
        <v>228</v>
      </c>
      <c r="B47" s="48">
        <v>40</v>
      </c>
      <c r="C47" s="215" t="s">
        <v>228</v>
      </c>
      <c r="D47" s="92">
        <f>VLOOKUP(A47,$A$94:$B$140,2,FALSE)</f>
        <v>3.88</v>
      </c>
      <c r="E47" s="18" t="str">
        <f>IFERROR(VLOOKUP(A47,'Control -LR-ES  octubre2021'!$H$7:$I$26,2,FALSE),"")</f>
        <v/>
      </c>
      <c r="F47" s="219" t="s">
        <v>12</v>
      </c>
      <c r="G47" s="217" t="str">
        <f>IFERROR(+D47*E47,"")</f>
        <v/>
      </c>
      <c r="I47" s="90"/>
      <c r="J47" s="65"/>
      <c r="K47" s="65">
        <v>20002186</v>
      </c>
      <c r="M47" s="8" t="str">
        <f t="shared" si="1"/>
        <v/>
      </c>
      <c r="N47"/>
      <c r="O47">
        <v>2005</v>
      </c>
      <c r="P47" t="s">
        <v>165</v>
      </c>
      <c r="Q47" t="s">
        <v>178</v>
      </c>
      <c r="R47" s="65" t="s">
        <v>231</v>
      </c>
    </row>
    <row r="48" spans="1:20" ht="24.95" customHeight="1" x14ac:dyDescent="0.2">
      <c r="A48" s="88"/>
      <c r="B48" s="23"/>
      <c r="C48" s="218"/>
      <c r="D48" s="152"/>
      <c r="E48" s="156" t="s">
        <v>11</v>
      </c>
      <c r="F48" s="157"/>
      <c r="G48" s="70">
        <f>SUM(G8:G47)</f>
        <v>28833.3</v>
      </c>
      <c r="H48" s="15"/>
      <c r="I48" s="183">
        <f>G48*0.97</f>
        <v>27968.300999999999</v>
      </c>
      <c r="S48" s="7" t="str">
        <f>B5</f>
        <v>Período: Octubre 2021</v>
      </c>
    </row>
    <row r="49" spans="1:18" ht="24.95" customHeight="1" x14ac:dyDescent="0.2">
      <c r="A49" s="88"/>
      <c r="B49" s="23"/>
      <c r="C49" s="21"/>
      <c r="D49" s="22"/>
      <c r="E49" s="24"/>
      <c r="F49" s="22"/>
      <c r="G49" s="25"/>
      <c r="I49" s="184"/>
      <c r="K49" s="65" t="s">
        <v>199</v>
      </c>
      <c r="L49" s="7" t="str">
        <f>B5</f>
        <v>Período: Octubre 2021</v>
      </c>
    </row>
    <row r="50" spans="1:18" ht="24.95" customHeight="1" x14ac:dyDescent="0.2">
      <c r="A50" s="88"/>
      <c r="B50" s="26"/>
      <c r="C50" s="52" t="s">
        <v>240</v>
      </c>
      <c r="D50" s="68">
        <f>'Certificado servicio-EM Sept 19'!D46</f>
        <v>2094.98</v>
      </c>
      <c r="E50" s="69">
        <v>0.4</v>
      </c>
      <c r="F50" s="48" t="s">
        <v>10</v>
      </c>
      <c r="G50" s="70">
        <f>(D50*E50)</f>
        <v>837.99200000000008</v>
      </c>
      <c r="I50" s="183">
        <f>G50*0.97</f>
        <v>812.85224000000005</v>
      </c>
      <c r="L50" s="149">
        <v>20002585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ht="24.95" customHeight="1" x14ac:dyDescent="0.2">
      <c r="A51" s="88"/>
      <c r="B51" s="26"/>
      <c r="C51" s="52" t="s">
        <v>114</v>
      </c>
      <c r="D51" s="226">
        <f>'Certifi, servi.EM Octubre 2021'!D52</f>
        <v>720347.61</v>
      </c>
      <c r="E51" s="69">
        <v>0.4</v>
      </c>
      <c r="F51" s="48" t="s">
        <v>10</v>
      </c>
      <c r="G51" s="72">
        <f>D51*E51</f>
        <v>288139.04399999999</v>
      </c>
      <c r="I51" s="183">
        <f>G51*0.97</f>
        <v>279494.87267999997</v>
      </c>
      <c r="L51" s="149">
        <v>20002374</v>
      </c>
      <c r="M51" s="151">
        <f>E51</f>
        <v>0.4</v>
      </c>
      <c r="N51" s="150"/>
      <c r="O51" s="59" t="s">
        <v>164</v>
      </c>
      <c r="P51" s="59">
        <v>2005</v>
      </c>
      <c r="Q51" s="59" t="s">
        <v>165</v>
      </c>
      <c r="R51" s="59" t="s">
        <v>167</v>
      </c>
    </row>
    <row r="52" spans="1:18" s="65" customFormat="1" ht="24.95" customHeight="1" x14ac:dyDescent="0.25">
      <c r="A52" s="138"/>
      <c r="B52" s="9"/>
      <c r="C52" s="10"/>
      <c r="D52" s="11"/>
      <c r="E52" s="12"/>
      <c r="F52" s="11"/>
      <c r="G52" s="13"/>
      <c r="I52" s="66"/>
    </row>
    <row r="53" spans="1:18" s="65" customFormat="1" ht="24.95" customHeight="1" x14ac:dyDescent="0.2">
      <c r="A53" s="138"/>
      <c r="B53" s="534" t="s">
        <v>14</v>
      </c>
      <c r="C53" s="534"/>
      <c r="D53" s="534"/>
      <c r="E53" s="534"/>
      <c r="F53" s="158" t="s">
        <v>8</v>
      </c>
      <c r="G53" s="171">
        <f>G48+G50</f>
        <v>29671.291999999998</v>
      </c>
      <c r="I53" s="66"/>
    </row>
    <row r="54" spans="1:18" s="65" customFormat="1" ht="24.95" customHeight="1" x14ac:dyDescent="0.2">
      <c r="A54" s="88"/>
      <c r="B54" s="534" t="s">
        <v>15</v>
      </c>
      <c r="C54" s="534"/>
      <c r="D54" s="534"/>
      <c r="E54" s="534"/>
      <c r="F54" s="172" t="s">
        <v>9</v>
      </c>
      <c r="G54" s="173">
        <f>G51</f>
        <v>288139.04399999999</v>
      </c>
      <c r="I54" s="66"/>
    </row>
    <row r="55" spans="1:18" s="65" customFormat="1" ht="24.95" customHeight="1" x14ac:dyDescent="0.2">
      <c r="A55" s="138"/>
      <c r="B55" s="519" t="s">
        <v>192</v>
      </c>
      <c r="C55" s="519"/>
      <c r="D55" s="519"/>
      <c r="E55" s="519"/>
      <c r="F55" s="73" t="s">
        <v>8</v>
      </c>
      <c r="G55" s="74">
        <f>G53*0.97</f>
        <v>28781.153239999996</v>
      </c>
      <c r="I55" s="66"/>
    </row>
    <row r="56" spans="1:18" s="65" customFormat="1" ht="24.95" customHeight="1" x14ac:dyDescent="0.2">
      <c r="A56" s="88"/>
      <c r="B56" s="519" t="s">
        <v>193</v>
      </c>
      <c r="C56" s="519"/>
      <c r="D56" s="519"/>
      <c r="E56" s="519"/>
      <c r="F56" s="75" t="s">
        <v>9</v>
      </c>
      <c r="G56" s="76">
        <f>G54*0.97</f>
        <v>279494.87267999997</v>
      </c>
      <c r="I56" s="66"/>
    </row>
    <row r="57" spans="1:18" s="65" customFormat="1" x14ac:dyDescent="0.2">
      <c r="A57" s="88"/>
      <c r="B57" s="29"/>
      <c r="C57" s="30"/>
      <c r="D57" s="30"/>
      <c r="E57" s="30"/>
      <c r="F57" s="31"/>
      <c r="G57" s="34"/>
      <c r="I57" s="66"/>
    </row>
    <row r="58" spans="1:18" s="65" customForma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8"/>
      <c r="D61" s="8"/>
      <c r="E61" s="8"/>
      <c r="F61" s="7"/>
      <c r="G61" s="44"/>
      <c r="I61" s="66"/>
    </row>
    <row r="62" spans="1:18" s="65" customFormat="1" ht="21.95" customHeight="1" x14ac:dyDescent="0.2">
      <c r="A62" s="88"/>
      <c r="B62" s="14"/>
      <c r="C62" s="7"/>
      <c r="D62" s="15"/>
      <c r="E62" s="15"/>
      <c r="F62" s="15"/>
      <c r="G62" s="16"/>
      <c r="I62" s="66"/>
    </row>
    <row r="63" spans="1:18" s="65" customFormat="1" ht="21.95" customHeight="1" x14ac:dyDescent="0.2">
      <c r="A63" s="88"/>
      <c r="B63" s="14"/>
      <c r="C63" s="7"/>
      <c r="D63" s="15"/>
      <c r="E63" s="7"/>
      <c r="F63" s="15"/>
      <c r="G63" s="16"/>
      <c r="I63" s="66"/>
    </row>
    <row r="64" spans="1:18" s="65" customFormat="1" ht="23.25" customHeight="1" x14ac:dyDescent="0.2">
      <c r="A64" s="88"/>
      <c r="B64" s="14"/>
      <c r="C64" s="51" t="s">
        <v>16</v>
      </c>
      <c r="D64" s="6"/>
      <c r="E64" s="516" t="s">
        <v>17</v>
      </c>
      <c r="F64" s="517"/>
      <c r="G64" s="518"/>
      <c r="I64" s="66"/>
    </row>
    <row r="65" spans="1:9" s="65" customFormat="1" ht="15.75" x14ac:dyDescent="0.25">
      <c r="A65" s="88"/>
      <c r="B65" s="36"/>
      <c r="C65" s="46" t="s">
        <v>110</v>
      </c>
      <c r="D65" s="37"/>
      <c r="E65" s="38" t="s">
        <v>258</v>
      </c>
      <c r="F65" s="38"/>
      <c r="G65" s="39"/>
      <c r="I65" s="66"/>
    </row>
    <row r="66" spans="1:9" s="65" customFormat="1" ht="21.95" customHeight="1" x14ac:dyDescent="0.2">
      <c r="A66" s="88"/>
      <c r="B66" s="40"/>
      <c r="C66" s="41"/>
      <c r="D66" s="41"/>
      <c r="E66" s="42"/>
      <c r="F66" s="42"/>
      <c r="G66" s="43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B69" s="7"/>
      <c r="C69" s="7"/>
      <c r="D69" s="7"/>
      <c r="E69" s="7"/>
      <c r="F69" s="7"/>
      <c r="G69" s="7"/>
      <c r="I69" s="66"/>
    </row>
    <row r="70" spans="1:9" s="65" customFormat="1" ht="21.95" customHeight="1" x14ac:dyDescent="0.2">
      <c r="A70" s="88"/>
      <c r="I70" s="66"/>
    </row>
    <row r="71" spans="1:9" ht="7.5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88"/>
      <c r="B74" s="65"/>
      <c r="C74" s="65"/>
      <c r="D74" s="65"/>
      <c r="E74" s="65"/>
      <c r="F74" s="65"/>
      <c r="G74" s="65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H75" s="5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ht="18" customHeight="1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A85" s="65"/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D86" s="65"/>
      <c r="E86" s="65"/>
      <c r="F86" s="65"/>
      <c r="G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B89" s="65"/>
      <c r="C89" s="65"/>
      <c r="I89" s="7"/>
    </row>
    <row r="90" spans="1:9" x14ac:dyDescent="0.2">
      <c r="I90" s="7"/>
    </row>
    <row r="91" spans="1:9" ht="15" thickBot="1" x14ac:dyDescent="0.25">
      <c r="A91" s="81" t="s">
        <v>32</v>
      </c>
      <c r="B91" s="80">
        <v>2.38</v>
      </c>
      <c r="I91" s="7"/>
    </row>
    <row r="92" spans="1:9" ht="15" thickBot="1" x14ac:dyDescent="0.25">
      <c r="A92" s="81" t="s">
        <v>31</v>
      </c>
      <c r="B92" s="80">
        <v>3.18</v>
      </c>
      <c r="F92" s="55"/>
      <c r="I92" s="7"/>
    </row>
    <row r="93" spans="1:9" ht="15" thickBot="1" x14ac:dyDescent="0.25">
      <c r="A93" s="81" t="s">
        <v>37</v>
      </c>
      <c r="B93" s="80">
        <v>2.41</v>
      </c>
      <c r="F93" s="55"/>
      <c r="I93" s="7"/>
    </row>
    <row r="94" spans="1:9" ht="15" thickBot="1" x14ac:dyDescent="0.25">
      <c r="A94" s="81" t="s">
        <v>36</v>
      </c>
      <c r="B94" s="80">
        <v>2.15</v>
      </c>
      <c r="F94" s="55"/>
      <c r="I94" s="7"/>
    </row>
    <row r="95" spans="1:9" ht="15" thickBot="1" x14ac:dyDescent="0.25">
      <c r="A95" s="81" t="s">
        <v>38</v>
      </c>
      <c r="B95" s="80">
        <v>2.83</v>
      </c>
      <c r="F95" s="55"/>
      <c r="I95" s="7"/>
    </row>
    <row r="96" spans="1:9" ht="15" thickBot="1" x14ac:dyDescent="0.25">
      <c r="A96" s="81" t="s">
        <v>40</v>
      </c>
      <c r="B96" s="80">
        <v>2.15</v>
      </c>
      <c r="F96" s="55"/>
      <c r="I96" s="7"/>
    </row>
    <row r="97" spans="1:9" ht="15" thickBot="1" x14ac:dyDescent="0.25">
      <c r="A97" s="81" t="s">
        <v>39</v>
      </c>
      <c r="B97" s="80">
        <v>3.46</v>
      </c>
      <c r="F97" s="55"/>
      <c r="I97" s="7"/>
    </row>
    <row r="98" spans="1:9" ht="15" thickBot="1" x14ac:dyDescent="0.25">
      <c r="A98" s="81" t="s">
        <v>28</v>
      </c>
      <c r="B98" s="80">
        <v>2.76</v>
      </c>
      <c r="F98" s="55"/>
      <c r="I98" s="7"/>
    </row>
    <row r="99" spans="1:9" ht="15" thickBot="1" x14ac:dyDescent="0.25">
      <c r="A99" s="81" t="s">
        <v>41</v>
      </c>
      <c r="B99" s="80">
        <v>4.3899999999999997</v>
      </c>
      <c r="F99" s="55"/>
      <c r="I99" s="7"/>
    </row>
    <row r="100" spans="1:9" ht="15" thickBot="1" x14ac:dyDescent="0.25">
      <c r="A100" s="81" t="s">
        <v>43</v>
      </c>
      <c r="B100" s="80">
        <v>1.18</v>
      </c>
      <c r="F100" s="55"/>
      <c r="I100" s="7"/>
    </row>
    <row r="101" spans="1:9" ht="15" thickBot="1" x14ac:dyDescent="0.25">
      <c r="A101" s="81" t="s">
        <v>30</v>
      </c>
      <c r="B101" s="80">
        <v>1.84</v>
      </c>
      <c r="F101" s="55"/>
      <c r="I101" s="7"/>
    </row>
    <row r="102" spans="1:9" ht="15" thickBot="1" x14ac:dyDescent="0.25">
      <c r="A102" s="81" t="s">
        <v>34</v>
      </c>
      <c r="B102" s="80">
        <v>5.98</v>
      </c>
      <c r="F102" s="55"/>
      <c r="I102" s="7"/>
    </row>
    <row r="103" spans="1:9" ht="15" thickBot="1" x14ac:dyDescent="0.25">
      <c r="A103" s="81" t="s">
        <v>33</v>
      </c>
      <c r="B103" s="80">
        <v>5.45</v>
      </c>
      <c r="F103" s="55"/>
      <c r="I103" s="7"/>
    </row>
    <row r="104" spans="1:9" ht="15" thickBot="1" x14ac:dyDescent="0.25">
      <c r="A104" s="81" t="s">
        <v>42</v>
      </c>
      <c r="B104" s="80">
        <v>3.9</v>
      </c>
      <c r="F104" s="55"/>
      <c r="I104" s="7"/>
    </row>
    <row r="105" spans="1:9" ht="15" thickBot="1" x14ac:dyDescent="0.25">
      <c r="A105" s="81" t="s">
        <v>29</v>
      </c>
      <c r="B105" s="80">
        <v>2</v>
      </c>
      <c r="F105" s="55"/>
      <c r="I105" s="7"/>
    </row>
    <row r="106" spans="1:9" ht="15" thickBot="1" x14ac:dyDescent="0.25">
      <c r="A106" s="81" t="s">
        <v>62</v>
      </c>
      <c r="B106" s="80">
        <v>1.9</v>
      </c>
      <c r="F106" s="55"/>
      <c r="I106" s="7"/>
    </row>
    <row r="107" spans="1:9" ht="15.75" customHeight="1" thickBot="1" x14ac:dyDescent="0.25">
      <c r="A107" s="81" t="s">
        <v>63</v>
      </c>
      <c r="B107" s="80">
        <v>3.4</v>
      </c>
      <c r="F107" s="55"/>
    </row>
    <row r="108" spans="1:9" ht="15" thickBot="1" x14ac:dyDescent="0.25">
      <c r="A108" s="81" t="s">
        <v>64</v>
      </c>
      <c r="B108" s="80">
        <v>6.1</v>
      </c>
      <c r="F108" s="55"/>
    </row>
    <row r="109" spans="1:9" ht="15" thickBot="1" x14ac:dyDescent="0.25">
      <c r="A109" s="81" t="s">
        <v>65</v>
      </c>
      <c r="B109" s="80">
        <v>6.5</v>
      </c>
      <c r="F109" s="55"/>
    </row>
    <row r="110" spans="1:9" ht="15" thickBot="1" x14ac:dyDescent="0.25">
      <c r="A110" s="81" t="s">
        <v>66</v>
      </c>
      <c r="B110" s="80">
        <v>4.4000000000000004</v>
      </c>
      <c r="F110" s="55"/>
    </row>
    <row r="111" spans="1:9" ht="15" thickBot="1" x14ac:dyDescent="0.25">
      <c r="A111" s="81" t="s">
        <v>67</v>
      </c>
      <c r="B111" s="80">
        <v>2850</v>
      </c>
      <c r="F111" s="55"/>
    </row>
    <row r="112" spans="1:9" ht="15" thickBot="1" x14ac:dyDescent="0.25">
      <c r="A112" s="81" t="s">
        <v>68</v>
      </c>
      <c r="B112" s="80">
        <v>4.5999999999999996</v>
      </c>
      <c r="F112" s="55"/>
    </row>
    <row r="113" spans="1:7" ht="15" thickBot="1" x14ac:dyDescent="0.25">
      <c r="A113" s="81" t="s">
        <v>69</v>
      </c>
      <c r="B113" s="80">
        <v>2.2000000000000002</v>
      </c>
      <c r="C113" s="7">
        <f>B113*200</f>
        <v>440.00000000000006</v>
      </c>
      <c r="F113" s="55"/>
    </row>
    <row r="114" spans="1:7" ht="15" thickBot="1" x14ac:dyDescent="0.25">
      <c r="A114" s="81" t="s">
        <v>70</v>
      </c>
      <c r="B114" s="80">
        <v>3.91</v>
      </c>
      <c r="F114" s="55"/>
    </row>
    <row r="115" spans="1:7" ht="15" thickBot="1" x14ac:dyDescent="0.25">
      <c r="A115" s="81" t="s">
        <v>71</v>
      </c>
      <c r="B115" s="80">
        <v>3.3</v>
      </c>
      <c r="F115" s="55"/>
    </row>
    <row r="116" spans="1:7" ht="15" thickBot="1" x14ac:dyDescent="0.25">
      <c r="A116" s="81" t="s">
        <v>266</v>
      </c>
      <c r="B116" s="80">
        <v>1180</v>
      </c>
      <c r="F116" s="55"/>
    </row>
    <row r="117" spans="1:7" ht="15" thickBot="1" x14ac:dyDescent="0.25">
      <c r="A117" s="81" t="s">
        <v>72</v>
      </c>
      <c r="B117" s="80">
        <v>4.1500000000000004</v>
      </c>
      <c r="F117" s="55"/>
    </row>
    <row r="118" spans="1:7" ht="15" thickBot="1" x14ac:dyDescent="0.25">
      <c r="A118" s="81" t="s">
        <v>73</v>
      </c>
      <c r="B118" s="80">
        <v>4.3600000000000003</v>
      </c>
      <c r="F118" s="55"/>
    </row>
    <row r="119" spans="1:7" ht="15" thickBot="1" x14ac:dyDescent="0.25">
      <c r="A119" s="81" t="s">
        <v>74</v>
      </c>
      <c r="B119" s="80">
        <v>5.3</v>
      </c>
      <c r="F119" s="55"/>
    </row>
    <row r="120" spans="1:7" ht="15" thickBot="1" x14ac:dyDescent="0.25">
      <c r="A120" s="81" t="s">
        <v>75</v>
      </c>
      <c r="B120" s="80">
        <v>2.58</v>
      </c>
      <c r="F120" s="55"/>
    </row>
    <row r="121" spans="1:7" ht="15" thickBot="1" x14ac:dyDescent="0.25">
      <c r="A121" s="81" t="s">
        <v>76</v>
      </c>
      <c r="B121" s="80">
        <v>4.4000000000000004</v>
      </c>
      <c r="F121" s="55"/>
    </row>
    <row r="122" spans="1:7" ht="15" thickBot="1" x14ac:dyDescent="0.25">
      <c r="A122" s="81" t="s">
        <v>77</v>
      </c>
      <c r="B122" s="80">
        <v>4.3</v>
      </c>
      <c r="F122" s="55"/>
    </row>
    <row r="123" spans="1:7" ht="29.25" thickBot="1" x14ac:dyDescent="0.25">
      <c r="A123" s="81" t="s">
        <v>58</v>
      </c>
      <c r="B123" s="80">
        <v>4.3</v>
      </c>
      <c r="G123" s="55"/>
    </row>
    <row r="124" spans="1:7" ht="15" thickBot="1" x14ac:dyDescent="0.25">
      <c r="A124" s="81" t="s">
        <v>35</v>
      </c>
      <c r="B124" s="80">
        <v>2.2000000000000002</v>
      </c>
    </row>
    <row r="125" spans="1:7" ht="15" thickBot="1" x14ac:dyDescent="0.25">
      <c r="A125" s="81" t="s">
        <v>27</v>
      </c>
      <c r="B125" s="80">
        <v>3.23</v>
      </c>
    </row>
    <row r="126" spans="1:7" ht="15" thickBot="1" x14ac:dyDescent="0.25">
      <c r="A126" s="81" t="s">
        <v>59</v>
      </c>
      <c r="B126" s="80">
        <v>3.23</v>
      </c>
    </row>
    <row r="127" spans="1:7" ht="14.25" x14ac:dyDescent="0.2">
      <c r="A127" s="165" t="s">
        <v>200</v>
      </c>
      <c r="B127" s="167">
        <v>5.19</v>
      </c>
      <c r="C127" s="7">
        <f>B127*200</f>
        <v>1038</v>
      </c>
    </row>
    <row r="128" spans="1:7" ht="15" thickBot="1" x14ac:dyDescent="0.25">
      <c r="A128" s="81" t="s">
        <v>203</v>
      </c>
      <c r="B128" s="80">
        <v>4.45</v>
      </c>
    </row>
    <row r="129" spans="1:2" x14ac:dyDescent="0.2">
      <c r="A129" s="96" t="s">
        <v>227</v>
      </c>
      <c r="B129" s="92">
        <v>4.4000000000000004</v>
      </c>
    </row>
    <row r="130" spans="1:2" x14ac:dyDescent="0.2">
      <c r="A130" s="97" t="s">
        <v>228</v>
      </c>
      <c r="B130" s="195">
        <v>3.88</v>
      </c>
    </row>
    <row r="131" spans="1:2" ht="14.25" x14ac:dyDescent="0.2">
      <c r="A131" s="84" t="s">
        <v>261</v>
      </c>
      <c r="B131" s="227">
        <v>3.21</v>
      </c>
    </row>
  </sheetData>
  <autoFilter ref="A7:T48" xr:uid="{00000000-0009-0000-0000-000074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pageSetUpPr fitToPage="1"/>
  </sheetPr>
  <dimension ref="A1:N88"/>
  <sheetViews>
    <sheetView topLeftCell="A3" zoomScale="98" zoomScaleNormal="98" workbookViewId="0">
      <selection activeCell="E18" sqref="E1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80040857</v>
      </c>
      <c r="C4" s="114">
        <v>44474</v>
      </c>
      <c r="D4" s="113" t="s">
        <v>32</v>
      </c>
      <c r="E4" s="113">
        <v>300</v>
      </c>
      <c r="G4" s="60"/>
    </row>
    <row r="5" spans="2:14" x14ac:dyDescent="0.2">
      <c r="B5" s="113">
        <v>80040857</v>
      </c>
      <c r="C5" s="114">
        <v>44474</v>
      </c>
      <c r="D5" s="113" t="s">
        <v>65</v>
      </c>
      <c r="E5" s="113">
        <v>770</v>
      </c>
      <c r="G5" s="60"/>
    </row>
    <row r="6" spans="2:14" x14ac:dyDescent="0.2">
      <c r="B6" s="113">
        <v>80040857</v>
      </c>
      <c r="C6" s="114">
        <v>44474</v>
      </c>
      <c r="D6" s="113" t="s">
        <v>77</v>
      </c>
      <c r="E6" s="113">
        <v>190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80040857</v>
      </c>
      <c r="C7" s="114">
        <v>44474</v>
      </c>
      <c r="D7" s="113" t="s">
        <v>37</v>
      </c>
      <c r="E7" s="113">
        <v>220</v>
      </c>
      <c r="G7" s="60"/>
      <c r="H7" s="54" t="s">
        <v>32</v>
      </c>
      <c r="I7" s="496">
        <v>1250</v>
      </c>
      <c r="L7" s="59"/>
      <c r="M7" s="59"/>
    </row>
    <row r="8" spans="2:14" x14ac:dyDescent="0.2">
      <c r="B8" s="113">
        <v>80040857</v>
      </c>
      <c r="C8" s="114">
        <v>44474</v>
      </c>
      <c r="D8" s="113" t="s">
        <v>74</v>
      </c>
      <c r="E8" s="113">
        <v>550</v>
      </c>
      <c r="F8" s="141"/>
      <c r="H8" s="54" t="s">
        <v>65</v>
      </c>
      <c r="I8" s="496">
        <v>1600</v>
      </c>
      <c r="L8" s="59"/>
      <c r="M8" s="229"/>
    </row>
    <row r="9" spans="2:14" x14ac:dyDescent="0.2">
      <c r="B9" s="113">
        <v>80040857</v>
      </c>
      <c r="C9" s="114">
        <v>44474</v>
      </c>
      <c r="D9" s="113" t="s">
        <v>39</v>
      </c>
      <c r="E9" s="113">
        <v>230</v>
      </c>
      <c r="H9" s="54" t="s">
        <v>77</v>
      </c>
      <c r="I9" s="496">
        <v>190</v>
      </c>
      <c r="L9" s="59"/>
      <c r="M9" s="59"/>
    </row>
    <row r="10" spans="2:14" x14ac:dyDescent="0.2">
      <c r="B10" s="113">
        <v>80040857</v>
      </c>
      <c r="C10" s="114">
        <v>44474</v>
      </c>
      <c r="D10" s="113" t="s">
        <v>203</v>
      </c>
      <c r="E10" s="113">
        <v>100</v>
      </c>
      <c r="H10" s="54" t="s">
        <v>69</v>
      </c>
      <c r="I10" s="496">
        <v>300</v>
      </c>
      <c r="L10" s="59"/>
      <c r="M10" s="59"/>
    </row>
    <row r="11" spans="2:14" x14ac:dyDescent="0.2">
      <c r="B11" s="113">
        <v>80040857</v>
      </c>
      <c r="C11" s="114">
        <v>44474</v>
      </c>
      <c r="D11" s="113" t="s">
        <v>200</v>
      </c>
      <c r="E11" s="113">
        <v>200</v>
      </c>
      <c r="H11" s="54" t="s">
        <v>37</v>
      </c>
      <c r="I11" s="496">
        <v>250</v>
      </c>
      <c r="L11" s="59"/>
      <c r="M11" s="59"/>
    </row>
    <row r="12" spans="2:14" x14ac:dyDescent="0.2">
      <c r="B12" s="113">
        <v>80040857</v>
      </c>
      <c r="C12" s="114">
        <v>44474</v>
      </c>
      <c r="D12" s="113" t="s">
        <v>59</v>
      </c>
      <c r="E12" s="113">
        <v>100</v>
      </c>
      <c r="H12" s="54" t="s">
        <v>38</v>
      </c>
      <c r="I12" s="496">
        <v>620</v>
      </c>
      <c r="L12" s="59"/>
      <c r="M12" s="59"/>
    </row>
    <row r="13" spans="2:14" x14ac:dyDescent="0.2">
      <c r="B13" s="113">
        <v>80041620</v>
      </c>
      <c r="C13" s="114">
        <v>44489</v>
      </c>
      <c r="D13" s="113" t="s">
        <v>32</v>
      </c>
      <c r="E13" s="113">
        <v>750</v>
      </c>
      <c r="H13" s="54" t="s">
        <v>74</v>
      </c>
      <c r="I13" s="496">
        <v>550</v>
      </c>
      <c r="L13" s="59"/>
      <c r="M13" s="59"/>
    </row>
    <row r="14" spans="2:14" x14ac:dyDescent="0.2">
      <c r="B14" s="113">
        <v>80041620</v>
      </c>
      <c r="C14" s="114">
        <v>44489</v>
      </c>
      <c r="D14" s="113" t="s">
        <v>69</v>
      </c>
      <c r="E14" s="113">
        <v>200</v>
      </c>
      <c r="H14" s="54" t="s">
        <v>39</v>
      </c>
      <c r="I14" s="496">
        <v>480</v>
      </c>
      <c r="L14" s="59"/>
      <c r="M14" s="59"/>
    </row>
    <row r="15" spans="2:14" x14ac:dyDescent="0.2">
      <c r="B15" s="113">
        <v>80041620</v>
      </c>
      <c r="C15" s="114">
        <v>44489</v>
      </c>
      <c r="D15" s="113" t="s">
        <v>38</v>
      </c>
      <c r="E15" s="113">
        <v>370</v>
      </c>
      <c r="H15" s="54" t="s">
        <v>75</v>
      </c>
      <c r="I15" s="496">
        <v>600</v>
      </c>
      <c r="J15" s="136"/>
      <c r="L15" s="59"/>
      <c r="M15" s="59"/>
    </row>
    <row r="16" spans="2:14" x14ac:dyDescent="0.2">
      <c r="B16" s="113">
        <v>80041620</v>
      </c>
      <c r="C16" s="114">
        <v>44489</v>
      </c>
      <c r="D16" s="113" t="s">
        <v>75</v>
      </c>
      <c r="E16" s="113">
        <v>400</v>
      </c>
      <c r="H16" s="54" t="s">
        <v>227</v>
      </c>
      <c r="I16" s="496">
        <v>650</v>
      </c>
      <c r="L16" s="59"/>
      <c r="M16" s="59"/>
    </row>
    <row r="17" spans="2:13" x14ac:dyDescent="0.2">
      <c r="B17" s="113">
        <v>80041620</v>
      </c>
      <c r="C17" s="114">
        <v>44489</v>
      </c>
      <c r="D17" s="113" t="s">
        <v>65</v>
      </c>
      <c r="E17" s="113">
        <v>830</v>
      </c>
      <c r="H17" s="54" t="s">
        <v>266</v>
      </c>
      <c r="I17" s="496">
        <v>0.33</v>
      </c>
      <c r="L17" s="59"/>
      <c r="M17" s="59"/>
    </row>
    <row r="18" spans="2:13" x14ac:dyDescent="0.2">
      <c r="B18" s="113">
        <v>80041620</v>
      </c>
      <c r="C18" s="114">
        <v>44489</v>
      </c>
      <c r="D18" s="113" t="s">
        <v>37</v>
      </c>
      <c r="E18" s="113">
        <v>30</v>
      </c>
      <c r="H18" s="54" t="s">
        <v>203</v>
      </c>
      <c r="I18" s="496">
        <v>200</v>
      </c>
      <c r="L18" s="59"/>
      <c r="M18" s="59"/>
    </row>
    <row r="19" spans="2:13" x14ac:dyDescent="0.2">
      <c r="B19" s="113">
        <v>80041620</v>
      </c>
      <c r="C19" s="114">
        <v>44489</v>
      </c>
      <c r="D19" s="113" t="s">
        <v>203</v>
      </c>
      <c r="E19" s="113">
        <v>100</v>
      </c>
      <c r="H19" s="507" t="s">
        <v>200</v>
      </c>
      <c r="I19" s="506">
        <v>200</v>
      </c>
      <c r="L19" s="59"/>
      <c r="M19" s="59"/>
    </row>
    <row r="20" spans="2:13" x14ac:dyDescent="0.2">
      <c r="B20" s="113">
        <v>80041620</v>
      </c>
      <c r="C20" s="114">
        <v>44489</v>
      </c>
      <c r="D20" s="113" t="s">
        <v>39</v>
      </c>
      <c r="E20" s="113">
        <v>250</v>
      </c>
      <c r="H20" s="54" t="s">
        <v>59</v>
      </c>
      <c r="I20" s="496">
        <v>100</v>
      </c>
    </row>
    <row r="21" spans="2:13" x14ac:dyDescent="0.2">
      <c r="B21" s="113">
        <v>80041622</v>
      </c>
      <c r="C21" s="114">
        <v>44489</v>
      </c>
      <c r="D21" s="113" t="s">
        <v>32</v>
      </c>
      <c r="E21" s="113">
        <v>200</v>
      </c>
      <c r="H21" s="54" t="s">
        <v>24</v>
      </c>
      <c r="I21" s="496">
        <v>6990.33</v>
      </c>
    </row>
    <row r="22" spans="2:13" x14ac:dyDescent="0.2">
      <c r="B22" s="113">
        <v>80041622</v>
      </c>
      <c r="C22" s="114">
        <v>44489</v>
      </c>
      <c r="D22" s="113" t="s">
        <v>69</v>
      </c>
      <c r="E22" s="113">
        <v>100</v>
      </c>
    </row>
    <row r="23" spans="2:13" x14ac:dyDescent="0.2">
      <c r="B23" s="113">
        <v>80041622</v>
      </c>
      <c r="C23" s="114">
        <v>44489</v>
      </c>
      <c r="D23" s="113" t="s">
        <v>38</v>
      </c>
      <c r="E23" s="113">
        <v>250</v>
      </c>
    </row>
    <row r="24" spans="2:13" x14ac:dyDescent="0.2">
      <c r="B24" s="113">
        <v>80041622</v>
      </c>
      <c r="C24" s="114">
        <v>44489</v>
      </c>
      <c r="D24" s="113" t="s">
        <v>75</v>
      </c>
      <c r="E24" s="113">
        <v>200</v>
      </c>
    </row>
    <row r="25" spans="2:13" x14ac:dyDescent="0.2">
      <c r="B25" s="113">
        <v>359</v>
      </c>
      <c r="C25" s="114">
        <v>44489</v>
      </c>
      <c r="D25" s="113" t="s">
        <v>227</v>
      </c>
      <c r="E25" s="113">
        <v>650</v>
      </c>
    </row>
    <row r="26" spans="2:13" x14ac:dyDescent="0.2">
      <c r="B26" s="113"/>
      <c r="C26" s="114"/>
      <c r="D26" s="113" t="s">
        <v>266</v>
      </c>
      <c r="E26" s="235">
        <v>0.33</v>
      </c>
      <c r="F26" s="65" t="s">
        <v>274</v>
      </c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</row>
    <row r="29" spans="2:13" x14ac:dyDescent="0.2">
      <c r="B29" s="113"/>
      <c r="C29" s="114"/>
      <c r="D29" s="113"/>
      <c r="E29" s="113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71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200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75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4" xr:uid="{00000000-0002-0000-7500-000000000000}">
      <formula1>$B$51:$B$97</formula1>
    </dataValidation>
    <dataValidation type="list" allowBlank="1" showInputMessage="1" showErrorMessage="1" sqref="D37" xr:uid="{00000000-0002-0000-7500-000001000000}">
      <formula1>$B$51:$B$69</formula1>
    </dataValidation>
    <dataValidation type="list" allowBlank="1" showInputMessage="1" showErrorMessage="1" sqref="D5:D13" xr:uid="{00000000-0002-0000-7500-000002000000}">
      <formula1>$B$51:$B$88</formula1>
    </dataValidation>
    <dataValidation type="list" allowBlank="1" showInputMessage="1" showErrorMessage="1" sqref="D14:D36" xr:uid="{00000000-0002-0000-7500-000003000000}">
      <formula1>$B$51:$B$89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filterMode="1">
    <tabColor rgb="FFFFC000"/>
    <pageSetUpPr fitToPage="1"/>
  </sheetPr>
  <dimension ref="A2:S135"/>
  <sheetViews>
    <sheetView showGridLines="0" topLeftCell="A10" zoomScale="85" zoomScaleNormal="85" workbookViewId="0">
      <selection activeCell="G49" sqref="G49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275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Noviembre 21'!$H$6:$I$22,2,FALSE),"")</f>
        <v>2290</v>
      </c>
      <c r="F8" s="17" t="s">
        <v>12</v>
      </c>
      <c r="G8" s="27">
        <f>IFERROR(+D8*E8,"")</f>
        <v>5450.2</v>
      </c>
      <c r="J8" s="65" t="s">
        <v>169</v>
      </c>
      <c r="K8" s="144"/>
      <c r="L8" s="8">
        <f>E8</f>
        <v>2290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Noviembre 21'!$H$6:$I$22,2,FALSE),"")</f>
        <v>670</v>
      </c>
      <c r="F9" s="18" t="s">
        <v>12</v>
      </c>
      <c r="G9" s="33">
        <f>IFERROR(+D9*E9,"")</f>
        <v>2130.6</v>
      </c>
      <c r="I9" s="54"/>
      <c r="J9" s="65" t="s">
        <v>152</v>
      </c>
      <c r="K9" s="144"/>
      <c r="L9" s="8">
        <f>E9</f>
        <v>670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Noviembre 21'!$H$6:$I$22,2,FALSE),"")</f>
        <v>1530</v>
      </c>
      <c r="F10" s="18" t="s">
        <v>12</v>
      </c>
      <c r="G10" s="33">
        <f t="shared" ref="G10:G46" si="1">IFERROR(+D10*E10,"")</f>
        <v>3687.3</v>
      </c>
      <c r="I10" s="54"/>
      <c r="J10" s="65" t="s">
        <v>154</v>
      </c>
      <c r="K10" s="185"/>
      <c r="L10" s="8">
        <f>E10</f>
        <v>1530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Noviembre 21'!$H$6:$I$22,2,FALSE),"")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Noviembre 21'!$H$6:$I$22,2,FALSE),"")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Noviembre 21'!$H$6:$I$22,2,FALSE),"")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Noviembre 21'!$H$6:$I$22,2,FALSE),"")</f>
        <v>460</v>
      </c>
      <c r="F14" s="18" t="s">
        <v>12</v>
      </c>
      <c r="G14" s="33">
        <f t="shared" si="1"/>
        <v>1591.6</v>
      </c>
      <c r="I14" s="54"/>
      <c r="J14" s="65" t="s">
        <v>156</v>
      </c>
      <c r="K14" s="185"/>
      <c r="L14" s="8">
        <f>E14</f>
        <v>460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Noviembre 21'!$H$6:$I$22,2,FALSE),"")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Noviembre 21'!$H$6:$I$22,2,FALSE),"")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Noviembre 21'!$H$6:$I$22,2,FALSE),"")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Noviembre 21'!$H$6:$I$22,2,FALSE),"")</f>
        <v>540</v>
      </c>
      <c r="F18" s="89" t="s">
        <v>12</v>
      </c>
      <c r="G18" s="33">
        <f t="shared" si="1"/>
        <v>993.6</v>
      </c>
      <c r="I18" s="223"/>
      <c r="J18" s="65" t="s">
        <v>151</v>
      </c>
      <c r="K18" s="185"/>
      <c r="L18" s="8">
        <f>E18</f>
        <v>540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Noviembre 21'!$H$6:$I$22,2,FALSE),"")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Noviembre 21'!$H$6:$I$22,2,FALSE),"")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Noviembre 21'!$H$6:$I$22,2,FALSE),"")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Noviembre 21'!$H$6:$I$22,2,FALSE),"")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Noviembre 21'!$H$6:$I$22,2,FALSE),"")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Noviembre 21'!$H$6:$I$22,2,FALSE),"")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Noviembre 21'!$H$6:$I$22,2,FALSE),"")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Noviembre 21'!$H$6:$I$22,2,FALSE),"")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Noviembre 21'!$H$6:$I$22,2,FALSE),"")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Noviembre 21'!$H$6:$I$22,2,FALSE),"")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Noviembre 21'!$H$6:$I$22,2,FALSE),"")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Noviembre 21'!$H$6:$I$22,2,FALSE),"")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Noviembre 21'!$H$6:$I$22,2,FALSE),"")</f>
        <v>80</v>
      </c>
      <c r="F31" s="18" t="s">
        <v>12</v>
      </c>
      <c r="G31" s="33">
        <f t="shared" si="1"/>
        <v>312.8</v>
      </c>
      <c r="J31" s="65" t="s">
        <v>170</v>
      </c>
      <c r="K31" s="144"/>
      <c r="L31" s="8">
        <f>E31</f>
        <v>80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Noviembre 21'!$H$6:$I$22,2,FALSE),"")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Noviembre 21'!$H$6:$I$22,2,FALSE),"")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Noviembre 21'!$H$6:$I$22,2,FALSE),"")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Noviembre 21'!$H$6:$I$22,2,FALSE),"")</f>
        <v>330</v>
      </c>
      <c r="F35" s="19" t="s">
        <v>12</v>
      </c>
      <c r="G35" s="33">
        <f t="shared" si="1"/>
        <v>1749</v>
      </c>
      <c r="I35" s="221"/>
      <c r="J35" s="65" t="s">
        <v>155</v>
      </c>
      <c r="K35" s="144"/>
      <c r="L35" s="8">
        <f>E35</f>
        <v>330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Noviembre 21'!$H$6:$I$22,2,FALSE),"")</f>
        <v>300</v>
      </c>
      <c r="F36" s="19" t="s">
        <v>12</v>
      </c>
      <c r="G36" s="33">
        <f t="shared" si="1"/>
        <v>1020</v>
      </c>
      <c r="J36" s="65" t="s">
        <v>173</v>
      </c>
      <c r="K36" s="65"/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Noviembre 21'!$H$6:$I$22,2,FALSE),"")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Noviembre 21'!$H$6:$I$22,2,FALSE),"")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Noviembre 21'!$H$6:$I$22,2,FALSE),"")</f>
        <v>1220</v>
      </c>
      <c r="F39" s="18" t="s">
        <v>12</v>
      </c>
      <c r="G39" s="33">
        <f t="shared" si="1"/>
        <v>5246</v>
      </c>
      <c r="J39" s="65" t="s">
        <v>189</v>
      </c>
      <c r="K39" s="144"/>
      <c r="L39" s="8">
        <f>E39</f>
        <v>1220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Noviembre 21'!$H$6:$I$22,2,FALSE),"")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Noviembre 21'!$H$6:$I$22,2,FALSE),"")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Noviembre 21'!$H$6:$I$22,2,FALSE),"")</f>
        <v>320</v>
      </c>
      <c r="F42" s="187" t="s">
        <v>12</v>
      </c>
      <c r="G42" s="33">
        <f t="shared" si="1"/>
        <v>1033.5999999999999</v>
      </c>
      <c r="I42" s="174"/>
      <c r="J42" s="65" t="s">
        <v>244</v>
      </c>
      <c r="K42" s="8"/>
      <c r="L42" s="8">
        <f t="shared" ref="L42:L48" si="2">E42</f>
        <v>320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Noviembre 21'!$H$6:$I$22,2,FALSE),"")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Noviembre 21'!$H$6:$I$22,2,FALSE),"")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Noviembre 21'!$H$6:$I$22,2,FALSE),"")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Noviembre 21'!$H$6:$I$22,2,FALSE),"")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Noviembre 21'!$H$6:$I$22,2,FALSE),"")</f>
        <v>1140</v>
      </c>
      <c r="F47" s="232" t="s">
        <v>12</v>
      </c>
      <c r="G47" s="210">
        <f>IFERROR(+D47*E47,"")</f>
        <v>5016</v>
      </c>
      <c r="H47" s="35"/>
      <c r="J47" s="65">
        <v>20002380</v>
      </c>
      <c r="K47" s="186"/>
      <c r="L47" s="8">
        <f t="shared" si="2"/>
        <v>1140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Noviembre 21'!$H$6:$I$22,2,FALSE),"")</f>
        <v>1400</v>
      </c>
      <c r="F48" s="220" t="s">
        <v>12</v>
      </c>
      <c r="G48" s="197">
        <f>IFERROR(+D48*E48,"")</f>
        <v>5432</v>
      </c>
      <c r="I48" s="90"/>
      <c r="J48" s="65">
        <v>20002186</v>
      </c>
      <c r="K48" s="186"/>
      <c r="L48" s="8">
        <f t="shared" si="2"/>
        <v>1400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41964.7</v>
      </c>
      <c r="H49" s="15"/>
      <c r="I49" s="90">
        <f>G49*0.97</f>
        <v>40705.758999999998</v>
      </c>
      <c r="J49" s="65" t="s">
        <v>198</v>
      </c>
      <c r="K49" s="65"/>
      <c r="N49"/>
      <c r="O49"/>
      <c r="P49"/>
      <c r="Q49"/>
      <c r="R49" s="7" t="str">
        <f>B5</f>
        <v xml:space="preserve">Período: Noviembre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Noviembre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720347.61</v>
      </c>
      <c r="E52" s="69">
        <v>0.6</v>
      </c>
      <c r="F52" s="48" t="s">
        <v>10</v>
      </c>
      <c r="G52" s="72">
        <f>D52*E52</f>
        <v>432208.56599999999</v>
      </c>
      <c r="I52" s="90">
        <f>G52*0.97</f>
        <v>419242.30901999999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43221.687999999995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432208.56599999999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41925.037359999995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419242.30901999999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18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</row>
    <row r="93" spans="1:7" ht="14.25" x14ac:dyDescent="0.2">
      <c r="A93" s="165" t="s">
        <v>31</v>
      </c>
      <c r="B93" s="166">
        <v>3.18</v>
      </c>
      <c r="F93" s="55"/>
    </row>
    <row r="94" spans="1:7" ht="14.25" x14ac:dyDescent="0.2">
      <c r="A94" s="165" t="s">
        <v>37</v>
      </c>
      <c r="B94" s="166">
        <v>2.41</v>
      </c>
      <c r="F94" s="55"/>
    </row>
    <row r="95" spans="1:7" ht="14.25" x14ac:dyDescent="0.2">
      <c r="A95" s="165" t="s">
        <v>36</v>
      </c>
      <c r="B95" s="166">
        <v>2.15</v>
      </c>
      <c r="F95" s="55"/>
    </row>
    <row r="96" spans="1:7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55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76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pageSetUpPr fitToPage="1"/>
  </sheetPr>
  <dimension ref="A1:O93"/>
  <sheetViews>
    <sheetView zoomScale="98" zoomScaleNormal="98" workbookViewId="0">
      <selection activeCell="E48" sqref="E48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80043468</v>
      </c>
      <c r="C4" s="114">
        <v>44515</v>
      </c>
      <c r="D4" s="113" t="s">
        <v>74</v>
      </c>
      <c r="E4" s="113">
        <v>330</v>
      </c>
      <c r="G4" s="60"/>
    </row>
    <row r="5" spans="2:13" x14ac:dyDescent="0.2">
      <c r="B5" s="113">
        <v>80043468</v>
      </c>
      <c r="C5" s="114">
        <v>44515</v>
      </c>
      <c r="D5" s="113" t="s">
        <v>143</v>
      </c>
      <c r="E5" s="113">
        <v>300</v>
      </c>
      <c r="G5" s="60"/>
    </row>
    <row r="6" spans="2:13" x14ac:dyDescent="0.2">
      <c r="B6" s="113">
        <v>80043468</v>
      </c>
      <c r="C6" s="114">
        <v>44515</v>
      </c>
      <c r="D6" s="113" t="s">
        <v>39</v>
      </c>
      <c r="E6" s="113">
        <v>460</v>
      </c>
      <c r="G6" s="60"/>
      <c r="H6" s="53" t="s">
        <v>23</v>
      </c>
      <c r="I6" t="s">
        <v>25</v>
      </c>
    </row>
    <row r="7" spans="2:13" x14ac:dyDescent="0.2">
      <c r="B7" s="113">
        <v>80043468</v>
      </c>
      <c r="C7" s="114">
        <v>44515</v>
      </c>
      <c r="D7" s="113" t="s">
        <v>59</v>
      </c>
      <c r="E7" s="113">
        <v>100</v>
      </c>
      <c r="G7" s="60"/>
      <c r="H7" s="54" t="s">
        <v>27</v>
      </c>
      <c r="I7" s="496">
        <v>320</v>
      </c>
    </row>
    <row r="8" spans="2:13" x14ac:dyDescent="0.2">
      <c r="B8" s="113">
        <v>80043487</v>
      </c>
      <c r="C8" s="114">
        <v>44515</v>
      </c>
      <c r="D8" s="113" t="s">
        <v>27</v>
      </c>
      <c r="E8" s="113">
        <v>120</v>
      </c>
      <c r="H8" s="54" t="s">
        <v>63</v>
      </c>
      <c r="I8" s="496">
        <v>540</v>
      </c>
    </row>
    <row r="9" spans="2:13" x14ac:dyDescent="0.2">
      <c r="B9" s="113">
        <v>80043487</v>
      </c>
      <c r="C9" s="114">
        <v>44515</v>
      </c>
      <c r="D9" s="113" t="s">
        <v>63</v>
      </c>
      <c r="E9" s="113">
        <v>540</v>
      </c>
      <c r="H9" s="54" t="s">
        <v>30</v>
      </c>
      <c r="I9" s="496">
        <v>540</v>
      </c>
    </row>
    <row r="10" spans="2:13" x14ac:dyDescent="0.2">
      <c r="B10" s="113">
        <v>80043487</v>
      </c>
      <c r="C10" s="114">
        <v>44515</v>
      </c>
      <c r="D10" s="113" t="s">
        <v>30</v>
      </c>
      <c r="E10" s="113">
        <v>270</v>
      </c>
      <c r="H10" s="54" t="s">
        <v>31</v>
      </c>
      <c r="I10" s="496">
        <v>670</v>
      </c>
    </row>
    <row r="11" spans="2:13" x14ac:dyDescent="0.2">
      <c r="B11" s="113">
        <v>80043487</v>
      </c>
      <c r="C11" s="114">
        <v>44515</v>
      </c>
      <c r="D11" s="113" t="s">
        <v>31</v>
      </c>
      <c r="E11" s="113">
        <v>350</v>
      </c>
      <c r="H11" s="54" t="s">
        <v>32</v>
      </c>
      <c r="I11" s="496">
        <v>2290</v>
      </c>
      <c r="M11" s="229"/>
    </row>
    <row r="12" spans="2:13" x14ac:dyDescent="0.2">
      <c r="B12" s="113">
        <v>80043487</v>
      </c>
      <c r="C12" s="114">
        <v>44515</v>
      </c>
      <c r="D12" s="113" t="s">
        <v>32</v>
      </c>
      <c r="E12" s="113">
        <v>2130</v>
      </c>
      <c r="H12" s="54" t="s">
        <v>142</v>
      </c>
      <c r="I12" s="496">
        <v>1000</v>
      </c>
      <c r="M12" s="229"/>
    </row>
    <row r="13" spans="2:13" x14ac:dyDescent="0.2">
      <c r="B13" s="113">
        <v>80043487</v>
      </c>
      <c r="C13" s="114">
        <v>44515</v>
      </c>
      <c r="D13" s="113" t="s">
        <v>142</v>
      </c>
      <c r="E13" s="158">
        <v>1000</v>
      </c>
      <c r="H13" s="54" t="s">
        <v>77</v>
      </c>
      <c r="I13" s="496">
        <v>1220</v>
      </c>
      <c r="M13" s="229"/>
    </row>
    <row r="14" spans="2:13" x14ac:dyDescent="0.2">
      <c r="B14" s="113">
        <v>80043487</v>
      </c>
      <c r="C14" s="114">
        <v>44515</v>
      </c>
      <c r="D14" s="113" t="s">
        <v>77</v>
      </c>
      <c r="E14" s="158">
        <v>1220</v>
      </c>
      <c r="H14" s="54" t="s">
        <v>37</v>
      </c>
      <c r="I14" s="496">
        <v>1530</v>
      </c>
    </row>
    <row r="15" spans="2:13" x14ac:dyDescent="0.2">
      <c r="B15" s="113">
        <v>80043487</v>
      </c>
      <c r="C15" s="114">
        <v>44515</v>
      </c>
      <c r="D15" s="113" t="s">
        <v>37</v>
      </c>
      <c r="E15" s="113">
        <v>830</v>
      </c>
      <c r="H15" s="54" t="s">
        <v>70</v>
      </c>
      <c r="I15" s="496">
        <v>80</v>
      </c>
    </row>
    <row r="16" spans="2:13" x14ac:dyDescent="0.2">
      <c r="B16" s="113">
        <v>80043487</v>
      </c>
      <c r="C16" s="114">
        <v>44515</v>
      </c>
      <c r="D16" s="113" t="s">
        <v>70</v>
      </c>
      <c r="E16" s="113">
        <v>40</v>
      </c>
      <c r="H16" s="54" t="s">
        <v>74</v>
      </c>
      <c r="I16" s="496">
        <v>330</v>
      </c>
    </row>
    <row r="17" spans="1:10" x14ac:dyDescent="0.2">
      <c r="B17" s="113">
        <v>80043959</v>
      </c>
      <c r="C17" s="114">
        <v>44523</v>
      </c>
      <c r="D17" s="113" t="s">
        <v>30</v>
      </c>
      <c r="E17" s="113">
        <v>270</v>
      </c>
      <c r="H17" s="54" t="s">
        <v>143</v>
      </c>
      <c r="I17" s="496">
        <v>300</v>
      </c>
    </row>
    <row r="18" spans="1:10" x14ac:dyDescent="0.2">
      <c r="B18" s="113">
        <v>80043959</v>
      </c>
      <c r="C18" s="114">
        <v>44523</v>
      </c>
      <c r="D18" s="113" t="s">
        <v>31</v>
      </c>
      <c r="E18" s="113">
        <v>320</v>
      </c>
      <c r="H18" s="54" t="s">
        <v>39</v>
      </c>
      <c r="I18" s="496">
        <v>460</v>
      </c>
    </row>
    <row r="19" spans="1:10" x14ac:dyDescent="0.2">
      <c r="B19" s="113">
        <v>80043959</v>
      </c>
      <c r="C19" s="114">
        <v>44523</v>
      </c>
      <c r="D19" s="113" t="s">
        <v>32</v>
      </c>
      <c r="E19" s="113">
        <v>160</v>
      </c>
      <c r="H19" s="54" t="s">
        <v>59</v>
      </c>
      <c r="I19" s="496">
        <v>200</v>
      </c>
    </row>
    <row r="20" spans="1:10" x14ac:dyDescent="0.2">
      <c r="B20" s="113">
        <v>80043959</v>
      </c>
      <c r="C20" s="114">
        <v>44523</v>
      </c>
      <c r="D20" s="113" t="s">
        <v>37</v>
      </c>
      <c r="E20" s="113">
        <v>700</v>
      </c>
      <c r="H20" s="54" t="s">
        <v>227</v>
      </c>
      <c r="I20" s="496">
        <v>1140</v>
      </c>
    </row>
    <row r="21" spans="1:10" x14ac:dyDescent="0.2">
      <c r="B21" s="113">
        <v>80043959</v>
      </c>
      <c r="C21" s="114">
        <v>44523</v>
      </c>
      <c r="D21" s="113" t="s">
        <v>70</v>
      </c>
      <c r="E21" s="113">
        <v>40</v>
      </c>
      <c r="H21" s="54" t="s">
        <v>228</v>
      </c>
      <c r="I21" s="496">
        <v>1400</v>
      </c>
    </row>
    <row r="22" spans="1:10" s="59" customFormat="1" x14ac:dyDescent="0.2">
      <c r="A22"/>
      <c r="B22" s="113">
        <v>80043959</v>
      </c>
      <c r="C22" s="114">
        <v>44523</v>
      </c>
      <c r="D22" s="113" t="s">
        <v>59</v>
      </c>
      <c r="E22" s="113">
        <v>100</v>
      </c>
      <c r="F22"/>
      <c r="G22"/>
      <c r="H22" s="54" t="s">
        <v>24</v>
      </c>
      <c r="I22" s="496">
        <v>12020</v>
      </c>
      <c r="J22"/>
    </row>
    <row r="23" spans="1:10" s="59" customFormat="1" x14ac:dyDescent="0.2">
      <c r="A23"/>
      <c r="B23" s="113">
        <v>80043967</v>
      </c>
      <c r="C23" s="114">
        <v>44523</v>
      </c>
      <c r="D23" s="113" t="s">
        <v>27</v>
      </c>
      <c r="E23" s="113">
        <v>200</v>
      </c>
      <c r="F23"/>
      <c r="G23"/>
      <c r="H23" s="54"/>
      <c r="I23"/>
      <c r="J23"/>
    </row>
    <row r="24" spans="1:10" s="59" customFormat="1" x14ac:dyDescent="0.2">
      <c r="A24"/>
      <c r="B24" s="113">
        <v>360</v>
      </c>
      <c r="C24" s="114">
        <v>44523</v>
      </c>
      <c r="D24" s="113" t="s">
        <v>227</v>
      </c>
      <c r="E24" s="113">
        <v>1140</v>
      </c>
      <c r="G24"/>
      <c r="H24" s="54"/>
      <c r="I24"/>
      <c r="J24"/>
    </row>
    <row r="25" spans="1:10" s="59" customFormat="1" x14ac:dyDescent="0.2">
      <c r="A25"/>
      <c r="B25" s="113">
        <v>361</v>
      </c>
      <c r="C25" s="114">
        <v>44523</v>
      </c>
      <c r="D25" s="113" t="s">
        <v>228</v>
      </c>
      <c r="E25" s="113">
        <v>1400</v>
      </c>
      <c r="G25"/>
      <c r="H25" s="54"/>
      <c r="I25"/>
      <c r="J25"/>
    </row>
    <row r="26" spans="1:10" s="59" customFormat="1" x14ac:dyDescent="0.2">
      <c r="A26"/>
      <c r="B26" s="113"/>
      <c r="C26" s="114"/>
      <c r="D26" s="113"/>
      <c r="E26" s="113"/>
      <c r="G26"/>
      <c r="H26" s="54"/>
      <c r="I26"/>
      <c r="J26"/>
    </row>
    <row r="27" spans="1:10" s="59" customFormat="1" x14ac:dyDescent="0.2">
      <c r="A27"/>
      <c r="B27" s="113"/>
      <c r="C27" s="114"/>
      <c r="D27" s="113"/>
      <c r="E27" s="113"/>
      <c r="G27"/>
      <c r="H27" s="54"/>
      <c r="I27"/>
      <c r="J27"/>
    </row>
    <row r="28" spans="1:10" s="59" customFormat="1" x14ac:dyDescent="0.2">
      <c r="A28"/>
      <c r="B28" s="113"/>
      <c r="C28" s="113"/>
      <c r="D28" s="113"/>
      <c r="E28" s="113"/>
      <c r="G28"/>
      <c r="H28" s="54"/>
      <c r="I28"/>
      <c r="J28"/>
    </row>
    <row r="29" spans="1:10" s="59" customFormat="1" x14ac:dyDescent="0.2">
      <c r="A29"/>
      <c r="B29" s="113"/>
      <c r="C29" s="113"/>
      <c r="D29" s="113"/>
      <c r="E29" s="113"/>
      <c r="F29"/>
      <c r="G29"/>
      <c r="H29"/>
      <c r="I29"/>
      <c r="J29"/>
    </row>
    <row r="30" spans="1:10" s="59" customFormat="1" x14ac:dyDescent="0.2">
      <c r="A30"/>
      <c r="B30" s="113"/>
      <c r="C30" s="113"/>
      <c r="D30" s="113"/>
      <c r="E30" s="113"/>
      <c r="F30"/>
      <c r="G30"/>
      <c r="H30"/>
      <c r="I30"/>
      <c r="J30"/>
    </row>
    <row r="31" spans="1:10" x14ac:dyDescent="0.2">
      <c r="B31" s="78"/>
      <c r="C31" s="79"/>
      <c r="D31" s="113"/>
      <c r="E31" s="78"/>
    </row>
    <row r="32" spans="1:10" x14ac:dyDescent="0.2">
      <c r="B32" s="113"/>
      <c r="C32" s="114"/>
      <c r="D32" s="113"/>
      <c r="E32" s="113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/>
      <c r="D53"/>
      <c r="E53"/>
    </row>
    <row r="54" spans="2:5" x14ac:dyDescent="0.2">
      <c r="B54" s="146" t="s">
        <v>62</v>
      </c>
      <c r="C54"/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14.2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14.2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41</v>
      </c>
      <c r="F85"/>
      <c r="G85"/>
      <c r="H85"/>
      <c r="I85"/>
    </row>
    <row r="86" spans="1:9" s="59" customFormat="1" ht="14.25" x14ac:dyDescent="0.2">
      <c r="A86"/>
      <c r="B86" s="84" t="s">
        <v>59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257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  <row r="91" spans="1:9" s="59" customFormat="1" x14ac:dyDescent="0.2">
      <c r="A91"/>
      <c r="B91" s="59" t="s">
        <v>200</v>
      </c>
      <c r="F91"/>
      <c r="G91"/>
      <c r="H91"/>
      <c r="I91"/>
    </row>
    <row r="92" spans="1:9" x14ac:dyDescent="0.2">
      <c r="B92" s="96" t="s">
        <v>227</v>
      </c>
      <c r="C92" s="60" t="s">
        <v>229</v>
      </c>
    </row>
    <row r="93" spans="1:9" x14ac:dyDescent="0.2">
      <c r="B93" s="97" t="s">
        <v>228</v>
      </c>
      <c r="C93" s="60" t="s">
        <v>230</v>
      </c>
    </row>
  </sheetData>
  <autoFilter ref="B3:E24" xr:uid="{00000000-0009-0000-0000-000077000000}"/>
  <dataValidations count="3">
    <dataValidation type="list" allowBlank="1" showInputMessage="1" showErrorMessage="1" sqref="D39" xr:uid="{00000000-0002-0000-7700-000000000000}">
      <formula1>$B$53:$B$72</formula1>
    </dataValidation>
    <dataValidation type="list" allowBlank="1" showInputMessage="1" showErrorMessage="1" sqref="D33:D38 D29:D30" xr:uid="{00000000-0002-0000-7700-000001000000}">
      <formula1>$B$53:$B$91</formula1>
    </dataValidation>
    <dataValidation type="list" allowBlank="1" showInputMessage="1" showErrorMessage="1" sqref="D4:D32" xr:uid="{00000000-0002-0000-7700-000002000000}">
      <formula1>$B$53:$B$99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filterMode="1">
    <tabColor rgb="FFFFC000"/>
    <pageSetUpPr fitToPage="1"/>
  </sheetPr>
  <dimension ref="A2:T131"/>
  <sheetViews>
    <sheetView showGridLines="0" topLeftCell="B30" zoomScale="85" zoomScaleNormal="85" workbookViewId="0">
      <selection activeCell="E48" sqref="E4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27" t="s">
        <v>276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VLOOKUP(A8,$A$91:$B$135,2,FALSE)</f>
        <v>2.38</v>
      </c>
      <c r="E8" s="17">
        <f>IFERROR(VLOOKUP(A8,'Control -LR-ES noviembre 21'!$H$7:$I$26,2,FALSE),"")</f>
        <v>1600</v>
      </c>
      <c r="F8" s="17" t="s">
        <v>12</v>
      </c>
      <c r="G8" s="27">
        <f>IFERROR(+D8*E8,"")</f>
        <v>3808</v>
      </c>
      <c r="I8" s="56"/>
      <c r="K8" s="144" t="s">
        <v>169</v>
      </c>
      <c r="L8" s="59"/>
      <c r="M8" s="8">
        <f>E8</f>
        <v>1600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noviembre 21'!$H$7:$I$26,2,FALSE),"")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7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noviembre 21'!$H$7:$I$26,2,FALSE),"")</f>
        <v>120</v>
      </c>
      <c r="F10" s="18" t="s">
        <v>12</v>
      </c>
      <c r="G10" s="33">
        <f t="shared" ref="G10:G45" si="2">IFERROR(+D10*E10,"")</f>
        <v>289.20000000000005</v>
      </c>
      <c r="I10" s="56">
        <f>80</f>
        <v>80</v>
      </c>
      <c r="J10"/>
      <c r="K10" s="65" t="s">
        <v>154</v>
      </c>
      <c r="L10" s="65"/>
      <c r="M10" s="8">
        <f>E10</f>
        <v>120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noviembre 21'!$H$7:$I$26,2,FALSE),"")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noviembre 21'!$H$7:$I$26,2,FALSE),"")</f>
        <v>570</v>
      </c>
      <c r="F12" s="18" t="s">
        <v>12</v>
      </c>
      <c r="G12" s="33">
        <f t="shared" si="2"/>
        <v>1613.1000000000001</v>
      </c>
      <c r="I12" s="56"/>
      <c r="J12" s="222"/>
      <c r="K12" s="65" t="s">
        <v>245</v>
      </c>
      <c r="L12" s="65"/>
      <c r="M12" s="8">
        <f>E12</f>
        <v>570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noviembre 21'!$H$7:$I$26,2,FALSE),"")</f>
        <v>0.33</v>
      </c>
      <c r="F13" s="187" t="s">
        <v>268</v>
      </c>
      <c r="G13" s="33">
        <f>IFERROR(+D13*E13,"")</f>
        <v>389.40000000000003</v>
      </c>
      <c r="I13" s="234"/>
      <c r="J13" s="222"/>
      <c r="K13" s="65" t="s">
        <v>266</v>
      </c>
      <c r="L13" s="65"/>
      <c r="M13" s="8">
        <v>79.89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noviembre 21'!$H$7:$I$26,2,FALSE),"")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noviembre 21'!$H$7:$I$26,2,FALSE),"")</f>
        <v>370</v>
      </c>
      <c r="F15" s="20" t="s">
        <v>12</v>
      </c>
      <c r="G15" s="33">
        <f t="shared" si="2"/>
        <v>1280.2</v>
      </c>
      <c r="J15" s="222"/>
      <c r="K15" s="65" t="s">
        <v>156</v>
      </c>
      <c r="L15" s="65"/>
      <c r="M15" s="8">
        <f>E15</f>
        <v>370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noviembre 21'!$H$7:$I$26,2,FALSE),"")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noviembre 21'!$H$7:$I$26,2,FALSE),"")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hidden="1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 t="str">
        <f>IFERROR(VLOOKUP(A18,'Control -LR-ES noviembre 21'!$H$7:$I$26,2,FALSE),"")</f>
        <v/>
      </c>
      <c r="F18" s="19" t="s">
        <v>12</v>
      </c>
      <c r="G18" s="33" t="str">
        <f t="shared" si="2"/>
        <v/>
      </c>
      <c r="I18" s="56"/>
      <c r="J18"/>
      <c r="K18" s="65" t="s">
        <v>252</v>
      </c>
      <c r="M18" s="8" t="str">
        <f t="shared" si="1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noviembre 21'!$H$7:$I$26,2,FALSE),"")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noviembre 21'!$H$7:$I$26,2,FALSE),"")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noviembre 21'!$H$7:$I$26,2,FALSE),"")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noviembre 21'!$H$7:$I$26,2,FALSE),"")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noviembre 21'!$H$7:$I$26,2,FALSE),"")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noviembre 21'!$H$7:$I$26,2,FALSE),"")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noviembre 21'!$H$7:$I$26,2,FALSE),"")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noviembre 21'!$H$7:$I$26,2,FALSE),"")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noviembre 21'!$H$7:$I$26,2,FALSE),"")</f>
        <v>1770</v>
      </c>
      <c r="F27" s="19" t="s">
        <v>12</v>
      </c>
      <c r="G27" s="33">
        <f t="shared" si="2"/>
        <v>11505</v>
      </c>
      <c r="I27" s="57"/>
      <c r="J27"/>
      <c r="K27" s="65" t="s">
        <v>246</v>
      </c>
      <c r="L27" s="65"/>
      <c r="M27" s="8">
        <f>E27</f>
        <v>1770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noviembre 21'!$H$7:$I$26,2,FALSE),"")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noviembre 21'!$H$7:$I$26,2,FALSE),"")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noviembre 21'!$H$7:$I$26,2,FALSE),"")</f>
        <v>250</v>
      </c>
      <c r="F30" s="18" t="s">
        <v>12</v>
      </c>
      <c r="G30" s="33">
        <f t="shared" si="2"/>
        <v>550</v>
      </c>
      <c r="I30" s="233"/>
      <c r="J30"/>
      <c r="K30" s="65" t="s">
        <v>247</v>
      </c>
      <c r="L30" s="65"/>
      <c r="M30" s="8">
        <f>E30</f>
        <v>250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noviembre 21'!$H$7:$I$26,2,FALSE),"")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noviembre 21'!$H$7:$I$26,2,FALSE),"")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noviembre 21'!$H$7:$I$26,2,FALSE),"")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noviembre 21'!$H$7:$I$26,2,FALSE),"")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noviembre 21'!$H$7:$I$26,2,FALSE),"")</f>
        <v>600</v>
      </c>
      <c r="F35" s="19" t="s">
        <v>12</v>
      </c>
      <c r="G35" s="33">
        <f t="shared" si="2"/>
        <v>3180</v>
      </c>
      <c r="K35" s="65" t="s">
        <v>155</v>
      </c>
      <c r="L35" s="65"/>
      <c r="M35" s="8">
        <f>E35</f>
        <v>600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noviembre 21'!$H$7:$I$26,2,FALSE),"")</f>
        <v>600</v>
      </c>
      <c r="F36" s="89" t="s">
        <v>12</v>
      </c>
      <c r="G36" s="33">
        <f t="shared" si="2"/>
        <v>1548</v>
      </c>
      <c r="K36" s="65" t="s">
        <v>75</v>
      </c>
      <c r="L36" s="65"/>
      <c r="M36" s="8">
        <f>E36/200</f>
        <v>3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>
        <f>IFERROR(VLOOKUP(A37,'Control -LR-ES noviembre 21'!$H$7:$I$26,2,FALSE),"")</f>
        <v>800</v>
      </c>
      <c r="F37" s="19" t="s">
        <v>12</v>
      </c>
      <c r="G37" s="33">
        <f t="shared" si="2"/>
        <v>3520.0000000000005</v>
      </c>
      <c r="K37" s="65" t="s">
        <v>248</v>
      </c>
      <c r="L37" s="65"/>
      <c r="M37" s="8">
        <f t="shared" si="1"/>
        <v>800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noviembre 21'!$H$7:$I$26,2,FALSE),"")</f>
        <v>200</v>
      </c>
      <c r="F38" s="19" t="s">
        <v>12</v>
      </c>
      <c r="G38" s="33">
        <f t="shared" si="2"/>
        <v>860</v>
      </c>
      <c r="K38" s="65" t="s">
        <v>189</v>
      </c>
      <c r="L38" s="65"/>
      <c r="M38" s="8">
        <f t="shared" si="1"/>
        <v>200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noviembre 21'!$H$7:$I$26,2,FALSE),"")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noviembre 21'!$H$7:$I$26,2,FALSE),"")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noviembre 21'!$H$7:$I$26,2,FALSE),"")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noviembre 21'!$H$7:$I$26,2,FALSE),"")</f>
        <v>200</v>
      </c>
      <c r="F42" s="20" t="s">
        <v>12</v>
      </c>
      <c r="G42" s="33">
        <f t="shared" si="2"/>
        <v>890</v>
      </c>
      <c r="I42" s="188"/>
      <c r="K42" t="str">
        <f>A42</f>
        <v>RT740</v>
      </c>
      <c r="M42" s="8">
        <f>E42/200</f>
        <v>1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ht="24.95" hidden="1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8" t="str">
        <f>IFERROR(VLOOKUP(A43,'Control -LR-ES noviembre 21'!$H$7:$I$26,2,FALSE),"")</f>
        <v/>
      </c>
      <c r="F43" s="20" t="s">
        <v>12</v>
      </c>
      <c r="G43" s="33" t="str">
        <f t="shared" si="2"/>
        <v/>
      </c>
      <c r="I43" s="188"/>
      <c r="K43" t="str">
        <f>A43</f>
        <v>RT760</v>
      </c>
      <c r="M43" s="8" t="e">
        <f>E43/200</f>
        <v>#VALUE!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8" t="str">
        <f>IFERROR(VLOOKUP(A44,'Control -LR-ES noviembre 21'!$H$7:$I$26,2,FALSE),"")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>E44</f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8">
        <f>IFERROR(VLOOKUP(A45,'Control -LR-ES noviembre 21'!$H$7:$I$26,2,FALSE),"")</f>
        <v>100</v>
      </c>
      <c r="F45" s="94" t="s">
        <v>12</v>
      </c>
      <c r="G45" s="95">
        <f t="shared" si="2"/>
        <v>321</v>
      </c>
      <c r="H45" s="35"/>
      <c r="I45" s="236"/>
      <c r="K45" s="65" t="s">
        <v>261</v>
      </c>
      <c r="M45" s="8">
        <f>E45/200</f>
        <v>0.5</v>
      </c>
      <c r="O45" s="146" t="s">
        <v>164</v>
      </c>
      <c r="P45" s="146">
        <v>2005</v>
      </c>
      <c r="Q45" s="146" t="s">
        <v>165</v>
      </c>
      <c r="R45" s="146" t="s">
        <v>167</v>
      </c>
    </row>
    <row r="46" spans="1:20" customFormat="1" ht="24.95" customHeight="1" x14ac:dyDescent="0.25">
      <c r="A46" s="87" t="s">
        <v>227</v>
      </c>
      <c r="B46" s="48">
        <v>39</v>
      </c>
      <c r="C46" s="96" t="s">
        <v>227</v>
      </c>
      <c r="D46" s="92">
        <f>VLOOKUP(A46,$A$94:$B$140,2,FALSE)</f>
        <v>4.4000000000000004</v>
      </c>
      <c r="E46" s="18">
        <f>IFERROR(VLOOKUP(A46,'Control -LR-ES noviembre 21'!$H$7:$I$26,2,FALSE),"")</f>
        <v>940</v>
      </c>
      <c r="F46" s="94" t="s">
        <v>12</v>
      </c>
      <c r="G46" s="213">
        <f>IFERROR(+D46*E46,"")</f>
        <v>4136</v>
      </c>
      <c r="H46" s="35"/>
      <c r="J46" s="7"/>
      <c r="K46" s="65">
        <v>20002380</v>
      </c>
      <c r="L46" s="186"/>
      <c r="M46" s="8">
        <f t="shared" si="1"/>
        <v>940</v>
      </c>
      <c r="N46" s="7"/>
      <c r="O46" t="s">
        <v>164</v>
      </c>
      <c r="P46">
        <v>2005</v>
      </c>
      <c r="Q46" t="s">
        <v>165</v>
      </c>
      <c r="R46" s="146" t="s">
        <v>167</v>
      </c>
      <c r="S46" s="65" t="s">
        <v>213</v>
      </c>
      <c r="T46" s="7"/>
    </row>
    <row r="47" spans="1:20" ht="28.5" hidden="1" customHeight="1" x14ac:dyDescent="0.2">
      <c r="A47" s="87" t="s">
        <v>228</v>
      </c>
      <c r="B47" s="48">
        <v>40</v>
      </c>
      <c r="C47" s="215" t="s">
        <v>228</v>
      </c>
      <c r="D47" s="92">
        <f>VLOOKUP(A47,$A$94:$B$140,2,FALSE)</f>
        <v>3.88</v>
      </c>
      <c r="E47" s="18" t="str">
        <f>IFERROR(VLOOKUP(A47,'Control -LR-ES noviembre 21'!$H$7:$I$26,2,FALSE),"")</f>
        <v/>
      </c>
      <c r="F47" s="219" t="s">
        <v>12</v>
      </c>
      <c r="G47" s="217" t="str">
        <f>IFERROR(+D47*E47,"")</f>
        <v/>
      </c>
      <c r="I47" s="90"/>
      <c r="J47" s="65"/>
      <c r="K47" s="65">
        <v>20002186</v>
      </c>
      <c r="M47" s="8" t="str">
        <f t="shared" si="1"/>
        <v/>
      </c>
      <c r="N47"/>
      <c r="O47">
        <v>2005</v>
      </c>
      <c r="P47" t="s">
        <v>165</v>
      </c>
      <c r="Q47" t="s">
        <v>178</v>
      </c>
      <c r="R47" s="65" t="s">
        <v>231</v>
      </c>
    </row>
    <row r="48" spans="1:20" ht="24.95" customHeight="1" x14ac:dyDescent="0.2">
      <c r="A48" s="88"/>
      <c r="B48" s="23"/>
      <c r="C48" s="218"/>
      <c r="D48" s="152"/>
      <c r="E48" s="156" t="s">
        <v>11</v>
      </c>
      <c r="F48" s="157"/>
      <c r="G48" s="70">
        <f>SUM(G8:G47)</f>
        <v>33889.9</v>
      </c>
      <c r="H48" s="15"/>
      <c r="I48" s="183">
        <f>G48*0.97</f>
        <v>32873.203000000001</v>
      </c>
      <c r="S48" s="7" t="str">
        <f>B5</f>
        <v>Período: Noviembre  2021</v>
      </c>
    </row>
    <row r="49" spans="1:18" ht="24.95" customHeight="1" x14ac:dyDescent="0.2">
      <c r="A49" s="88"/>
      <c r="B49" s="23"/>
      <c r="C49" s="21"/>
      <c r="D49" s="22"/>
      <c r="E49" s="24"/>
      <c r="F49" s="22"/>
      <c r="G49" s="25"/>
      <c r="I49" s="184"/>
      <c r="K49" s="65" t="s">
        <v>199</v>
      </c>
      <c r="L49" s="7" t="str">
        <f>B5</f>
        <v>Período: Noviembre  2021</v>
      </c>
    </row>
    <row r="50" spans="1:18" ht="24.95" customHeight="1" x14ac:dyDescent="0.2">
      <c r="A50" s="88"/>
      <c r="B50" s="26"/>
      <c r="C50" s="52" t="s">
        <v>240</v>
      </c>
      <c r="D50" s="68">
        <f>'Certificado servicio-EM Sept 19'!D46</f>
        <v>2094.98</v>
      </c>
      <c r="E50" s="69">
        <v>0.4</v>
      </c>
      <c r="F50" s="48" t="s">
        <v>10</v>
      </c>
      <c r="G50" s="70">
        <f>(D50*E50)</f>
        <v>837.99200000000008</v>
      </c>
      <c r="I50" s="183">
        <f>G50*0.97</f>
        <v>812.85224000000005</v>
      </c>
      <c r="L50" s="149">
        <v>20002585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ht="24.95" customHeight="1" x14ac:dyDescent="0.2">
      <c r="A51" s="88"/>
      <c r="B51" s="26"/>
      <c r="C51" s="52" t="s">
        <v>114</v>
      </c>
      <c r="D51" s="226">
        <f>'Certifi, servi.EM Noviembre 21'!D52</f>
        <v>720347.61</v>
      </c>
      <c r="E51" s="69">
        <v>0.4</v>
      </c>
      <c r="F51" s="48" t="s">
        <v>10</v>
      </c>
      <c r="G51" s="72">
        <f>D51*E51</f>
        <v>288139.04399999999</v>
      </c>
      <c r="I51" s="183">
        <f>G51*0.97</f>
        <v>279494.87267999997</v>
      </c>
      <c r="L51" s="149">
        <v>20002374</v>
      </c>
      <c r="M51" s="151">
        <f>E51</f>
        <v>0.4</v>
      </c>
      <c r="N51" s="150"/>
      <c r="O51" s="59" t="s">
        <v>164</v>
      </c>
      <c r="P51" s="59">
        <v>2005</v>
      </c>
      <c r="Q51" s="59" t="s">
        <v>165</v>
      </c>
      <c r="R51" s="59" t="s">
        <v>167</v>
      </c>
    </row>
    <row r="52" spans="1:18" s="65" customFormat="1" ht="24.95" customHeight="1" x14ac:dyDescent="0.25">
      <c r="A52" s="138"/>
      <c r="B52" s="9"/>
      <c r="C52" s="10"/>
      <c r="D52" s="11"/>
      <c r="E52" s="12"/>
      <c r="F52" s="11"/>
      <c r="G52" s="13"/>
      <c r="I52" s="66"/>
    </row>
    <row r="53" spans="1:18" s="65" customFormat="1" ht="24.95" customHeight="1" x14ac:dyDescent="0.2">
      <c r="A53" s="138"/>
      <c r="B53" s="534" t="s">
        <v>14</v>
      </c>
      <c r="C53" s="534"/>
      <c r="D53" s="534"/>
      <c r="E53" s="534"/>
      <c r="F53" s="158" t="s">
        <v>8</v>
      </c>
      <c r="G53" s="171">
        <f>G48+G50</f>
        <v>34727.892</v>
      </c>
      <c r="I53" s="66"/>
    </row>
    <row r="54" spans="1:18" s="65" customFormat="1" ht="24.95" customHeight="1" x14ac:dyDescent="0.2">
      <c r="A54" s="88"/>
      <c r="B54" s="534" t="s">
        <v>15</v>
      </c>
      <c r="C54" s="534"/>
      <c r="D54" s="534"/>
      <c r="E54" s="534"/>
      <c r="F54" s="172" t="s">
        <v>9</v>
      </c>
      <c r="G54" s="173">
        <f>G51</f>
        <v>288139.04399999999</v>
      </c>
      <c r="I54" s="66"/>
    </row>
    <row r="55" spans="1:18" s="65" customFormat="1" ht="24.95" customHeight="1" x14ac:dyDescent="0.2">
      <c r="A55" s="138"/>
      <c r="B55" s="519" t="s">
        <v>192</v>
      </c>
      <c r="C55" s="519"/>
      <c r="D55" s="519"/>
      <c r="E55" s="519"/>
      <c r="F55" s="73" t="s">
        <v>8</v>
      </c>
      <c r="G55" s="74">
        <f>G53*0.97</f>
        <v>33686.055240000002</v>
      </c>
      <c r="I55" s="66"/>
    </row>
    <row r="56" spans="1:18" s="65" customFormat="1" ht="24.95" customHeight="1" x14ac:dyDescent="0.2">
      <c r="A56" s="88"/>
      <c r="B56" s="519" t="s">
        <v>193</v>
      </c>
      <c r="C56" s="519"/>
      <c r="D56" s="519"/>
      <c r="E56" s="519"/>
      <c r="F56" s="75" t="s">
        <v>9</v>
      </c>
      <c r="G56" s="76">
        <f>G54*0.97</f>
        <v>279494.87267999997</v>
      </c>
      <c r="I56" s="66"/>
    </row>
    <row r="57" spans="1:18" s="65" customFormat="1" x14ac:dyDescent="0.2">
      <c r="A57" s="88"/>
      <c r="B57" s="29"/>
      <c r="C57" s="30"/>
      <c r="D57" s="30"/>
      <c r="E57" s="30"/>
      <c r="F57" s="31"/>
      <c r="G57" s="34"/>
      <c r="I57" s="66"/>
    </row>
    <row r="58" spans="1:18" s="65" customForma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8"/>
      <c r="D61" s="8"/>
      <c r="E61" s="8"/>
      <c r="F61" s="7"/>
      <c r="G61" s="44"/>
      <c r="I61" s="66"/>
    </row>
    <row r="62" spans="1:18" s="65" customFormat="1" ht="21.95" customHeight="1" x14ac:dyDescent="0.2">
      <c r="A62" s="88"/>
      <c r="B62" s="14"/>
      <c r="C62" s="7"/>
      <c r="D62" s="15"/>
      <c r="E62" s="15"/>
      <c r="F62" s="15"/>
      <c r="G62" s="16"/>
      <c r="I62" s="66"/>
    </row>
    <row r="63" spans="1:18" s="65" customFormat="1" ht="21.95" customHeight="1" x14ac:dyDescent="0.2">
      <c r="A63" s="88"/>
      <c r="B63" s="14"/>
      <c r="C63" s="7"/>
      <c r="D63" s="15"/>
      <c r="E63" s="7"/>
      <c r="F63" s="15"/>
      <c r="G63" s="16"/>
      <c r="I63" s="66"/>
    </row>
    <row r="64" spans="1:18" s="65" customFormat="1" ht="23.25" customHeight="1" x14ac:dyDescent="0.2">
      <c r="A64" s="88"/>
      <c r="B64" s="14"/>
      <c r="C64" s="51" t="s">
        <v>16</v>
      </c>
      <c r="D64" s="6"/>
      <c r="E64" s="516" t="s">
        <v>17</v>
      </c>
      <c r="F64" s="517"/>
      <c r="G64" s="518"/>
      <c r="I64" s="66"/>
    </row>
    <row r="65" spans="1:9" s="65" customFormat="1" ht="15.75" x14ac:dyDescent="0.25">
      <c r="A65" s="88"/>
      <c r="B65" s="36"/>
      <c r="C65" s="46" t="s">
        <v>110</v>
      </c>
      <c r="D65" s="37"/>
      <c r="E65" s="38" t="s">
        <v>258</v>
      </c>
      <c r="F65" s="38"/>
      <c r="G65" s="39"/>
      <c r="I65" s="66"/>
    </row>
    <row r="66" spans="1:9" s="65" customFormat="1" ht="21.95" customHeight="1" x14ac:dyDescent="0.2">
      <c r="A66" s="88"/>
      <c r="B66" s="40"/>
      <c r="C66" s="41"/>
      <c r="D66" s="41"/>
      <c r="E66" s="42"/>
      <c r="F66" s="42"/>
      <c r="G66" s="43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B69" s="7"/>
      <c r="C69" s="7"/>
      <c r="D69" s="7"/>
      <c r="E69" s="7"/>
      <c r="F69" s="7"/>
      <c r="G69" s="7"/>
      <c r="I69" s="66"/>
    </row>
    <row r="70" spans="1:9" s="65" customFormat="1" ht="21.95" customHeight="1" x14ac:dyDescent="0.2">
      <c r="A70" s="88"/>
      <c r="I70" s="66"/>
    </row>
    <row r="71" spans="1:9" ht="7.5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88"/>
      <c r="B74" s="65"/>
      <c r="C74" s="65"/>
      <c r="D74" s="65"/>
      <c r="E74" s="65"/>
      <c r="F74" s="65"/>
      <c r="G74" s="65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H75" s="5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ht="18" customHeight="1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A85" s="65"/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D86" s="65"/>
      <c r="E86" s="65"/>
      <c r="F86" s="65"/>
      <c r="G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B89" s="65"/>
      <c r="C89" s="65"/>
      <c r="I89" s="7"/>
    </row>
    <row r="90" spans="1:9" x14ac:dyDescent="0.2">
      <c r="I90" s="7"/>
    </row>
    <row r="91" spans="1:9" ht="15" thickBot="1" x14ac:dyDescent="0.25">
      <c r="A91" s="81" t="s">
        <v>32</v>
      </c>
      <c r="B91" s="80">
        <v>2.38</v>
      </c>
      <c r="I91" s="7"/>
    </row>
    <row r="92" spans="1:9" ht="15" thickBot="1" x14ac:dyDescent="0.25">
      <c r="A92" s="81" t="s">
        <v>31</v>
      </c>
      <c r="B92" s="80">
        <v>3.18</v>
      </c>
      <c r="F92" s="55"/>
      <c r="I92" s="7"/>
    </row>
    <row r="93" spans="1:9" ht="15" thickBot="1" x14ac:dyDescent="0.25">
      <c r="A93" s="81" t="s">
        <v>37</v>
      </c>
      <c r="B93" s="80">
        <v>2.41</v>
      </c>
      <c r="F93" s="55"/>
      <c r="I93" s="7"/>
    </row>
    <row r="94" spans="1:9" ht="15" thickBot="1" x14ac:dyDescent="0.25">
      <c r="A94" s="81" t="s">
        <v>36</v>
      </c>
      <c r="B94" s="80">
        <v>2.15</v>
      </c>
      <c r="F94" s="55"/>
      <c r="I94" s="7"/>
    </row>
    <row r="95" spans="1:9" ht="15" thickBot="1" x14ac:dyDescent="0.25">
      <c r="A95" s="81" t="s">
        <v>38</v>
      </c>
      <c r="B95" s="80">
        <v>2.83</v>
      </c>
      <c r="F95" s="55"/>
      <c r="I95" s="7"/>
    </row>
    <row r="96" spans="1:9" ht="15" thickBot="1" x14ac:dyDescent="0.25">
      <c r="A96" s="81" t="s">
        <v>40</v>
      </c>
      <c r="B96" s="80">
        <v>2.15</v>
      </c>
      <c r="F96" s="55"/>
      <c r="I96" s="7"/>
    </row>
    <row r="97" spans="1:9" ht="15" thickBot="1" x14ac:dyDescent="0.25">
      <c r="A97" s="81" t="s">
        <v>39</v>
      </c>
      <c r="B97" s="80">
        <v>3.46</v>
      </c>
      <c r="F97" s="55"/>
      <c r="I97" s="7"/>
    </row>
    <row r="98" spans="1:9" ht="15" thickBot="1" x14ac:dyDescent="0.25">
      <c r="A98" s="81" t="s">
        <v>28</v>
      </c>
      <c r="B98" s="80">
        <v>2.76</v>
      </c>
      <c r="F98" s="55"/>
      <c r="I98" s="7"/>
    </row>
    <row r="99" spans="1:9" ht="15" thickBot="1" x14ac:dyDescent="0.25">
      <c r="A99" s="81" t="s">
        <v>41</v>
      </c>
      <c r="B99" s="80">
        <v>4.3899999999999997</v>
      </c>
      <c r="F99" s="55"/>
      <c r="I99" s="7"/>
    </row>
    <row r="100" spans="1:9" ht="15" thickBot="1" x14ac:dyDescent="0.25">
      <c r="A100" s="81" t="s">
        <v>43</v>
      </c>
      <c r="B100" s="80">
        <v>1.18</v>
      </c>
      <c r="F100" s="55"/>
      <c r="I100" s="7"/>
    </row>
    <row r="101" spans="1:9" ht="15" thickBot="1" x14ac:dyDescent="0.25">
      <c r="A101" s="81" t="s">
        <v>30</v>
      </c>
      <c r="B101" s="80">
        <v>1.84</v>
      </c>
      <c r="F101" s="55"/>
      <c r="I101" s="7"/>
    </row>
    <row r="102" spans="1:9" ht="15" thickBot="1" x14ac:dyDescent="0.25">
      <c r="A102" s="81" t="s">
        <v>34</v>
      </c>
      <c r="B102" s="80">
        <v>5.98</v>
      </c>
      <c r="F102" s="55"/>
      <c r="I102" s="7"/>
    </row>
    <row r="103" spans="1:9" ht="15" thickBot="1" x14ac:dyDescent="0.25">
      <c r="A103" s="81" t="s">
        <v>33</v>
      </c>
      <c r="B103" s="80">
        <v>5.45</v>
      </c>
      <c r="F103" s="55"/>
      <c r="I103" s="7"/>
    </row>
    <row r="104" spans="1:9" ht="15" thickBot="1" x14ac:dyDescent="0.25">
      <c r="A104" s="81" t="s">
        <v>42</v>
      </c>
      <c r="B104" s="80">
        <v>3.9</v>
      </c>
      <c r="F104" s="55"/>
      <c r="I104" s="7"/>
    </row>
    <row r="105" spans="1:9" ht="15" thickBot="1" x14ac:dyDescent="0.25">
      <c r="A105" s="81" t="s">
        <v>29</v>
      </c>
      <c r="B105" s="80">
        <v>2</v>
      </c>
      <c r="F105" s="55"/>
      <c r="I105" s="7"/>
    </row>
    <row r="106" spans="1:9" ht="15" thickBot="1" x14ac:dyDescent="0.25">
      <c r="A106" s="81" t="s">
        <v>62</v>
      </c>
      <c r="B106" s="80">
        <v>1.9</v>
      </c>
      <c r="F106" s="55"/>
      <c r="I106" s="7"/>
    </row>
    <row r="107" spans="1:9" ht="15.75" customHeight="1" thickBot="1" x14ac:dyDescent="0.25">
      <c r="A107" s="81" t="s">
        <v>63</v>
      </c>
      <c r="B107" s="80">
        <v>3.4</v>
      </c>
      <c r="F107" s="55"/>
    </row>
    <row r="108" spans="1:9" ht="15" thickBot="1" x14ac:dyDescent="0.25">
      <c r="A108" s="81" t="s">
        <v>64</v>
      </c>
      <c r="B108" s="80">
        <v>6.1</v>
      </c>
      <c r="F108" s="55"/>
    </row>
    <row r="109" spans="1:9" ht="15" thickBot="1" x14ac:dyDescent="0.25">
      <c r="A109" s="81" t="s">
        <v>65</v>
      </c>
      <c r="B109" s="80">
        <v>6.5</v>
      </c>
      <c r="F109" s="55"/>
    </row>
    <row r="110" spans="1:9" ht="15" thickBot="1" x14ac:dyDescent="0.25">
      <c r="A110" s="81" t="s">
        <v>66</v>
      </c>
      <c r="B110" s="80">
        <v>4.4000000000000004</v>
      </c>
      <c r="F110" s="55"/>
    </row>
    <row r="111" spans="1:9" ht="15" thickBot="1" x14ac:dyDescent="0.25">
      <c r="A111" s="81" t="s">
        <v>67</v>
      </c>
      <c r="B111" s="80">
        <v>2850</v>
      </c>
      <c r="F111" s="55"/>
    </row>
    <row r="112" spans="1:9" ht="15" thickBot="1" x14ac:dyDescent="0.25">
      <c r="A112" s="81" t="s">
        <v>68</v>
      </c>
      <c r="B112" s="80">
        <v>4.5999999999999996</v>
      </c>
      <c r="F112" s="55"/>
    </row>
    <row r="113" spans="1:7" ht="15" thickBot="1" x14ac:dyDescent="0.25">
      <c r="A113" s="81" t="s">
        <v>69</v>
      </c>
      <c r="B113" s="80">
        <v>2.2000000000000002</v>
      </c>
      <c r="C113" s="7">
        <f>B113*200</f>
        <v>440.00000000000006</v>
      </c>
      <c r="F113" s="55"/>
    </row>
    <row r="114" spans="1:7" ht="15" thickBot="1" x14ac:dyDescent="0.25">
      <c r="A114" s="81" t="s">
        <v>70</v>
      </c>
      <c r="B114" s="80">
        <v>3.91</v>
      </c>
      <c r="F114" s="55"/>
    </row>
    <row r="115" spans="1:7" ht="15" thickBot="1" x14ac:dyDescent="0.25">
      <c r="A115" s="81" t="s">
        <v>71</v>
      </c>
      <c r="B115" s="80">
        <v>3.3</v>
      </c>
      <c r="F115" s="55"/>
    </row>
    <row r="116" spans="1:7" ht="15" thickBot="1" x14ac:dyDescent="0.25">
      <c r="A116" s="81" t="s">
        <v>266</v>
      </c>
      <c r="B116" s="80">
        <v>1180</v>
      </c>
      <c r="F116" s="55"/>
    </row>
    <row r="117" spans="1:7" ht="15" thickBot="1" x14ac:dyDescent="0.25">
      <c r="A117" s="81" t="s">
        <v>72</v>
      </c>
      <c r="B117" s="80">
        <v>4.1500000000000004</v>
      </c>
      <c r="F117" s="55"/>
    </row>
    <row r="118" spans="1:7" ht="15" thickBot="1" x14ac:dyDescent="0.25">
      <c r="A118" s="81" t="s">
        <v>73</v>
      </c>
      <c r="B118" s="80">
        <v>4.3600000000000003</v>
      </c>
      <c r="F118" s="55"/>
    </row>
    <row r="119" spans="1:7" ht="15" thickBot="1" x14ac:dyDescent="0.25">
      <c r="A119" s="81" t="s">
        <v>74</v>
      </c>
      <c r="B119" s="80">
        <v>5.3</v>
      </c>
      <c r="F119" s="55"/>
    </row>
    <row r="120" spans="1:7" ht="15" thickBot="1" x14ac:dyDescent="0.25">
      <c r="A120" s="81" t="s">
        <v>75</v>
      </c>
      <c r="B120" s="80">
        <v>2.58</v>
      </c>
      <c r="F120" s="55"/>
    </row>
    <row r="121" spans="1:7" ht="15" thickBot="1" x14ac:dyDescent="0.25">
      <c r="A121" s="81" t="s">
        <v>76</v>
      </c>
      <c r="B121" s="80">
        <v>4.4000000000000004</v>
      </c>
      <c r="F121" s="55"/>
    </row>
    <row r="122" spans="1:7" ht="15" thickBot="1" x14ac:dyDescent="0.25">
      <c r="A122" s="81" t="s">
        <v>77</v>
      </c>
      <c r="B122" s="80">
        <v>4.3</v>
      </c>
      <c r="F122" s="55"/>
    </row>
    <row r="123" spans="1:7" ht="29.25" thickBot="1" x14ac:dyDescent="0.25">
      <c r="A123" s="81" t="s">
        <v>58</v>
      </c>
      <c r="B123" s="80">
        <v>4.3</v>
      </c>
      <c r="G123" s="55"/>
    </row>
    <row r="124" spans="1:7" ht="15" thickBot="1" x14ac:dyDescent="0.25">
      <c r="A124" s="81" t="s">
        <v>35</v>
      </c>
      <c r="B124" s="80">
        <v>2.2000000000000002</v>
      </c>
    </row>
    <row r="125" spans="1:7" ht="15" thickBot="1" x14ac:dyDescent="0.25">
      <c r="A125" s="81" t="s">
        <v>27</v>
      </c>
      <c r="B125" s="80">
        <v>3.23</v>
      </c>
    </row>
    <row r="126" spans="1:7" ht="15" thickBot="1" x14ac:dyDescent="0.25">
      <c r="A126" s="81" t="s">
        <v>59</v>
      </c>
      <c r="B126" s="80">
        <v>3.23</v>
      </c>
    </row>
    <row r="127" spans="1:7" ht="14.25" x14ac:dyDescent="0.2">
      <c r="A127" s="165" t="s">
        <v>200</v>
      </c>
      <c r="B127" s="167">
        <v>5.19</v>
      </c>
      <c r="C127" s="7">
        <f>B127*200</f>
        <v>1038</v>
      </c>
    </row>
    <row r="128" spans="1:7" ht="15" thickBot="1" x14ac:dyDescent="0.25">
      <c r="A128" s="81" t="s">
        <v>203</v>
      </c>
      <c r="B128" s="80">
        <v>4.45</v>
      </c>
    </row>
    <row r="129" spans="1:2" x14ac:dyDescent="0.2">
      <c r="A129" s="96" t="s">
        <v>227</v>
      </c>
      <c r="B129" s="92">
        <v>4.4000000000000004</v>
      </c>
    </row>
    <row r="130" spans="1:2" x14ac:dyDescent="0.2">
      <c r="A130" s="97" t="s">
        <v>228</v>
      </c>
      <c r="B130" s="195">
        <v>3.88</v>
      </c>
    </row>
    <row r="131" spans="1:2" ht="14.25" x14ac:dyDescent="0.2">
      <c r="A131" s="84" t="s">
        <v>261</v>
      </c>
      <c r="B131" s="227">
        <v>3.21</v>
      </c>
    </row>
  </sheetData>
  <autoFilter ref="A7:T48" xr:uid="{00000000-0009-0000-0000-000078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pageSetUpPr fitToPage="1"/>
  </sheetPr>
  <dimension ref="A1:N88"/>
  <sheetViews>
    <sheetView zoomScale="98" zoomScaleNormal="98" workbookViewId="0">
      <selection activeCell="K18" sqref="K1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80043493</v>
      </c>
      <c r="C4" s="114">
        <v>44516</v>
      </c>
      <c r="D4" s="113" t="s">
        <v>32</v>
      </c>
      <c r="E4" s="113">
        <v>1400</v>
      </c>
      <c r="G4" s="60"/>
    </row>
    <row r="5" spans="2:14" x14ac:dyDescent="0.2">
      <c r="B5" s="113">
        <v>80043493</v>
      </c>
      <c r="C5" s="114">
        <v>44516</v>
      </c>
      <c r="D5" s="113" t="s">
        <v>65</v>
      </c>
      <c r="E5" s="113">
        <v>1770</v>
      </c>
      <c r="G5" s="60"/>
    </row>
    <row r="6" spans="2:14" x14ac:dyDescent="0.2">
      <c r="B6" s="113">
        <v>80043493</v>
      </c>
      <c r="C6" s="114">
        <v>44516</v>
      </c>
      <c r="D6" s="113" t="s">
        <v>77</v>
      </c>
      <c r="E6" s="113">
        <v>200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80043493</v>
      </c>
      <c r="C7" s="114">
        <v>44516</v>
      </c>
      <c r="D7" s="113" t="s">
        <v>69</v>
      </c>
      <c r="E7" s="113">
        <v>150</v>
      </c>
      <c r="G7" s="60"/>
      <c r="H7" s="54" t="s">
        <v>32</v>
      </c>
      <c r="I7" s="496">
        <v>1600</v>
      </c>
      <c r="L7" s="59"/>
      <c r="M7" s="59"/>
    </row>
    <row r="8" spans="2:14" x14ac:dyDescent="0.2">
      <c r="B8" s="113">
        <v>80043493</v>
      </c>
      <c r="C8" s="114">
        <v>44516</v>
      </c>
      <c r="D8" s="113" t="s">
        <v>37</v>
      </c>
      <c r="E8" s="113">
        <v>120</v>
      </c>
      <c r="F8" s="141"/>
      <c r="H8" s="54" t="s">
        <v>65</v>
      </c>
      <c r="I8" s="496">
        <v>1770</v>
      </c>
      <c r="L8" s="59"/>
      <c r="M8" s="229"/>
    </row>
    <row r="9" spans="2:14" x14ac:dyDescent="0.2">
      <c r="B9" s="113">
        <v>80043493</v>
      </c>
      <c r="C9" s="114">
        <v>44516</v>
      </c>
      <c r="D9" s="113" t="s">
        <v>38</v>
      </c>
      <c r="E9" s="113">
        <v>370</v>
      </c>
      <c r="H9" s="54" t="s">
        <v>77</v>
      </c>
      <c r="I9" s="496">
        <v>200</v>
      </c>
      <c r="L9" s="59"/>
      <c r="M9" s="59"/>
    </row>
    <row r="10" spans="2:14" x14ac:dyDescent="0.2">
      <c r="B10" s="113">
        <v>80043493</v>
      </c>
      <c r="C10" s="114">
        <v>44516</v>
      </c>
      <c r="D10" s="113" t="s">
        <v>74</v>
      </c>
      <c r="E10" s="113">
        <v>600</v>
      </c>
      <c r="H10" s="54" t="s">
        <v>69</v>
      </c>
      <c r="I10" s="496">
        <v>250</v>
      </c>
      <c r="L10" s="59"/>
      <c r="M10" s="59"/>
    </row>
    <row r="11" spans="2:14" x14ac:dyDescent="0.2">
      <c r="B11" s="113">
        <v>80043493</v>
      </c>
      <c r="C11" s="114">
        <v>44516</v>
      </c>
      <c r="D11" s="113" t="s">
        <v>39</v>
      </c>
      <c r="E11" s="113">
        <v>370</v>
      </c>
      <c r="H11" s="54" t="s">
        <v>37</v>
      </c>
      <c r="I11" s="496">
        <v>120</v>
      </c>
      <c r="L11" s="59"/>
      <c r="M11" s="59"/>
    </row>
    <row r="12" spans="2:14" x14ac:dyDescent="0.2">
      <c r="B12" s="113">
        <v>80043493</v>
      </c>
      <c r="C12" s="114">
        <v>44516</v>
      </c>
      <c r="D12" s="113" t="s">
        <v>76</v>
      </c>
      <c r="E12" s="113">
        <v>800</v>
      </c>
      <c r="H12" s="54" t="s">
        <v>38</v>
      </c>
      <c r="I12" s="496">
        <v>570</v>
      </c>
      <c r="L12" s="59"/>
      <c r="M12" s="59"/>
    </row>
    <row r="13" spans="2:14" x14ac:dyDescent="0.2">
      <c r="B13" s="113">
        <v>80043494</v>
      </c>
      <c r="C13" s="114">
        <v>44516</v>
      </c>
      <c r="D13" s="113" t="s">
        <v>203</v>
      </c>
      <c r="E13" s="113">
        <v>200</v>
      </c>
      <c r="H13" s="54" t="s">
        <v>74</v>
      </c>
      <c r="I13" s="496">
        <v>600</v>
      </c>
      <c r="L13" s="59"/>
      <c r="M13" s="59"/>
    </row>
    <row r="14" spans="2:14" x14ac:dyDescent="0.2">
      <c r="B14" s="113">
        <v>80043494</v>
      </c>
      <c r="C14" s="114">
        <v>44516</v>
      </c>
      <c r="D14" s="113" t="s">
        <v>75</v>
      </c>
      <c r="E14" s="113">
        <v>400</v>
      </c>
      <c r="H14" s="54" t="s">
        <v>39</v>
      </c>
      <c r="I14" s="496">
        <v>370</v>
      </c>
      <c r="L14" s="59"/>
      <c r="M14" s="59"/>
    </row>
    <row r="15" spans="2:14" x14ac:dyDescent="0.2">
      <c r="B15" s="113">
        <v>80043494</v>
      </c>
      <c r="C15" s="114">
        <v>44516</v>
      </c>
      <c r="D15" s="113" t="s">
        <v>261</v>
      </c>
      <c r="E15" s="113">
        <v>100</v>
      </c>
      <c r="H15" s="54" t="s">
        <v>75</v>
      </c>
      <c r="I15" s="496">
        <v>600</v>
      </c>
      <c r="J15" s="136"/>
      <c r="L15" s="59"/>
      <c r="M15" s="59"/>
    </row>
    <row r="16" spans="2:14" x14ac:dyDescent="0.2">
      <c r="B16" s="113">
        <v>80043964</v>
      </c>
      <c r="C16" s="114">
        <v>44523</v>
      </c>
      <c r="D16" s="113" t="s">
        <v>32</v>
      </c>
      <c r="E16" s="113">
        <v>200</v>
      </c>
      <c r="H16" s="54" t="s">
        <v>227</v>
      </c>
      <c r="I16" s="496">
        <v>940</v>
      </c>
      <c r="L16" s="59"/>
      <c r="M16" s="59"/>
    </row>
    <row r="17" spans="2:13" x14ac:dyDescent="0.2">
      <c r="B17" s="113">
        <v>80043964</v>
      </c>
      <c r="C17" s="114">
        <v>44523</v>
      </c>
      <c r="D17" s="113" t="s">
        <v>69</v>
      </c>
      <c r="E17" s="113">
        <v>100</v>
      </c>
      <c r="H17" s="54" t="s">
        <v>266</v>
      </c>
      <c r="I17" s="496">
        <v>0.33</v>
      </c>
      <c r="L17" s="59"/>
      <c r="M17" s="59"/>
    </row>
    <row r="18" spans="2:13" x14ac:dyDescent="0.2">
      <c r="B18" s="113">
        <v>80043964</v>
      </c>
      <c r="C18" s="114">
        <v>44523</v>
      </c>
      <c r="D18" s="113" t="s">
        <v>38</v>
      </c>
      <c r="E18" s="113">
        <v>200</v>
      </c>
      <c r="H18" s="54" t="s">
        <v>203</v>
      </c>
      <c r="I18" s="496">
        <v>200</v>
      </c>
      <c r="L18" s="59"/>
      <c r="M18" s="59"/>
    </row>
    <row r="19" spans="2:13" x14ac:dyDescent="0.2">
      <c r="B19" s="113">
        <v>80043964</v>
      </c>
      <c r="C19" s="114">
        <v>44523</v>
      </c>
      <c r="D19" s="113" t="s">
        <v>75</v>
      </c>
      <c r="E19" s="113">
        <v>200</v>
      </c>
      <c r="H19" s="237" t="s">
        <v>76</v>
      </c>
      <c r="I19" s="497">
        <v>800</v>
      </c>
      <c r="L19" s="59"/>
      <c r="M19" s="59"/>
    </row>
    <row r="20" spans="2:13" x14ac:dyDescent="0.2">
      <c r="B20" s="113">
        <v>364</v>
      </c>
      <c r="C20" s="114"/>
      <c r="D20" s="113" t="s">
        <v>227</v>
      </c>
      <c r="E20" s="113">
        <v>940</v>
      </c>
      <c r="H20" s="237" t="s">
        <v>261</v>
      </c>
      <c r="I20" s="497">
        <v>100</v>
      </c>
    </row>
    <row r="21" spans="2:13" x14ac:dyDescent="0.2">
      <c r="B21" s="113"/>
      <c r="C21" s="114"/>
      <c r="D21" s="113" t="s">
        <v>266</v>
      </c>
      <c r="E21" s="235">
        <v>0.33</v>
      </c>
      <c r="F21" t="s">
        <v>277</v>
      </c>
      <c r="H21" s="54" t="s">
        <v>109</v>
      </c>
      <c r="I21" s="496"/>
    </row>
    <row r="22" spans="2:13" x14ac:dyDescent="0.2">
      <c r="B22" s="113"/>
      <c r="C22" s="114"/>
      <c r="D22" s="113"/>
      <c r="E22" s="113"/>
      <c r="H22" s="54" t="s">
        <v>24</v>
      </c>
      <c r="I22" s="496">
        <v>8120.33</v>
      </c>
    </row>
    <row r="23" spans="2:13" x14ac:dyDescent="0.2">
      <c r="B23" s="113"/>
      <c r="C23" s="114"/>
      <c r="D23" s="113"/>
      <c r="E23" s="113"/>
    </row>
    <row r="24" spans="2:13" x14ac:dyDescent="0.2">
      <c r="B24" s="113"/>
      <c r="C24" s="114"/>
      <c r="D24" s="113"/>
      <c r="E24" s="113"/>
    </row>
    <row r="25" spans="2:13" x14ac:dyDescent="0.2">
      <c r="B25" s="113"/>
      <c r="C25" s="114"/>
      <c r="D25" s="113"/>
      <c r="E25" s="113"/>
    </row>
    <row r="26" spans="2:13" x14ac:dyDescent="0.2">
      <c r="B26" s="113"/>
      <c r="C26" s="114"/>
      <c r="D26" s="113"/>
      <c r="E26" s="235"/>
      <c r="F26" s="65"/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</row>
    <row r="29" spans="2:13" x14ac:dyDescent="0.2">
      <c r="B29" s="113"/>
      <c r="C29" s="114"/>
      <c r="D29" s="113"/>
      <c r="E29" s="113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261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200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79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14:D36" xr:uid="{00000000-0002-0000-7900-000000000000}">
      <formula1>$B$51:$B$89</formula1>
    </dataValidation>
    <dataValidation type="list" allowBlank="1" showInputMessage="1" showErrorMessage="1" sqref="D5:D13" xr:uid="{00000000-0002-0000-7900-000001000000}">
      <formula1>$B$51:$B$88</formula1>
    </dataValidation>
    <dataValidation type="list" allowBlank="1" showInputMessage="1" showErrorMessage="1" sqref="D37" xr:uid="{00000000-0002-0000-7900-000002000000}">
      <formula1>$B$51:$B$69</formula1>
    </dataValidation>
    <dataValidation type="list" allowBlank="1" showInputMessage="1" showErrorMessage="1" sqref="D4" xr:uid="{00000000-0002-0000-7900-000003000000}">
      <formula1>$B$51:$B$97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rgb="FFFFC000"/>
    <pageSetUpPr fitToPage="1"/>
  </sheetPr>
  <dimension ref="A2:S135"/>
  <sheetViews>
    <sheetView showGridLines="0" topLeftCell="A37" zoomScale="85" zoomScaleNormal="85" workbookViewId="0">
      <selection activeCell="F8" sqref="F8:F48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65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278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Diciembre 21'!$H$6:$I$24,2,FALSE),"")</f>
        <v>2220</v>
      </c>
      <c r="F8" s="17" t="s">
        <v>12</v>
      </c>
      <c r="G8" s="238">
        <f>IFERROR(+D8*E8,"")</f>
        <v>5283.5999999999995</v>
      </c>
      <c r="J8" s="65" t="s">
        <v>169</v>
      </c>
      <c r="K8" s="144"/>
      <c r="L8" s="8">
        <f>E8</f>
        <v>2220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Diciembre 21'!$H$6:$I$24,2,FALSE),"")</f>
        <v>700</v>
      </c>
      <c r="F9" s="18" t="s">
        <v>12</v>
      </c>
      <c r="G9" s="239">
        <f>IFERROR(+D9*E9,"")</f>
        <v>2226</v>
      </c>
      <c r="I9" s="54"/>
      <c r="J9" s="65" t="s">
        <v>152</v>
      </c>
      <c r="K9" s="144"/>
      <c r="L9" s="8">
        <f>E9</f>
        <v>700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Diciembre 21'!$H$6:$I$24,2,FALSE),"")</f>
        <v>1785</v>
      </c>
      <c r="F10" s="18" t="s">
        <v>12</v>
      </c>
      <c r="G10" s="239">
        <f t="shared" ref="G10:G46" si="1">IFERROR(+D10*E10,"")</f>
        <v>4301.8500000000004</v>
      </c>
      <c r="I10" s="54"/>
      <c r="J10" s="65" t="s">
        <v>154</v>
      </c>
      <c r="K10" s="185"/>
      <c r="L10" s="8">
        <f>E10</f>
        <v>1785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Diciembre 21'!$H$6:$I$24,2,FALSE),"")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Diciembre 21'!$H$6:$I$24,2,FALSE),"")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Diciembre 21'!$H$6:$I$24,2,FALSE),"")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Diciembre 21'!$H$6:$I$24,2,FALSE),"")</f>
        <v>500</v>
      </c>
      <c r="F14" s="18" t="s">
        <v>12</v>
      </c>
      <c r="G14" s="239">
        <f t="shared" si="1"/>
        <v>1730</v>
      </c>
      <c r="I14" s="54"/>
      <c r="J14" s="65" t="s">
        <v>156</v>
      </c>
      <c r="K14" s="185"/>
      <c r="L14" s="8">
        <f>E14</f>
        <v>500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Diciembre 21'!$H$6:$I$24,2,FALSE),"")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Diciembre 21'!$H$6:$I$24,2,FALSE),"")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Diciembre 21'!$H$6:$I$24,2,FALSE),"")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Diciembre 21'!$H$6:$I$24,2,FALSE),"")</f>
        <v>540</v>
      </c>
      <c r="F18" s="89" t="s">
        <v>12</v>
      </c>
      <c r="G18" s="239">
        <f t="shared" si="1"/>
        <v>993.6</v>
      </c>
      <c r="I18" s="223"/>
      <c r="J18" s="65" t="s">
        <v>151</v>
      </c>
      <c r="K18" s="185"/>
      <c r="L18" s="8">
        <f>E18</f>
        <v>540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Diciembre 21'!$H$6:$I$24,2,FALSE),"")</f>
        <v/>
      </c>
      <c r="F19" s="19" t="s">
        <v>12</v>
      </c>
      <c r="G19" s="33" t="str">
        <f t="shared" si="1"/>
        <v/>
      </c>
      <c r="J19"/>
      <c r="K19"/>
    </row>
    <row r="20" spans="1:17" ht="24.95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Diciembre 21'!$H$6:$I$24,2,FALSE),"")</f>
        <v/>
      </c>
      <c r="F20" s="18" t="s">
        <v>12</v>
      </c>
      <c r="G20" s="33" t="str">
        <f t="shared" si="1"/>
        <v/>
      </c>
      <c r="J20"/>
      <c r="K20"/>
    </row>
    <row r="21" spans="1:17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Diciembre 21'!$H$6:$I$24,2,FALSE),"")</f>
        <v/>
      </c>
      <c r="F21" s="18" t="s">
        <v>12</v>
      </c>
      <c r="G21" s="33" t="str">
        <f t="shared" si="1"/>
        <v/>
      </c>
      <c r="J21"/>
      <c r="K21"/>
    </row>
    <row r="22" spans="1:17" ht="24.95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Diciembre 21'!$H$6:$I$24,2,FALSE),"")</f>
        <v/>
      </c>
      <c r="F22" s="18" t="s">
        <v>12</v>
      </c>
      <c r="G22" s="33" t="str">
        <f t="shared" si="1"/>
        <v/>
      </c>
      <c r="J22"/>
      <c r="K22"/>
    </row>
    <row r="23" spans="1:17" ht="24.95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Diciembre 21'!$H$6:$I$24,2,FALSE),"")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Diciembre 21'!$H$6:$I$24,2,FALSE),"")</f>
        <v>540</v>
      </c>
      <c r="F24" s="19" t="s">
        <v>12</v>
      </c>
      <c r="G24" s="239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Diciembre 21'!$H$6:$I$24,2,FALSE),"")</f>
        <v/>
      </c>
      <c r="F25" s="19" t="s">
        <v>12</v>
      </c>
      <c r="G25" s="33" t="str">
        <f t="shared" si="1"/>
        <v/>
      </c>
      <c r="J25"/>
      <c r="K25"/>
    </row>
    <row r="26" spans="1:17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Diciembre 21'!$H$6:$I$24,2,FALSE),"")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Diciembre 21'!$H$6:$I$24,2,FALSE),"")</f>
        <v>1600</v>
      </c>
      <c r="F27" s="19" t="s">
        <v>12</v>
      </c>
      <c r="G27" s="239">
        <f t="shared" si="1"/>
        <v>9312</v>
      </c>
      <c r="I27" s="221"/>
      <c r="J27" s="65" t="s">
        <v>176</v>
      </c>
      <c r="K27" s="185"/>
      <c r="L27" s="8">
        <f>E27</f>
        <v>1600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>
        <v>0.5</v>
      </c>
      <c r="F28" s="89" t="s">
        <v>177</v>
      </c>
      <c r="G28" s="33">
        <f t="shared" si="1"/>
        <v>1425</v>
      </c>
      <c r="J28" s="65" t="s">
        <v>174</v>
      </c>
      <c r="K28" s="65">
        <v>50004840</v>
      </c>
      <c r="L28" s="8">
        <f>E28</f>
        <v>0.5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Diciembre 21'!$H$6:$I$24,2,FALSE),"")</f>
        <v/>
      </c>
      <c r="F29" s="18" t="s">
        <v>12</v>
      </c>
      <c r="G29" s="33" t="str">
        <f t="shared" si="1"/>
        <v/>
      </c>
    </row>
    <row r="30" spans="1:17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Diciembre 21'!$H$6:$I$24,2,FALSE),"")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Diciembre 21'!$H$6:$I$24,2,FALSE),"")</f>
        <v>40</v>
      </c>
      <c r="F31" s="18" t="s">
        <v>12</v>
      </c>
      <c r="G31" s="239">
        <f t="shared" si="1"/>
        <v>156.4</v>
      </c>
      <c r="J31" s="65" t="s">
        <v>170</v>
      </c>
      <c r="K31" s="144"/>
      <c r="L31" s="8">
        <f>E31</f>
        <v>40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Diciembre 21'!$H$6:$I$24,2,FALSE),"")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Diciembre 21'!$H$6:$I$24,2,FALSE),"")</f>
        <v/>
      </c>
      <c r="F33" s="19" t="s">
        <v>12</v>
      </c>
      <c r="G33" s="33" t="str">
        <f t="shared" si="1"/>
        <v/>
      </c>
      <c r="I33" s="67"/>
    </row>
    <row r="34" spans="1:19" ht="24.95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Diciembre 21'!$H$6:$I$24,2,FALSE),"")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Diciembre 21'!$H$6:$I$24,2,FALSE),"")</f>
        <v>300</v>
      </c>
      <c r="F35" s="19" t="s">
        <v>12</v>
      </c>
      <c r="G35" s="239">
        <f t="shared" si="1"/>
        <v>1590</v>
      </c>
      <c r="I35" s="221"/>
      <c r="J35" s="65" t="s">
        <v>155</v>
      </c>
      <c r="K35" s="144"/>
      <c r="L35" s="8">
        <f>E35</f>
        <v>300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Diciembre 21'!$H$6:$I$24,2,FALSE),"")</f>
        <v>300</v>
      </c>
      <c r="F36" s="19" t="s">
        <v>12</v>
      </c>
      <c r="G36" s="239">
        <f t="shared" si="1"/>
        <v>1020</v>
      </c>
      <c r="J36" s="65" t="s">
        <v>173</v>
      </c>
      <c r="K36" s="65"/>
      <c r="L36" s="8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Diciembre 21'!$H$6:$I$24,2,FALSE),"")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Diciembre 21'!$H$6:$I$24,2,FALSE),"")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Diciembre 21'!$H$6:$I$24,2,FALSE),"")</f>
        <v>1280</v>
      </c>
      <c r="F39" s="18" t="s">
        <v>12</v>
      </c>
      <c r="G39" s="239">
        <f t="shared" si="1"/>
        <v>5504</v>
      </c>
      <c r="J39" s="65" t="s">
        <v>189</v>
      </c>
      <c r="K39" s="144"/>
      <c r="L39" s="8">
        <f>E39</f>
        <v>1280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Diciembre 21'!$H$6:$I$24,2,FALSE),"")</f>
        <v/>
      </c>
      <c r="F40" s="18" t="s">
        <v>12</v>
      </c>
      <c r="G40" s="33" t="str">
        <f t="shared" si="1"/>
        <v/>
      </c>
    </row>
    <row r="41" spans="1:19" ht="24.95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Diciembre 21'!$H$6:$I$24,2,FALSE),"")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Diciembre 21'!$H$6:$I$24,2,FALSE),"")</f>
        <v>300</v>
      </c>
      <c r="F42" s="187" t="s">
        <v>12</v>
      </c>
      <c r="G42" s="239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Diciembre 21'!$H$6:$I$24,2,FALSE),"")</f>
        <v>200</v>
      </c>
      <c r="F43" s="94" t="s">
        <v>12</v>
      </c>
      <c r="G43" s="239">
        <f t="shared" si="1"/>
        <v>646</v>
      </c>
      <c r="H43" s="35"/>
      <c r="J43" s="65" t="s">
        <v>249</v>
      </c>
      <c r="L43" s="8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Diciembre 21'!$H$6:$I$24,2,FALSE),"")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Diciembre 21'!$H$6:$I$24,2,FALSE),"")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Diciembre 21'!$H$6:$I$24,2,FALSE),"")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Diciembre 21'!$H$6:$I$24,2,FALSE),"")</f>
        <v>1060</v>
      </c>
      <c r="F47" s="232" t="s">
        <v>12</v>
      </c>
      <c r="G47" s="240">
        <f>IFERROR(+D47*E47,"")</f>
        <v>4664</v>
      </c>
      <c r="H47" s="35"/>
      <c r="J47" s="65">
        <v>20002380</v>
      </c>
      <c r="K47" s="186"/>
      <c r="L47" s="8">
        <f t="shared" si="2"/>
        <v>1060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Diciembre 21'!$H$6:$I$24,2,FALSE),"")</f>
        <v>1325</v>
      </c>
      <c r="F48" s="220" t="s">
        <v>12</v>
      </c>
      <c r="G48" s="246">
        <f>IFERROR(+D48*E48,"")</f>
        <v>5141</v>
      </c>
      <c r="I48" s="90"/>
      <c r="J48" s="65">
        <v>20002186</v>
      </c>
      <c r="K48" s="186"/>
      <c r="L48" s="8">
        <f t="shared" si="2"/>
        <v>1325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46798.450000000004</v>
      </c>
      <c r="H49" s="15"/>
      <c r="I49" s="90">
        <f>G49*0.97</f>
        <v>45394.496500000001</v>
      </c>
      <c r="J49" s="65" t="s">
        <v>198</v>
      </c>
      <c r="K49" s="65"/>
      <c r="N49"/>
      <c r="O49"/>
      <c r="P49"/>
      <c r="Q49"/>
      <c r="R49" s="7" t="str">
        <f>B5</f>
        <v xml:space="preserve">Período: Diciembre  2021  </v>
      </c>
    </row>
    <row r="50" spans="1:18" ht="24.95" customHeight="1" x14ac:dyDescent="0.2">
      <c r="B50" s="23"/>
      <c r="C50" s="21"/>
      <c r="D50" s="22"/>
      <c r="E50" s="24"/>
      <c r="F50" s="22"/>
      <c r="G50" s="241"/>
      <c r="I50" s="90"/>
      <c r="J50" s="7" t="str">
        <f>B5</f>
        <v xml:space="preserve">Período: Diciembre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720347.61</v>
      </c>
      <c r="E52" s="69">
        <v>0.6</v>
      </c>
      <c r="F52" s="48" t="s">
        <v>10</v>
      </c>
      <c r="G52" s="72">
        <f>D52*E52</f>
        <v>432208.56599999999</v>
      </c>
      <c r="I52" s="90">
        <f>G52*0.97</f>
        <v>419242.30901999999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48055.438000000002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432208.56599999999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46613.774859999998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419242.30901999999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242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243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243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243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243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244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244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245"/>
    </row>
    <row r="68" spans="1:8" s="65" customFormat="1" ht="21.95" customHeight="1" x14ac:dyDescent="0.2">
      <c r="A68" s="7"/>
      <c r="B68" s="7"/>
      <c r="C68" s="7"/>
      <c r="D68" s="7"/>
      <c r="E68" s="7"/>
      <c r="F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</row>
    <row r="70" spans="1:8" s="65" customFormat="1" ht="21.95" customHeight="1" x14ac:dyDescent="0.2">
      <c r="B70" s="7"/>
      <c r="C70" s="7"/>
      <c r="D70" s="7"/>
      <c r="E70" s="7"/>
      <c r="F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</row>
    <row r="73" spans="1:8" ht="18" customHeight="1" x14ac:dyDescent="0.2">
      <c r="A73" s="65"/>
      <c r="B73" s="65"/>
      <c r="C73" s="65"/>
      <c r="D73" s="65"/>
      <c r="E73" s="65"/>
      <c r="F73" s="65"/>
    </row>
    <row r="74" spans="1:8" ht="18" customHeight="1" x14ac:dyDescent="0.2">
      <c r="A74" s="65"/>
      <c r="B74" s="65"/>
      <c r="C74" s="65"/>
      <c r="D74" s="65"/>
      <c r="E74" s="65"/>
      <c r="F74" s="65"/>
    </row>
    <row r="75" spans="1:8" ht="18" customHeight="1" x14ac:dyDescent="0.2">
      <c r="A75" s="65"/>
      <c r="B75" s="65"/>
      <c r="C75" s="65"/>
      <c r="D75" s="65"/>
      <c r="E75" s="65"/>
      <c r="F75" s="65"/>
    </row>
    <row r="76" spans="1:8" ht="18" customHeight="1" x14ac:dyDescent="0.2">
      <c r="A76" s="65"/>
      <c r="B76" s="65"/>
      <c r="C76" s="65"/>
      <c r="D76" s="65"/>
      <c r="E76" s="65"/>
      <c r="F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</row>
    <row r="78" spans="1:8" ht="18" customHeight="1" x14ac:dyDescent="0.2">
      <c r="A78" s="65"/>
      <c r="B78" s="65"/>
      <c r="C78" s="65"/>
      <c r="D78" s="65"/>
      <c r="E78" s="65"/>
      <c r="F78" s="65"/>
    </row>
    <row r="79" spans="1:8" x14ac:dyDescent="0.2">
      <c r="A79" s="65"/>
      <c r="B79" s="65"/>
      <c r="C79" s="65"/>
      <c r="D79" s="65"/>
      <c r="E79" s="65"/>
      <c r="F79" s="65"/>
    </row>
    <row r="80" spans="1:8" x14ac:dyDescent="0.2">
      <c r="A80" s="65"/>
      <c r="B80" s="65"/>
      <c r="C80" s="65"/>
      <c r="D80" s="65"/>
      <c r="E80" s="65"/>
      <c r="F80" s="65"/>
    </row>
    <row r="81" spans="1:6" x14ac:dyDescent="0.2">
      <c r="A81" s="65"/>
      <c r="B81" s="65"/>
      <c r="C81" s="65"/>
      <c r="D81" s="65"/>
      <c r="E81" s="65"/>
      <c r="F81" s="65"/>
    </row>
    <row r="82" spans="1:6" x14ac:dyDescent="0.2">
      <c r="A82" s="65"/>
      <c r="B82" s="65"/>
      <c r="C82" s="65"/>
      <c r="D82" s="65"/>
      <c r="E82" s="65"/>
      <c r="F82" s="65"/>
    </row>
    <row r="83" spans="1:6" x14ac:dyDescent="0.2">
      <c r="A83" s="65"/>
      <c r="B83" s="65"/>
      <c r="C83" s="65"/>
      <c r="D83" s="65"/>
      <c r="E83" s="65"/>
      <c r="F83" s="65"/>
    </row>
    <row r="84" spans="1:6" x14ac:dyDescent="0.2">
      <c r="A84" s="65"/>
      <c r="B84" s="65"/>
      <c r="C84" s="65"/>
      <c r="D84" s="65"/>
      <c r="E84" s="65"/>
      <c r="F84" s="65"/>
    </row>
    <row r="85" spans="1:6" x14ac:dyDescent="0.2">
      <c r="A85" s="65"/>
      <c r="B85" s="65"/>
      <c r="C85" s="65"/>
      <c r="D85" s="65"/>
      <c r="E85" s="65"/>
      <c r="F85" s="65"/>
    </row>
    <row r="86" spans="1:6" x14ac:dyDescent="0.2">
      <c r="A86" s="65"/>
      <c r="B86" s="65"/>
      <c r="C86" s="65"/>
      <c r="D86" s="65"/>
      <c r="E86" s="65"/>
      <c r="F86" s="65"/>
    </row>
    <row r="87" spans="1:6" x14ac:dyDescent="0.2">
      <c r="B87" s="65"/>
      <c r="C87" s="65"/>
      <c r="D87" s="65"/>
      <c r="E87" s="65"/>
      <c r="F87" s="65"/>
    </row>
    <row r="88" spans="1:6" x14ac:dyDescent="0.2">
      <c r="B88" s="65"/>
      <c r="C88" s="65"/>
    </row>
    <row r="89" spans="1:6" x14ac:dyDescent="0.2">
      <c r="B89" s="65"/>
      <c r="C89" s="65"/>
    </row>
    <row r="90" spans="1:6" x14ac:dyDescent="0.2">
      <c r="B90" s="65"/>
      <c r="C90" s="65"/>
    </row>
    <row r="92" spans="1:6" ht="14.25" x14ac:dyDescent="0.2">
      <c r="A92" s="165" t="s">
        <v>32</v>
      </c>
      <c r="B92" s="166">
        <v>2.38</v>
      </c>
    </row>
    <row r="93" spans="1:6" ht="14.25" x14ac:dyDescent="0.2">
      <c r="A93" s="165" t="s">
        <v>31</v>
      </c>
      <c r="B93" s="166">
        <v>3.18</v>
      </c>
      <c r="F93" s="55"/>
    </row>
    <row r="94" spans="1:6" ht="14.25" x14ac:dyDescent="0.2">
      <c r="A94" s="165" t="s">
        <v>37</v>
      </c>
      <c r="B94" s="166">
        <v>2.41</v>
      </c>
      <c r="F94" s="55"/>
    </row>
    <row r="95" spans="1:6" ht="14.25" x14ac:dyDescent="0.2">
      <c r="A95" s="165" t="s">
        <v>36</v>
      </c>
      <c r="B95" s="166">
        <v>2.15</v>
      </c>
      <c r="F95" s="55"/>
    </row>
    <row r="96" spans="1:6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66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pageSetUpPr fitToPage="1"/>
  </sheetPr>
  <dimension ref="A1:O93"/>
  <sheetViews>
    <sheetView topLeftCell="A3" zoomScale="98" zoomScaleNormal="98" workbookViewId="0">
      <selection activeCell="J54" sqref="J54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80044431</v>
      </c>
      <c r="C4" s="114">
        <v>44529</v>
      </c>
      <c r="D4" s="113" t="s">
        <v>63</v>
      </c>
      <c r="E4" s="113">
        <v>270</v>
      </c>
      <c r="G4" s="60"/>
    </row>
    <row r="5" spans="2:13" x14ac:dyDescent="0.2">
      <c r="B5" s="113">
        <v>80044431</v>
      </c>
      <c r="C5" s="114">
        <v>44529</v>
      </c>
      <c r="D5" s="113" t="s">
        <v>142</v>
      </c>
      <c r="E5" s="113">
        <v>1000</v>
      </c>
      <c r="G5" s="60"/>
    </row>
    <row r="6" spans="2:13" x14ac:dyDescent="0.2">
      <c r="B6" s="113">
        <v>80044431</v>
      </c>
      <c r="C6" s="114">
        <v>44529</v>
      </c>
      <c r="D6" s="113" t="s">
        <v>77</v>
      </c>
      <c r="E6" s="113">
        <v>800</v>
      </c>
      <c r="G6" s="60"/>
      <c r="H6" s="53" t="s">
        <v>23</v>
      </c>
      <c r="I6" t="s">
        <v>25</v>
      </c>
    </row>
    <row r="7" spans="2:13" x14ac:dyDescent="0.2">
      <c r="B7" s="113">
        <v>80044431</v>
      </c>
      <c r="C7" s="114">
        <v>44529</v>
      </c>
      <c r="D7" s="113" t="s">
        <v>74</v>
      </c>
      <c r="E7" s="113">
        <v>300</v>
      </c>
      <c r="G7" s="60"/>
      <c r="H7" s="54" t="s">
        <v>27</v>
      </c>
      <c r="I7" s="496">
        <v>300</v>
      </c>
    </row>
    <row r="8" spans="2:13" x14ac:dyDescent="0.2">
      <c r="B8" s="113">
        <v>80044431</v>
      </c>
      <c r="C8" s="114">
        <v>44529</v>
      </c>
      <c r="D8" s="113" t="s">
        <v>39</v>
      </c>
      <c r="E8" s="113">
        <v>500</v>
      </c>
      <c r="H8" s="54" t="s">
        <v>63</v>
      </c>
      <c r="I8" s="496">
        <v>540</v>
      </c>
    </row>
    <row r="9" spans="2:13" x14ac:dyDescent="0.2">
      <c r="B9" s="113">
        <v>80044431</v>
      </c>
      <c r="C9" s="114">
        <v>44529</v>
      </c>
      <c r="D9" s="113" t="s">
        <v>59</v>
      </c>
      <c r="E9" s="113">
        <v>100</v>
      </c>
      <c r="H9" s="54" t="s">
        <v>30</v>
      </c>
      <c r="I9" s="496">
        <v>540</v>
      </c>
    </row>
    <row r="10" spans="2:13" x14ac:dyDescent="0.2">
      <c r="B10" s="113">
        <v>80044885</v>
      </c>
      <c r="C10" s="114">
        <v>44532</v>
      </c>
      <c r="D10" s="113" t="s">
        <v>143</v>
      </c>
      <c r="E10" s="113">
        <v>300</v>
      </c>
      <c r="H10" s="54" t="s">
        <v>31</v>
      </c>
      <c r="I10" s="496">
        <v>700</v>
      </c>
    </row>
    <row r="11" spans="2:13" x14ac:dyDescent="0.2">
      <c r="B11" s="113">
        <v>80044976</v>
      </c>
      <c r="C11" s="114">
        <v>44536</v>
      </c>
      <c r="D11" s="113" t="s">
        <v>30</v>
      </c>
      <c r="E11" s="113">
        <v>270</v>
      </c>
      <c r="H11" s="54" t="s">
        <v>32</v>
      </c>
      <c r="I11" s="496">
        <v>2220</v>
      </c>
      <c r="M11" s="229"/>
    </row>
    <row r="12" spans="2:13" x14ac:dyDescent="0.2">
      <c r="B12" s="113">
        <v>80044976</v>
      </c>
      <c r="C12" s="114">
        <v>44536</v>
      </c>
      <c r="D12" s="113" t="s">
        <v>31</v>
      </c>
      <c r="E12" s="113">
        <v>350</v>
      </c>
      <c r="H12" s="247" t="s">
        <v>142</v>
      </c>
      <c r="I12" s="498">
        <v>1600</v>
      </c>
      <c r="M12" s="229"/>
    </row>
    <row r="13" spans="2:13" x14ac:dyDescent="0.2">
      <c r="B13" s="113">
        <v>80044976</v>
      </c>
      <c r="C13" s="114">
        <v>44536</v>
      </c>
      <c r="D13" s="113" t="s">
        <v>32</v>
      </c>
      <c r="E13" s="158">
        <v>1520</v>
      </c>
      <c r="H13" s="54" t="s">
        <v>77</v>
      </c>
      <c r="I13" s="496">
        <v>1280</v>
      </c>
      <c r="M13" s="229"/>
    </row>
    <row r="14" spans="2:13" x14ac:dyDescent="0.2">
      <c r="B14" s="113">
        <v>80045707</v>
      </c>
      <c r="C14" s="114">
        <v>44550</v>
      </c>
      <c r="D14" s="113" t="s">
        <v>37</v>
      </c>
      <c r="E14" s="158">
        <v>885</v>
      </c>
      <c r="H14" s="54" t="s">
        <v>37</v>
      </c>
      <c r="I14" s="496">
        <v>1785</v>
      </c>
    </row>
    <row r="15" spans="2:13" x14ac:dyDescent="0.2">
      <c r="B15" s="113">
        <v>80045707</v>
      </c>
      <c r="C15" s="114">
        <v>44550</v>
      </c>
      <c r="D15" s="113" t="s">
        <v>70</v>
      </c>
      <c r="E15" s="113">
        <v>40</v>
      </c>
      <c r="H15" s="54" t="s">
        <v>70</v>
      </c>
      <c r="I15" s="496">
        <v>40</v>
      </c>
    </row>
    <row r="16" spans="2:13" x14ac:dyDescent="0.2">
      <c r="B16" s="113">
        <v>80045707</v>
      </c>
      <c r="C16" s="114">
        <v>44550</v>
      </c>
      <c r="D16" s="113" t="s">
        <v>27</v>
      </c>
      <c r="E16" s="113">
        <v>270</v>
      </c>
      <c r="H16" s="54" t="s">
        <v>74</v>
      </c>
      <c r="I16" s="496">
        <v>300</v>
      </c>
    </row>
    <row r="17" spans="1:10" x14ac:dyDescent="0.2">
      <c r="B17" s="113">
        <v>80045710</v>
      </c>
      <c r="C17" s="114">
        <v>44550</v>
      </c>
      <c r="D17" s="113" t="s">
        <v>27</v>
      </c>
      <c r="E17" s="113">
        <v>30</v>
      </c>
      <c r="H17" s="54" t="s">
        <v>143</v>
      </c>
      <c r="I17" s="496">
        <v>300</v>
      </c>
    </row>
    <row r="18" spans="1:10" x14ac:dyDescent="0.2">
      <c r="B18" s="113">
        <v>80045710</v>
      </c>
      <c r="C18" s="114">
        <v>44550</v>
      </c>
      <c r="D18" s="113" t="s">
        <v>63</v>
      </c>
      <c r="E18" s="113">
        <v>270</v>
      </c>
      <c r="H18" s="54" t="s">
        <v>39</v>
      </c>
      <c r="I18" s="496">
        <v>500</v>
      </c>
    </row>
    <row r="19" spans="1:10" x14ac:dyDescent="0.2">
      <c r="B19" s="113">
        <v>80045710</v>
      </c>
      <c r="C19" s="114">
        <v>44550</v>
      </c>
      <c r="D19" s="113" t="s">
        <v>32</v>
      </c>
      <c r="E19" s="113">
        <v>700</v>
      </c>
      <c r="H19" s="54" t="s">
        <v>59</v>
      </c>
      <c r="I19" s="496">
        <v>200</v>
      </c>
    </row>
    <row r="20" spans="1:10" x14ac:dyDescent="0.2">
      <c r="B20" s="113">
        <v>80045710</v>
      </c>
      <c r="C20" s="114">
        <v>44550</v>
      </c>
      <c r="D20" s="113" t="s">
        <v>31</v>
      </c>
      <c r="E20" s="113">
        <v>350</v>
      </c>
      <c r="H20" s="54" t="s">
        <v>174</v>
      </c>
      <c r="I20" s="496">
        <v>200</v>
      </c>
    </row>
    <row r="21" spans="1:10" x14ac:dyDescent="0.2">
      <c r="B21" s="248">
        <v>80045710</v>
      </c>
      <c r="C21" s="249">
        <v>44550</v>
      </c>
      <c r="D21" s="248" t="s">
        <v>142</v>
      </c>
      <c r="E21" s="248">
        <v>600</v>
      </c>
      <c r="H21" s="54" t="s">
        <v>175</v>
      </c>
      <c r="I21" s="496">
        <v>200</v>
      </c>
    </row>
    <row r="22" spans="1:10" s="59" customFormat="1" x14ac:dyDescent="0.2">
      <c r="A22"/>
      <c r="B22" s="113">
        <v>80045710</v>
      </c>
      <c r="C22" s="114">
        <v>44550</v>
      </c>
      <c r="D22" s="113" t="s">
        <v>77</v>
      </c>
      <c r="E22" s="113">
        <v>480</v>
      </c>
      <c r="F22"/>
      <c r="G22"/>
      <c r="H22" s="54" t="s">
        <v>227</v>
      </c>
      <c r="I22" s="496">
        <v>1060</v>
      </c>
      <c r="J22"/>
    </row>
    <row r="23" spans="1:10" s="59" customFormat="1" x14ac:dyDescent="0.2">
      <c r="A23"/>
      <c r="B23" s="113">
        <v>80045710</v>
      </c>
      <c r="C23" s="114">
        <v>44550</v>
      </c>
      <c r="D23" s="113" t="s">
        <v>59</v>
      </c>
      <c r="E23" s="113">
        <v>100</v>
      </c>
      <c r="F23"/>
      <c r="G23"/>
      <c r="H23" s="54" t="s">
        <v>228</v>
      </c>
      <c r="I23" s="496">
        <v>1325</v>
      </c>
      <c r="J23"/>
    </row>
    <row r="24" spans="1:10" s="59" customFormat="1" x14ac:dyDescent="0.2">
      <c r="A24"/>
      <c r="B24" s="113">
        <v>80045710</v>
      </c>
      <c r="C24" s="114">
        <v>44550</v>
      </c>
      <c r="D24" s="113" t="s">
        <v>174</v>
      </c>
      <c r="E24" s="113">
        <v>200</v>
      </c>
      <c r="G24"/>
      <c r="H24" s="54" t="s">
        <v>24</v>
      </c>
      <c r="I24" s="496">
        <v>13090</v>
      </c>
      <c r="J24"/>
    </row>
    <row r="25" spans="1:10" s="59" customFormat="1" x14ac:dyDescent="0.2">
      <c r="A25"/>
      <c r="B25" s="113">
        <v>80045710</v>
      </c>
      <c r="C25" s="114">
        <v>44550</v>
      </c>
      <c r="D25" s="113" t="s">
        <v>175</v>
      </c>
      <c r="E25" s="113">
        <v>200</v>
      </c>
      <c r="G25"/>
      <c r="H25" s="54"/>
      <c r="I25"/>
      <c r="J25"/>
    </row>
    <row r="26" spans="1:10" s="59" customFormat="1" x14ac:dyDescent="0.2">
      <c r="A26"/>
      <c r="B26" s="113">
        <v>80045710</v>
      </c>
      <c r="C26" s="114">
        <v>44550</v>
      </c>
      <c r="D26" s="113" t="s">
        <v>37</v>
      </c>
      <c r="E26" s="113">
        <v>900</v>
      </c>
      <c r="G26"/>
      <c r="H26" s="54"/>
      <c r="I26"/>
      <c r="J26"/>
    </row>
    <row r="27" spans="1:10" s="59" customFormat="1" x14ac:dyDescent="0.2">
      <c r="A27"/>
      <c r="B27" s="113">
        <v>80045712</v>
      </c>
      <c r="C27" s="114">
        <v>44550</v>
      </c>
      <c r="D27" s="113" t="s">
        <v>30</v>
      </c>
      <c r="E27" s="113">
        <v>270</v>
      </c>
      <c r="G27"/>
      <c r="H27" s="54"/>
      <c r="I27"/>
      <c r="J27"/>
    </row>
    <row r="28" spans="1:10" s="59" customFormat="1" x14ac:dyDescent="0.2">
      <c r="A28"/>
      <c r="B28" s="113">
        <v>365</v>
      </c>
      <c r="C28" s="114">
        <v>44550</v>
      </c>
      <c r="D28" s="113" t="s">
        <v>227</v>
      </c>
      <c r="E28" s="113">
        <v>1060</v>
      </c>
      <c r="G28"/>
      <c r="H28" s="54"/>
      <c r="I28"/>
      <c r="J28"/>
    </row>
    <row r="29" spans="1:10" s="59" customFormat="1" x14ac:dyDescent="0.2">
      <c r="A29"/>
      <c r="B29" s="113">
        <v>366</v>
      </c>
      <c r="C29" s="114">
        <v>44550</v>
      </c>
      <c r="D29" s="113" t="s">
        <v>228</v>
      </c>
      <c r="E29" s="113">
        <v>1325</v>
      </c>
      <c r="F29"/>
      <c r="G29"/>
      <c r="H29"/>
      <c r="I29"/>
      <c r="J29"/>
    </row>
    <row r="30" spans="1:10" s="59" customFormat="1" x14ac:dyDescent="0.2">
      <c r="A30"/>
      <c r="B30" s="113"/>
      <c r="C30" s="113"/>
      <c r="D30" s="113"/>
      <c r="E30" s="113"/>
      <c r="F30"/>
      <c r="G30"/>
      <c r="H30"/>
      <c r="I30"/>
      <c r="J30"/>
    </row>
    <row r="31" spans="1:10" x14ac:dyDescent="0.2">
      <c r="B31" s="78"/>
      <c r="C31" s="79"/>
      <c r="D31" s="113"/>
      <c r="E31" s="78"/>
    </row>
    <row r="32" spans="1:10" x14ac:dyDescent="0.2">
      <c r="B32" s="113"/>
      <c r="C32" s="114"/>
      <c r="D32" s="113"/>
      <c r="E32" s="113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/>
      <c r="D53"/>
      <c r="E53"/>
    </row>
    <row r="54" spans="2:5" x14ac:dyDescent="0.2">
      <c r="B54" s="146" t="s">
        <v>62</v>
      </c>
      <c r="C54"/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14.2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14.2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174</v>
      </c>
      <c r="F85"/>
      <c r="G85"/>
      <c r="H85"/>
      <c r="I85"/>
    </row>
    <row r="86" spans="1:9" s="59" customFormat="1" ht="14.25" x14ac:dyDescent="0.2">
      <c r="A86"/>
      <c r="B86" s="84" t="s">
        <v>175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257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  <row r="91" spans="1:9" s="59" customFormat="1" x14ac:dyDescent="0.2">
      <c r="A91"/>
      <c r="B91" s="59" t="s">
        <v>200</v>
      </c>
      <c r="F91"/>
      <c r="G91"/>
      <c r="H91"/>
      <c r="I91"/>
    </row>
    <row r="92" spans="1:9" x14ac:dyDescent="0.2">
      <c r="B92" s="96" t="s">
        <v>227</v>
      </c>
      <c r="C92" s="60" t="s">
        <v>229</v>
      </c>
    </row>
    <row r="93" spans="1:9" x14ac:dyDescent="0.2">
      <c r="B93" s="97" t="s">
        <v>228</v>
      </c>
      <c r="C93" s="60" t="s">
        <v>230</v>
      </c>
    </row>
  </sheetData>
  <autoFilter ref="B3:E29" xr:uid="{00000000-0009-0000-0000-00007B000000}"/>
  <dataValidations count="3">
    <dataValidation type="list" allowBlank="1" showInputMessage="1" showErrorMessage="1" sqref="D4:D32" xr:uid="{00000000-0002-0000-7B00-000000000000}">
      <formula1>$B$53:$B$99</formula1>
    </dataValidation>
    <dataValidation type="list" allowBlank="1" showInputMessage="1" showErrorMessage="1" sqref="D33:D38 D29:D30" xr:uid="{00000000-0002-0000-7B00-000001000000}">
      <formula1>$B$53:$B$91</formula1>
    </dataValidation>
    <dataValidation type="list" allowBlank="1" showInputMessage="1" showErrorMessage="1" sqref="D39" xr:uid="{00000000-0002-0000-7B00-000002000000}">
      <formula1>$B$53:$B$72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filterMode="1">
    <tabColor rgb="FFFFC000"/>
    <pageSetUpPr fitToPage="1"/>
  </sheetPr>
  <dimension ref="A2:T131"/>
  <sheetViews>
    <sheetView showGridLines="0" topLeftCell="B4" zoomScale="85" zoomScaleNormal="85" workbookViewId="0">
      <selection activeCell="J54" sqref="J54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27" t="s">
        <v>279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VLOOKUP(A8,$A$91:$B$135,2,FALSE)</f>
        <v>2.38</v>
      </c>
      <c r="E8" s="17">
        <f>IFERROR(VLOOKUP(A8,'Control -LR-ES diciembre 21'!$H$7:$I$26,2,FALSE),"")</f>
        <v>1390</v>
      </c>
      <c r="F8" s="17" t="s">
        <v>12</v>
      </c>
      <c r="G8" s="27">
        <f>IFERROR(+D8*E8,"")</f>
        <v>3308.2</v>
      </c>
      <c r="I8" s="56"/>
      <c r="K8" s="144" t="s">
        <v>169</v>
      </c>
      <c r="L8" s="59"/>
      <c r="M8" s="8">
        <f>E8</f>
        <v>1390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diciembre 21'!$H$7:$I$26,2,FALSE),"")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7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diciembre 21'!$H$7:$I$26,2,FALSE),"")</f>
        <v>80</v>
      </c>
      <c r="F10" s="18" t="s">
        <v>12</v>
      </c>
      <c r="G10" s="33">
        <f t="shared" ref="G10:G45" si="2">IFERROR(+D10*E10,"")</f>
        <v>192.8</v>
      </c>
      <c r="I10" s="56">
        <f>80</f>
        <v>80</v>
      </c>
      <c r="J10"/>
      <c r="K10" s="65" t="s">
        <v>154</v>
      </c>
      <c r="L10" s="65"/>
      <c r="M10" s="8">
        <f>E10</f>
        <v>80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diciembre 21'!$H$7:$I$26,2,FALSE),"")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diciembre 21'!$H$7:$I$26,2,FALSE),"")</f>
        <v>570</v>
      </c>
      <c r="F12" s="18" t="s">
        <v>12</v>
      </c>
      <c r="G12" s="33">
        <f t="shared" si="2"/>
        <v>1613.1000000000001</v>
      </c>
      <c r="I12" s="56"/>
      <c r="J12" s="222"/>
      <c r="K12" s="65" t="s">
        <v>245</v>
      </c>
      <c r="L12" s="65"/>
      <c r="M12" s="8">
        <f>E12</f>
        <v>570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diciembre 21'!$H$7:$I$26,2,FALSE),"")</f>
        <v>0.33</v>
      </c>
      <c r="F13" s="187" t="s">
        <v>268</v>
      </c>
      <c r="G13" s="33">
        <f>IFERROR(+D13*E13,"")</f>
        <v>389.40000000000003</v>
      </c>
      <c r="I13" s="234"/>
      <c r="J13" s="222"/>
      <c r="K13" s="65" t="s">
        <v>266</v>
      </c>
      <c r="L13" s="65"/>
      <c r="M13" s="8">
        <v>79.89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diciembre 21'!$H$7:$I$26,2,FALSE),"")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diciembre 21'!$H$7:$I$26,2,FALSE),"")</f>
        <v>430</v>
      </c>
      <c r="F15" s="20" t="s">
        <v>12</v>
      </c>
      <c r="G15" s="33">
        <f t="shared" si="2"/>
        <v>1487.8</v>
      </c>
      <c r="I15" s="236"/>
      <c r="J15" s="222"/>
      <c r="K15" s="65" t="s">
        <v>156</v>
      </c>
      <c r="L15" s="65"/>
      <c r="M15" s="8">
        <f>E15</f>
        <v>430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diciembre 21'!$H$7:$I$26,2,FALSE),"")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diciembre 21'!$H$7:$I$26,2,FALSE),"")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hidden="1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 t="str">
        <f>IFERROR(VLOOKUP(A18,'Control -LR-ES diciembre 21'!$H$7:$I$26,2,FALSE),"")</f>
        <v/>
      </c>
      <c r="F18" s="19" t="s">
        <v>12</v>
      </c>
      <c r="G18" s="33" t="str">
        <f t="shared" si="2"/>
        <v/>
      </c>
      <c r="I18" s="56"/>
      <c r="J18"/>
      <c r="K18" s="65" t="s">
        <v>252</v>
      </c>
      <c r="M18" s="8" t="str">
        <f t="shared" si="1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diciembre 21'!$H$7:$I$26,2,FALSE),"")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diciembre 21'!$H$7:$I$26,2,FALSE),"")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diciembre 21'!$H$7:$I$26,2,FALSE),"")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diciembre 21'!$H$7:$I$26,2,FALSE),"")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diciembre 21'!$H$7:$I$26,2,FALSE),"")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diciembre 21'!$H$7:$I$26,2,FALSE),"")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diciembre 21'!$H$7:$I$26,2,FALSE),"")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diciembre 21'!$H$7:$I$26,2,FALSE),"")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diciembre 21'!$H$7:$I$26,2,FALSE),"")</f>
        <v>1720</v>
      </c>
      <c r="F27" s="19" t="s">
        <v>12</v>
      </c>
      <c r="G27" s="33">
        <f t="shared" si="2"/>
        <v>11180</v>
      </c>
      <c r="I27" s="188"/>
      <c r="J27"/>
      <c r="K27" s="65" t="s">
        <v>246</v>
      </c>
      <c r="L27" s="65"/>
      <c r="M27" s="8">
        <f>E27</f>
        <v>1720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diciembre 21'!$H$7:$I$26,2,FALSE),"")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diciembre 21'!$H$7:$I$26,2,FALSE),"")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diciembre 21'!$H$7:$I$26,2,FALSE),"")</f>
        <v>270</v>
      </c>
      <c r="F30" s="18" t="s">
        <v>12</v>
      </c>
      <c r="G30" s="33">
        <f t="shared" si="2"/>
        <v>594</v>
      </c>
      <c r="I30" s="236"/>
      <c r="J30"/>
      <c r="K30" s="65" t="s">
        <v>247</v>
      </c>
      <c r="L30" s="65"/>
      <c r="M30" s="8">
        <f>E30</f>
        <v>270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diciembre 21'!$H$7:$I$26,2,FALSE),"")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diciembre 21'!$H$7:$I$26,2,FALSE),"")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diciembre 21'!$H$7:$I$26,2,FALSE),"")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diciembre 21'!$H$7:$I$26,2,FALSE),"")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diciembre 21'!$H$7:$I$26,2,FALSE),"")</f>
        <v>500</v>
      </c>
      <c r="F35" s="19" t="s">
        <v>12</v>
      </c>
      <c r="G35" s="33">
        <f t="shared" si="2"/>
        <v>2650</v>
      </c>
      <c r="I35" s="91"/>
      <c r="K35" s="65" t="s">
        <v>155</v>
      </c>
      <c r="L35" s="65"/>
      <c r="M35" s="8">
        <f>E35</f>
        <v>500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diciembre 21'!$H$7:$I$26,2,FALSE),"")</f>
        <v>600</v>
      </c>
      <c r="F36" s="89" t="s">
        <v>12</v>
      </c>
      <c r="G36" s="33">
        <f t="shared" si="2"/>
        <v>1548</v>
      </c>
      <c r="K36" s="65" t="s">
        <v>75</v>
      </c>
      <c r="L36" s="65"/>
      <c r="M36" s="8">
        <f>E36/200</f>
        <v>3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 t="str">
        <f>IFERROR(VLOOKUP(A37,'Control -LR-ES diciembre 21'!$H$7:$I$26,2,FALSE),"")</f>
        <v/>
      </c>
      <c r="F37" s="19" t="s">
        <v>12</v>
      </c>
      <c r="G37" s="33" t="str">
        <f t="shared" si="2"/>
        <v/>
      </c>
      <c r="K37" s="65" t="s">
        <v>248</v>
      </c>
      <c r="L37" s="65"/>
      <c r="M37" s="8" t="str">
        <f t="shared" si="1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diciembre 21'!$H$7:$I$26,2,FALSE),"")</f>
        <v>200</v>
      </c>
      <c r="F38" s="19" t="s">
        <v>12</v>
      </c>
      <c r="G38" s="33">
        <f t="shared" si="2"/>
        <v>860</v>
      </c>
      <c r="K38" s="65" t="s">
        <v>189</v>
      </c>
      <c r="L38" s="65"/>
      <c r="M38" s="8">
        <f t="shared" si="1"/>
        <v>200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diciembre 21'!$H$7:$I$26,2,FALSE),"")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diciembre 21'!$H$7:$I$26,2,FALSE),"")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diciembre 21'!$H$7:$I$26,2,FALSE),"")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diciembre 21'!$H$7:$I$26,2,FALSE),"")</f>
        <v>120</v>
      </c>
      <c r="F42" s="20" t="s">
        <v>12</v>
      </c>
      <c r="G42" s="33">
        <f t="shared" si="2"/>
        <v>534</v>
      </c>
      <c r="I42" s="188"/>
      <c r="K42" t="str">
        <f>A42</f>
        <v>RT740</v>
      </c>
      <c r="M42" s="8">
        <f>E42/200</f>
        <v>0.6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ht="24.95" hidden="1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8" t="str">
        <f>IFERROR(VLOOKUP(A43,'Control -LR-ES diciembre 21'!$H$7:$I$26,2,FALSE),"")</f>
        <v/>
      </c>
      <c r="F43" s="20" t="s">
        <v>12</v>
      </c>
      <c r="G43" s="33" t="str">
        <f t="shared" si="2"/>
        <v/>
      </c>
      <c r="I43" s="188"/>
      <c r="K43" t="str">
        <f>A43</f>
        <v>RT760</v>
      </c>
      <c r="M43" s="8" t="e">
        <f>E43/200</f>
        <v>#VALUE!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8" t="str">
        <f>IFERROR(VLOOKUP(A44,'Control -LR-ES diciembre 21'!$H$7:$I$26,2,FALSE),"")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>E44</f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8">
        <f>IFERROR(VLOOKUP(A45,'Control -LR-ES diciembre 21'!$H$7:$I$26,2,FALSE),"")</f>
        <v>200</v>
      </c>
      <c r="F45" s="94" t="s">
        <v>12</v>
      </c>
      <c r="G45" s="95">
        <f t="shared" si="2"/>
        <v>642</v>
      </c>
      <c r="H45" s="35"/>
      <c r="I45" s="236"/>
      <c r="K45" s="65" t="s">
        <v>261</v>
      </c>
      <c r="M45" s="8">
        <f>E45/200</f>
        <v>1</v>
      </c>
      <c r="O45" s="146" t="s">
        <v>164</v>
      </c>
      <c r="P45" s="146">
        <v>2005</v>
      </c>
      <c r="Q45" s="146" t="s">
        <v>165</v>
      </c>
      <c r="R45" s="146" t="s">
        <v>167</v>
      </c>
    </row>
    <row r="46" spans="1:20" customFormat="1" ht="24.95" customHeight="1" x14ac:dyDescent="0.25">
      <c r="A46" s="87" t="s">
        <v>227</v>
      </c>
      <c r="B46" s="48">
        <v>39</v>
      </c>
      <c r="C46" s="96" t="s">
        <v>227</v>
      </c>
      <c r="D46" s="92">
        <f>VLOOKUP(A46,$A$94:$B$140,2,FALSE)</f>
        <v>4.4000000000000004</v>
      </c>
      <c r="E46" s="18">
        <f>IFERROR(VLOOKUP(A46,'Control -LR-ES diciembre 21'!$H$7:$I$26,2,FALSE),"")</f>
        <v>930</v>
      </c>
      <c r="F46" s="94" t="s">
        <v>12</v>
      </c>
      <c r="G46" s="213">
        <f>IFERROR(+D46*E46,"")</f>
        <v>4092.0000000000005</v>
      </c>
      <c r="H46" s="35"/>
      <c r="J46" s="7"/>
      <c r="K46" s="65">
        <v>20002380</v>
      </c>
      <c r="L46" s="186"/>
      <c r="M46" s="8">
        <f t="shared" si="1"/>
        <v>930</v>
      </c>
      <c r="N46" s="7"/>
      <c r="O46" t="s">
        <v>164</v>
      </c>
      <c r="P46">
        <v>2005</v>
      </c>
      <c r="Q46" t="s">
        <v>165</v>
      </c>
      <c r="R46" s="146" t="s">
        <v>167</v>
      </c>
      <c r="S46" s="65" t="s">
        <v>213</v>
      </c>
      <c r="T46" s="7"/>
    </row>
    <row r="47" spans="1:20" ht="28.5" hidden="1" customHeight="1" x14ac:dyDescent="0.2">
      <c r="A47" s="87" t="s">
        <v>228</v>
      </c>
      <c r="B47" s="48">
        <v>40</v>
      </c>
      <c r="C47" s="215" t="s">
        <v>228</v>
      </c>
      <c r="D47" s="92">
        <f>VLOOKUP(A47,$A$94:$B$140,2,FALSE)</f>
        <v>3.88</v>
      </c>
      <c r="E47" s="18" t="str">
        <f>IFERROR(VLOOKUP(A47,'Control -LR-ES diciembre 21'!$H$7:$I$26,2,FALSE),"")</f>
        <v/>
      </c>
      <c r="F47" s="219" t="s">
        <v>12</v>
      </c>
      <c r="G47" s="217" t="str">
        <f>IFERROR(+D47*E47,"")</f>
        <v/>
      </c>
      <c r="I47" s="90"/>
      <c r="J47" s="65"/>
      <c r="K47" s="65">
        <v>20002186</v>
      </c>
      <c r="M47" s="8" t="str">
        <f t="shared" si="1"/>
        <v/>
      </c>
      <c r="N47"/>
      <c r="O47">
        <v>2005</v>
      </c>
      <c r="P47" t="s">
        <v>165</v>
      </c>
      <c r="Q47" t="s">
        <v>178</v>
      </c>
      <c r="R47" s="65" t="s">
        <v>231</v>
      </c>
    </row>
    <row r="48" spans="1:20" ht="24.95" customHeight="1" x14ac:dyDescent="0.2">
      <c r="A48" s="88"/>
      <c r="B48" s="23"/>
      <c r="C48" s="218"/>
      <c r="D48" s="152"/>
      <c r="E48" s="156" t="s">
        <v>11</v>
      </c>
      <c r="F48" s="157"/>
      <c r="G48" s="70">
        <f>SUM(G8:G47)</f>
        <v>29091.3</v>
      </c>
      <c r="H48" s="15"/>
      <c r="I48" s="183">
        <f>G48*0.97</f>
        <v>28218.560999999998</v>
      </c>
      <c r="S48" s="7" t="str">
        <f>B5</f>
        <v>Período: Diciembre  2021</v>
      </c>
    </row>
    <row r="49" spans="1:18" ht="24.95" customHeight="1" x14ac:dyDescent="0.2">
      <c r="A49" s="88"/>
      <c r="B49" s="23"/>
      <c r="C49" s="21"/>
      <c r="D49" s="22"/>
      <c r="E49" s="24"/>
      <c r="F49" s="22"/>
      <c r="G49" s="25"/>
      <c r="I49" s="184"/>
      <c r="K49" s="65" t="s">
        <v>199</v>
      </c>
      <c r="L49" s="7" t="str">
        <f>B5</f>
        <v>Período: Diciembre  2021</v>
      </c>
    </row>
    <row r="50" spans="1:18" ht="24.95" customHeight="1" x14ac:dyDescent="0.2">
      <c r="A50" s="88"/>
      <c r="B50" s="26"/>
      <c r="C50" s="52" t="s">
        <v>240</v>
      </c>
      <c r="D50" s="68">
        <f>'Certificado servicio-EM Sept 19'!D46</f>
        <v>2094.98</v>
      </c>
      <c r="E50" s="69">
        <v>0.4</v>
      </c>
      <c r="F50" s="48" t="s">
        <v>10</v>
      </c>
      <c r="G50" s="70">
        <f>(D50*E50)</f>
        <v>837.99200000000008</v>
      </c>
      <c r="I50" s="183">
        <f>G50*0.97</f>
        <v>812.85224000000005</v>
      </c>
      <c r="L50" s="149">
        <v>20002585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ht="24.95" customHeight="1" x14ac:dyDescent="0.2">
      <c r="A51" s="88"/>
      <c r="B51" s="26"/>
      <c r="C51" s="52" t="s">
        <v>114</v>
      </c>
      <c r="D51" s="226">
        <f>'Certifi, servi.EM DICIEMBRE 21'!D52</f>
        <v>720347.61</v>
      </c>
      <c r="E51" s="69">
        <v>0.4</v>
      </c>
      <c r="F51" s="48" t="s">
        <v>10</v>
      </c>
      <c r="G51" s="72">
        <f>D51*E51</f>
        <v>288139.04399999999</v>
      </c>
      <c r="I51" s="183">
        <f>G51*0.97</f>
        <v>279494.87267999997</v>
      </c>
      <c r="L51" s="149">
        <v>20002374</v>
      </c>
      <c r="M51" s="151">
        <f>E51</f>
        <v>0.4</v>
      </c>
      <c r="N51" s="150"/>
      <c r="O51" s="59" t="s">
        <v>164</v>
      </c>
      <c r="P51" s="59">
        <v>2005</v>
      </c>
      <c r="Q51" s="59" t="s">
        <v>165</v>
      </c>
      <c r="R51" s="59" t="s">
        <v>167</v>
      </c>
    </row>
    <row r="52" spans="1:18" s="65" customFormat="1" ht="24.95" customHeight="1" x14ac:dyDescent="0.25">
      <c r="A52" s="138"/>
      <c r="B52" s="9"/>
      <c r="C52" s="10"/>
      <c r="D52" s="11"/>
      <c r="E52" s="12"/>
      <c r="F52" s="11"/>
      <c r="G52" s="13"/>
      <c r="I52" s="66"/>
    </row>
    <row r="53" spans="1:18" s="65" customFormat="1" ht="24.95" customHeight="1" x14ac:dyDescent="0.2">
      <c r="A53" s="138"/>
      <c r="B53" s="534" t="s">
        <v>14</v>
      </c>
      <c r="C53" s="534"/>
      <c r="D53" s="534"/>
      <c r="E53" s="534"/>
      <c r="F53" s="158" t="s">
        <v>8</v>
      </c>
      <c r="G53" s="171">
        <f>G48+G50</f>
        <v>29929.291999999998</v>
      </c>
      <c r="I53" s="66"/>
    </row>
    <row r="54" spans="1:18" s="65" customFormat="1" ht="24.95" customHeight="1" x14ac:dyDescent="0.2">
      <c r="A54" s="88"/>
      <c r="B54" s="534" t="s">
        <v>15</v>
      </c>
      <c r="C54" s="534"/>
      <c r="D54" s="534"/>
      <c r="E54" s="534"/>
      <c r="F54" s="172" t="s">
        <v>9</v>
      </c>
      <c r="G54" s="173">
        <f>G51</f>
        <v>288139.04399999999</v>
      </c>
      <c r="I54" s="66"/>
    </row>
    <row r="55" spans="1:18" s="65" customFormat="1" ht="24.95" customHeight="1" x14ac:dyDescent="0.2">
      <c r="A55" s="138"/>
      <c r="B55" s="519" t="s">
        <v>192</v>
      </c>
      <c r="C55" s="519"/>
      <c r="D55" s="519"/>
      <c r="E55" s="519"/>
      <c r="F55" s="73" t="s">
        <v>8</v>
      </c>
      <c r="G55" s="74">
        <f>G53*0.97</f>
        <v>29031.413239999998</v>
      </c>
      <c r="I55" s="66"/>
    </row>
    <row r="56" spans="1:18" s="65" customFormat="1" ht="24.95" customHeight="1" x14ac:dyDescent="0.2">
      <c r="A56" s="88"/>
      <c r="B56" s="519" t="s">
        <v>193</v>
      </c>
      <c r="C56" s="519"/>
      <c r="D56" s="519"/>
      <c r="E56" s="519"/>
      <c r="F56" s="75" t="s">
        <v>9</v>
      </c>
      <c r="G56" s="76">
        <f>G54*0.97</f>
        <v>279494.87267999997</v>
      </c>
      <c r="I56" s="66"/>
    </row>
    <row r="57" spans="1:18" s="65" customFormat="1" x14ac:dyDescent="0.2">
      <c r="A57" s="88"/>
      <c r="B57" s="29"/>
      <c r="C57" s="30"/>
      <c r="D57" s="30"/>
      <c r="E57" s="30"/>
      <c r="F57" s="31"/>
      <c r="G57" s="34"/>
      <c r="I57" s="66"/>
    </row>
    <row r="58" spans="1:18" s="65" customForma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8"/>
      <c r="D61" s="8"/>
      <c r="E61" s="8"/>
      <c r="F61" s="7"/>
      <c r="G61" s="44"/>
      <c r="I61" s="66"/>
    </row>
    <row r="62" spans="1:18" s="65" customFormat="1" ht="21.95" customHeight="1" x14ac:dyDescent="0.2">
      <c r="A62" s="88"/>
      <c r="B62" s="14"/>
      <c r="C62" s="7"/>
      <c r="D62" s="15"/>
      <c r="E62" s="15"/>
      <c r="F62" s="15"/>
      <c r="G62" s="16"/>
      <c r="I62" s="66"/>
    </row>
    <row r="63" spans="1:18" s="65" customFormat="1" ht="21.95" customHeight="1" x14ac:dyDescent="0.2">
      <c r="A63" s="88"/>
      <c r="B63" s="14"/>
      <c r="C63" s="7"/>
      <c r="D63" s="15"/>
      <c r="E63" s="7"/>
      <c r="F63" s="15"/>
      <c r="G63" s="16"/>
      <c r="I63" s="66"/>
    </row>
    <row r="64" spans="1:18" s="65" customFormat="1" ht="23.25" customHeight="1" x14ac:dyDescent="0.2">
      <c r="A64" s="88"/>
      <c r="B64" s="14"/>
      <c r="C64" s="51" t="s">
        <v>16</v>
      </c>
      <c r="D64" s="6"/>
      <c r="E64" s="516" t="s">
        <v>17</v>
      </c>
      <c r="F64" s="517"/>
      <c r="G64" s="518"/>
      <c r="I64" s="66"/>
    </row>
    <row r="65" spans="1:9" s="65" customFormat="1" ht="15.75" x14ac:dyDescent="0.25">
      <c r="A65" s="88"/>
      <c r="B65" s="36"/>
      <c r="C65" s="46" t="s">
        <v>110</v>
      </c>
      <c r="D65" s="37"/>
      <c r="E65" s="38" t="s">
        <v>258</v>
      </c>
      <c r="F65" s="38"/>
      <c r="G65" s="39"/>
      <c r="I65" s="66"/>
    </row>
    <row r="66" spans="1:9" s="65" customFormat="1" ht="21.95" customHeight="1" x14ac:dyDescent="0.2">
      <c r="A66" s="88"/>
      <c r="B66" s="40"/>
      <c r="C66" s="41"/>
      <c r="D66" s="41"/>
      <c r="E66" s="42"/>
      <c r="F66" s="42"/>
      <c r="G66" s="43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B69" s="7"/>
      <c r="C69" s="7"/>
      <c r="D69" s="7"/>
      <c r="E69" s="7"/>
      <c r="F69" s="7"/>
      <c r="G69" s="7"/>
      <c r="I69" s="66"/>
    </row>
    <row r="70" spans="1:9" s="65" customFormat="1" ht="21.95" customHeight="1" x14ac:dyDescent="0.2">
      <c r="A70" s="88"/>
      <c r="I70" s="66"/>
    </row>
    <row r="71" spans="1:9" ht="7.5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88"/>
      <c r="B74" s="65"/>
      <c r="C74" s="65"/>
      <c r="D74" s="65"/>
      <c r="E74" s="65"/>
      <c r="F74" s="65"/>
      <c r="G74" s="65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H75" s="5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ht="18" customHeight="1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A85" s="65"/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D86" s="65"/>
      <c r="E86" s="65"/>
      <c r="F86" s="65"/>
      <c r="G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B89" s="65"/>
      <c r="C89" s="65"/>
      <c r="I89" s="7"/>
    </row>
    <row r="90" spans="1:9" x14ac:dyDescent="0.2">
      <c r="I90" s="7"/>
    </row>
    <row r="91" spans="1:9" ht="15" thickBot="1" x14ac:dyDescent="0.25">
      <c r="A91" s="81" t="s">
        <v>32</v>
      </c>
      <c r="B91" s="80">
        <v>2.38</v>
      </c>
      <c r="I91" s="7"/>
    </row>
    <row r="92" spans="1:9" ht="15" thickBot="1" x14ac:dyDescent="0.25">
      <c r="A92" s="81" t="s">
        <v>31</v>
      </c>
      <c r="B92" s="80">
        <v>3.18</v>
      </c>
      <c r="F92" s="55"/>
      <c r="I92" s="7"/>
    </row>
    <row r="93" spans="1:9" ht="15" thickBot="1" x14ac:dyDescent="0.25">
      <c r="A93" s="81" t="s">
        <v>37</v>
      </c>
      <c r="B93" s="80">
        <v>2.41</v>
      </c>
      <c r="F93" s="55"/>
      <c r="I93" s="7"/>
    </row>
    <row r="94" spans="1:9" ht="15" thickBot="1" x14ac:dyDescent="0.25">
      <c r="A94" s="81" t="s">
        <v>36</v>
      </c>
      <c r="B94" s="80">
        <v>2.15</v>
      </c>
      <c r="F94" s="55"/>
      <c r="I94" s="7"/>
    </row>
    <row r="95" spans="1:9" ht="15" thickBot="1" x14ac:dyDescent="0.25">
      <c r="A95" s="81" t="s">
        <v>38</v>
      </c>
      <c r="B95" s="80">
        <v>2.83</v>
      </c>
      <c r="F95" s="55"/>
      <c r="I95" s="7"/>
    </row>
    <row r="96" spans="1:9" ht="15" thickBot="1" x14ac:dyDescent="0.25">
      <c r="A96" s="81" t="s">
        <v>40</v>
      </c>
      <c r="B96" s="80">
        <v>2.15</v>
      </c>
      <c r="F96" s="55"/>
      <c r="I96" s="7"/>
    </row>
    <row r="97" spans="1:9" ht="15" thickBot="1" x14ac:dyDescent="0.25">
      <c r="A97" s="81" t="s">
        <v>39</v>
      </c>
      <c r="B97" s="80">
        <v>3.46</v>
      </c>
      <c r="F97" s="55"/>
      <c r="I97" s="7"/>
    </row>
    <row r="98" spans="1:9" ht="15" thickBot="1" x14ac:dyDescent="0.25">
      <c r="A98" s="81" t="s">
        <v>28</v>
      </c>
      <c r="B98" s="80">
        <v>2.76</v>
      </c>
      <c r="F98" s="55"/>
      <c r="I98" s="7"/>
    </row>
    <row r="99" spans="1:9" ht="15" thickBot="1" x14ac:dyDescent="0.25">
      <c r="A99" s="81" t="s">
        <v>41</v>
      </c>
      <c r="B99" s="80">
        <v>4.3899999999999997</v>
      </c>
      <c r="F99" s="55"/>
      <c r="I99" s="7"/>
    </row>
    <row r="100" spans="1:9" ht="15" thickBot="1" x14ac:dyDescent="0.25">
      <c r="A100" s="81" t="s">
        <v>43</v>
      </c>
      <c r="B100" s="80">
        <v>1.18</v>
      </c>
      <c r="F100" s="55"/>
      <c r="I100" s="7"/>
    </row>
    <row r="101" spans="1:9" ht="15" thickBot="1" x14ac:dyDescent="0.25">
      <c r="A101" s="81" t="s">
        <v>30</v>
      </c>
      <c r="B101" s="80">
        <v>1.84</v>
      </c>
      <c r="F101" s="55"/>
      <c r="I101" s="7"/>
    </row>
    <row r="102" spans="1:9" ht="15" thickBot="1" x14ac:dyDescent="0.25">
      <c r="A102" s="81" t="s">
        <v>34</v>
      </c>
      <c r="B102" s="80">
        <v>5.98</v>
      </c>
      <c r="F102" s="55"/>
      <c r="I102" s="7"/>
    </row>
    <row r="103" spans="1:9" ht="15" thickBot="1" x14ac:dyDescent="0.25">
      <c r="A103" s="81" t="s">
        <v>33</v>
      </c>
      <c r="B103" s="80">
        <v>5.45</v>
      </c>
      <c r="F103" s="55"/>
      <c r="I103" s="7"/>
    </row>
    <row r="104" spans="1:9" ht="15" thickBot="1" x14ac:dyDescent="0.25">
      <c r="A104" s="81" t="s">
        <v>42</v>
      </c>
      <c r="B104" s="80">
        <v>3.9</v>
      </c>
      <c r="F104" s="55"/>
      <c r="I104" s="7"/>
    </row>
    <row r="105" spans="1:9" ht="15" thickBot="1" x14ac:dyDescent="0.25">
      <c r="A105" s="81" t="s">
        <v>29</v>
      </c>
      <c r="B105" s="80">
        <v>2</v>
      </c>
      <c r="F105" s="55"/>
      <c r="I105" s="7"/>
    </row>
    <row r="106" spans="1:9" ht="15" thickBot="1" x14ac:dyDescent="0.25">
      <c r="A106" s="81" t="s">
        <v>62</v>
      </c>
      <c r="B106" s="80">
        <v>1.9</v>
      </c>
      <c r="F106" s="55"/>
      <c r="I106" s="7"/>
    </row>
    <row r="107" spans="1:9" ht="15.75" customHeight="1" thickBot="1" x14ac:dyDescent="0.25">
      <c r="A107" s="81" t="s">
        <v>63</v>
      </c>
      <c r="B107" s="80">
        <v>3.4</v>
      </c>
      <c r="F107" s="55"/>
    </row>
    <row r="108" spans="1:9" ht="15" thickBot="1" x14ac:dyDescent="0.25">
      <c r="A108" s="81" t="s">
        <v>64</v>
      </c>
      <c r="B108" s="80">
        <v>6.1</v>
      </c>
      <c r="F108" s="55"/>
    </row>
    <row r="109" spans="1:9" ht="15" thickBot="1" x14ac:dyDescent="0.25">
      <c r="A109" s="81" t="s">
        <v>65</v>
      </c>
      <c r="B109" s="80">
        <v>6.5</v>
      </c>
      <c r="F109" s="55"/>
    </row>
    <row r="110" spans="1:9" ht="15" thickBot="1" x14ac:dyDescent="0.25">
      <c r="A110" s="81" t="s">
        <v>66</v>
      </c>
      <c r="B110" s="80">
        <v>4.4000000000000004</v>
      </c>
      <c r="F110" s="55"/>
    </row>
    <row r="111" spans="1:9" ht="15" thickBot="1" x14ac:dyDescent="0.25">
      <c r="A111" s="81" t="s">
        <v>67</v>
      </c>
      <c r="B111" s="80">
        <v>2850</v>
      </c>
      <c r="F111" s="55"/>
    </row>
    <row r="112" spans="1:9" ht="15" thickBot="1" x14ac:dyDescent="0.25">
      <c r="A112" s="81" t="s">
        <v>68</v>
      </c>
      <c r="B112" s="80">
        <v>4.5999999999999996</v>
      </c>
      <c r="F112" s="55"/>
    </row>
    <row r="113" spans="1:7" ht="15" thickBot="1" x14ac:dyDescent="0.25">
      <c r="A113" s="81" t="s">
        <v>69</v>
      </c>
      <c r="B113" s="80">
        <v>2.2000000000000002</v>
      </c>
      <c r="C113" s="7">
        <f>B113*200</f>
        <v>440.00000000000006</v>
      </c>
      <c r="F113" s="55"/>
    </row>
    <row r="114" spans="1:7" ht="15" thickBot="1" x14ac:dyDescent="0.25">
      <c r="A114" s="81" t="s">
        <v>70</v>
      </c>
      <c r="B114" s="80">
        <v>3.91</v>
      </c>
      <c r="F114" s="55"/>
    </row>
    <row r="115" spans="1:7" ht="15" thickBot="1" x14ac:dyDescent="0.25">
      <c r="A115" s="81" t="s">
        <v>71</v>
      </c>
      <c r="B115" s="80">
        <v>3.3</v>
      </c>
      <c r="F115" s="55"/>
    </row>
    <row r="116" spans="1:7" ht="15" thickBot="1" x14ac:dyDescent="0.25">
      <c r="A116" s="81" t="s">
        <v>266</v>
      </c>
      <c r="B116" s="80">
        <v>1180</v>
      </c>
      <c r="F116" s="55"/>
    </row>
    <row r="117" spans="1:7" ht="15" thickBot="1" x14ac:dyDescent="0.25">
      <c r="A117" s="81" t="s">
        <v>72</v>
      </c>
      <c r="B117" s="80">
        <v>4.1500000000000004</v>
      </c>
      <c r="F117" s="55"/>
    </row>
    <row r="118" spans="1:7" ht="15" thickBot="1" x14ac:dyDescent="0.25">
      <c r="A118" s="81" t="s">
        <v>73</v>
      </c>
      <c r="B118" s="80">
        <v>4.3600000000000003</v>
      </c>
      <c r="F118" s="55"/>
    </row>
    <row r="119" spans="1:7" ht="15" thickBot="1" x14ac:dyDescent="0.25">
      <c r="A119" s="81" t="s">
        <v>74</v>
      </c>
      <c r="B119" s="80">
        <v>5.3</v>
      </c>
      <c r="F119" s="55"/>
    </row>
    <row r="120" spans="1:7" ht="15" thickBot="1" x14ac:dyDescent="0.25">
      <c r="A120" s="81" t="s">
        <v>75</v>
      </c>
      <c r="B120" s="80">
        <v>2.58</v>
      </c>
      <c r="F120" s="55"/>
    </row>
    <row r="121" spans="1:7" ht="15" thickBot="1" x14ac:dyDescent="0.25">
      <c r="A121" s="81" t="s">
        <v>76</v>
      </c>
      <c r="B121" s="80">
        <v>4.4000000000000004</v>
      </c>
      <c r="F121" s="55"/>
    </row>
    <row r="122" spans="1:7" ht="15" thickBot="1" x14ac:dyDescent="0.25">
      <c r="A122" s="81" t="s">
        <v>77</v>
      </c>
      <c r="B122" s="80">
        <v>4.3</v>
      </c>
      <c r="F122" s="55"/>
    </row>
    <row r="123" spans="1:7" ht="29.25" thickBot="1" x14ac:dyDescent="0.25">
      <c r="A123" s="81" t="s">
        <v>58</v>
      </c>
      <c r="B123" s="80">
        <v>4.3</v>
      </c>
      <c r="G123" s="55"/>
    </row>
    <row r="124" spans="1:7" ht="15" thickBot="1" x14ac:dyDescent="0.25">
      <c r="A124" s="81" t="s">
        <v>35</v>
      </c>
      <c r="B124" s="80">
        <v>2.2000000000000002</v>
      </c>
    </row>
    <row r="125" spans="1:7" ht="15" thickBot="1" x14ac:dyDescent="0.25">
      <c r="A125" s="81" t="s">
        <v>27</v>
      </c>
      <c r="B125" s="80">
        <v>3.23</v>
      </c>
    </row>
    <row r="126" spans="1:7" ht="15" thickBot="1" x14ac:dyDescent="0.25">
      <c r="A126" s="81" t="s">
        <v>59</v>
      </c>
      <c r="B126" s="80">
        <v>3.23</v>
      </c>
    </row>
    <row r="127" spans="1:7" ht="14.25" x14ac:dyDescent="0.2">
      <c r="A127" s="165" t="s">
        <v>200</v>
      </c>
      <c r="B127" s="167">
        <v>5.19</v>
      </c>
      <c r="C127" s="7">
        <f>B127*200</f>
        <v>1038</v>
      </c>
    </row>
    <row r="128" spans="1:7" ht="15" thickBot="1" x14ac:dyDescent="0.25">
      <c r="A128" s="81" t="s">
        <v>203</v>
      </c>
      <c r="B128" s="80">
        <v>4.45</v>
      </c>
    </row>
    <row r="129" spans="1:2" x14ac:dyDescent="0.2">
      <c r="A129" s="96" t="s">
        <v>227</v>
      </c>
      <c r="B129" s="92">
        <v>4.4000000000000004</v>
      </c>
    </row>
    <row r="130" spans="1:2" x14ac:dyDescent="0.2">
      <c r="A130" s="97" t="s">
        <v>228</v>
      </c>
      <c r="B130" s="195">
        <v>3.88</v>
      </c>
    </row>
    <row r="131" spans="1:2" ht="14.25" x14ac:dyDescent="0.2">
      <c r="A131" s="84" t="s">
        <v>261</v>
      </c>
      <c r="B131" s="227">
        <v>3.21</v>
      </c>
    </row>
  </sheetData>
  <autoFilter ref="A7:T48" xr:uid="{00000000-0009-0000-0000-00007C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pageSetUpPr fitToPage="1"/>
  </sheetPr>
  <dimension ref="A1:N88"/>
  <sheetViews>
    <sheetView zoomScale="98" zoomScaleNormal="98" workbookViewId="0">
      <selection activeCell="O19" sqref="O19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80044438</v>
      </c>
      <c r="C4" s="114">
        <v>44532</v>
      </c>
      <c r="D4" s="113" t="s">
        <v>65</v>
      </c>
      <c r="E4" s="113">
        <v>920</v>
      </c>
      <c r="G4" s="60"/>
    </row>
    <row r="5" spans="2:14" x14ac:dyDescent="0.2">
      <c r="B5" s="113">
        <v>80044438</v>
      </c>
      <c r="C5" s="114">
        <v>44532</v>
      </c>
      <c r="D5" s="113" t="s">
        <v>77</v>
      </c>
      <c r="E5" s="113">
        <v>200</v>
      </c>
      <c r="G5" s="60"/>
    </row>
    <row r="6" spans="2:14" x14ac:dyDescent="0.2">
      <c r="B6" s="113">
        <v>80044438</v>
      </c>
      <c r="C6" s="114">
        <v>44532</v>
      </c>
      <c r="D6" s="113" t="s">
        <v>37</v>
      </c>
      <c r="E6" s="113">
        <v>40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80044438</v>
      </c>
      <c r="C7" s="114">
        <v>44532</v>
      </c>
      <c r="D7" s="113" t="s">
        <v>74</v>
      </c>
      <c r="E7" s="113">
        <v>500</v>
      </c>
      <c r="G7" s="60"/>
      <c r="H7" s="54" t="s">
        <v>32</v>
      </c>
      <c r="I7" s="496">
        <v>1390</v>
      </c>
      <c r="L7" s="59"/>
      <c r="M7" s="59"/>
    </row>
    <row r="8" spans="2:14" x14ac:dyDescent="0.2">
      <c r="B8" s="113">
        <v>80044438</v>
      </c>
      <c r="C8" s="114">
        <v>44532</v>
      </c>
      <c r="D8" s="113" t="s">
        <v>39</v>
      </c>
      <c r="E8" s="113">
        <v>430</v>
      </c>
      <c r="F8" s="141"/>
      <c r="H8" s="54" t="s">
        <v>65</v>
      </c>
      <c r="I8" s="496">
        <v>1720</v>
      </c>
      <c r="L8" s="59"/>
      <c r="M8" s="229"/>
    </row>
    <row r="9" spans="2:14" x14ac:dyDescent="0.2">
      <c r="B9" s="113">
        <v>80044438</v>
      </c>
      <c r="C9" s="114">
        <v>44532</v>
      </c>
      <c r="D9" s="113" t="s">
        <v>203</v>
      </c>
      <c r="E9" s="113">
        <v>120</v>
      </c>
      <c r="H9" s="54" t="s">
        <v>77</v>
      </c>
      <c r="I9" s="496">
        <v>200</v>
      </c>
      <c r="L9" s="59"/>
      <c r="M9" s="59"/>
    </row>
    <row r="10" spans="2:14" x14ac:dyDescent="0.2">
      <c r="B10" s="113">
        <v>80044975</v>
      </c>
      <c r="C10" s="114">
        <v>44536</v>
      </c>
      <c r="D10" s="113" t="s">
        <v>32</v>
      </c>
      <c r="E10" s="113">
        <v>240</v>
      </c>
      <c r="H10" s="54" t="s">
        <v>69</v>
      </c>
      <c r="I10" s="496">
        <v>270</v>
      </c>
      <c r="L10" s="59"/>
      <c r="M10" s="59"/>
    </row>
    <row r="11" spans="2:14" x14ac:dyDescent="0.2">
      <c r="B11" s="113">
        <v>80044975</v>
      </c>
      <c r="C11" s="114">
        <v>44536</v>
      </c>
      <c r="D11" s="113" t="s">
        <v>69</v>
      </c>
      <c r="E11" s="113">
        <v>90</v>
      </c>
      <c r="H11" s="54" t="s">
        <v>37</v>
      </c>
      <c r="I11" s="496">
        <v>80</v>
      </c>
      <c r="L11" s="59"/>
      <c r="M11" s="59"/>
    </row>
    <row r="12" spans="2:14" x14ac:dyDescent="0.2">
      <c r="B12" s="113">
        <v>80044975</v>
      </c>
      <c r="C12" s="114">
        <v>44536</v>
      </c>
      <c r="D12" s="113" t="s">
        <v>38</v>
      </c>
      <c r="E12" s="113">
        <v>240</v>
      </c>
      <c r="H12" s="54" t="s">
        <v>38</v>
      </c>
      <c r="I12" s="496">
        <v>570</v>
      </c>
      <c r="L12" s="59"/>
      <c r="M12" s="59"/>
    </row>
    <row r="13" spans="2:14" x14ac:dyDescent="0.2">
      <c r="B13" s="113">
        <v>80044975</v>
      </c>
      <c r="C13" s="114">
        <v>44536</v>
      </c>
      <c r="D13" s="113" t="s">
        <v>75</v>
      </c>
      <c r="E13" s="113">
        <v>270</v>
      </c>
      <c r="H13" s="54" t="s">
        <v>74</v>
      </c>
      <c r="I13" s="496">
        <v>500</v>
      </c>
      <c r="L13" s="59"/>
      <c r="M13" s="59"/>
    </row>
    <row r="14" spans="2:14" x14ac:dyDescent="0.2">
      <c r="B14" s="113">
        <v>80045717</v>
      </c>
      <c r="C14" s="114">
        <v>44550</v>
      </c>
      <c r="D14" s="113" t="s">
        <v>32</v>
      </c>
      <c r="E14" s="113">
        <v>750</v>
      </c>
      <c r="H14" s="54" t="s">
        <v>39</v>
      </c>
      <c r="I14" s="496">
        <v>430</v>
      </c>
      <c r="L14" s="59"/>
      <c r="M14" s="59"/>
    </row>
    <row r="15" spans="2:14" x14ac:dyDescent="0.2">
      <c r="B15" s="113">
        <v>80045717</v>
      </c>
      <c r="C15" s="114">
        <v>44550</v>
      </c>
      <c r="D15" s="113" t="s">
        <v>69</v>
      </c>
      <c r="E15" s="113">
        <v>180</v>
      </c>
      <c r="H15" s="54" t="s">
        <v>75</v>
      </c>
      <c r="I15" s="496">
        <v>600</v>
      </c>
      <c r="J15" s="136"/>
      <c r="L15" s="59"/>
      <c r="M15" s="59"/>
    </row>
    <row r="16" spans="2:14" x14ac:dyDescent="0.2">
      <c r="B16" s="113">
        <v>80045717</v>
      </c>
      <c r="C16" s="114">
        <v>44550</v>
      </c>
      <c r="D16" s="113" t="s">
        <v>37</v>
      </c>
      <c r="E16" s="113">
        <v>40</v>
      </c>
      <c r="H16" s="54" t="s">
        <v>203</v>
      </c>
      <c r="I16" s="496">
        <v>120</v>
      </c>
      <c r="L16" s="59"/>
      <c r="M16" s="59"/>
    </row>
    <row r="17" spans="2:13" x14ac:dyDescent="0.2">
      <c r="B17" s="113">
        <v>80045717</v>
      </c>
      <c r="C17" s="114">
        <v>44550</v>
      </c>
      <c r="D17" s="113" t="s">
        <v>38</v>
      </c>
      <c r="E17" s="113">
        <v>330</v>
      </c>
      <c r="H17" s="54" t="s">
        <v>227</v>
      </c>
      <c r="I17" s="496">
        <v>930</v>
      </c>
      <c r="L17" s="59"/>
      <c r="M17" s="59"/>
    </row>
    <row r="18" spans="2:13" x14ac:dyDescent="0.2">
      <c r="B18" s="113">
        <v>80045717</v>
      </c>
      <c r="C18" s="114">
        <v>44550</v>
      </c>
      <c r="D18" s="113" t="s">
        <v>75</v>
      </c>
      <c r="E18" s="113">
        <v>330</v>
      </c>
      <c r="H18" s="54" t="s">
        <v>266</v>
      </c>
      <c r="I18" s="496">
        <v>0.33</v>
      </c>
      <c r="L18" s="59"/>
      <c r="M18" s="59"/>
    </row>
    <row r="19" spans="2:13" x14ac:dyDescent="0.2">
      <c r="B19" s="113">
        <v>80045721</v>
      </c>
      <c r="C19" s="114">
        <v>44550</v>
      </c>
      <c r="D19" s="113" t="s">
        <v>32</v>
      </c>
      <c r="E19" s="113">
        <v>400</v>
      </c>
      <c r="H19" s="54" t="s">
        <v>261</v>
      </c>
      <c r="I19" s="496">
        <v>200</v>
      </c>
      <c r="L19" s="59"/>
      <c r="M19" s="59"/>
    </row>
    <row r="20" spans="2:13" x14ac:dyDescent="0.2">
      <c r="B20" s="113">
        <v>80045721</v>
      </c>
      <c r="C20" s="114">
        <v>44550</v>
      </c>
      <c r="D20" s="113" t="s">
        <v>65</v>
      </c>
      <c r="E20" s="113">
        <v>800</v>
      </c>
      <c r="H20" s="54" t="s">
        <v>24</v>
      </c>
      <c r="I20" s="496">
        <v>7010.33</v>
      </c>
    </row>
    <row r="21" spans="2:13" x14ac:dyDescent="0.2">
      <c r="B21" s="113">
        <v>80045721</v>
      </c>
      <c r="C21" s="114">
        <v>44550</v>
      </c>
      <c r="D21" s="113" t="s">
        <v>261</v>
      </c>
      <c r="E21" s="235">
        <v>200</v>
      </c>
    </row>
    <row r="22" spans="2:13" x14ac:dyDescent="0.2">
      <c r="B22" s="113">
        <v>370</v>
      </c>
      <c r="C22" s="114"/>
      <c r="D22" s="113" t="s">
        <v>227</v>
      </c>
      <c r="E22" s="113">
        <v>930</v>
      </c>
    </row>
    <row r="23" spans="2:13" x14ac:dyDescent="0.2">
      <c r="B23" s="113"/>
      <c r="C23" s="114"/>
      <c r="D23" s="113" t="s">
        <v>266</v>
      </c>
      <c r="E23" s="235">
        <v>0.33</v>
      </c>
      <c r="F23" t="s">
        <v>280</v>
      </c>
    </row>
    <row r="24" spans="2:13" x14ac:dyDescent="0.2">
      <c r="B24" s="113"/>
      <c r="C24" s="114"/>
      <c r="D24" s="113"/>
      <c r="E24" s="113"/>
    </row>
    <row r="25" spans="2:13" x14ac:dyDescent="0.2">
      <c r="B25" s="113"/>
      <c r="C25" s="114"/>
      <c r="D25" s="113"/>
      <c r="E25" s="113"/>
    </row>
    <row r="26" spans="2:13" x14ac:dyDescent="0.2">
      <c r="B26" s="113"/>
      <c r="C26" s="114"/>
      <c r="D26" s="113"/>
      <c r="E26" s="235"/>
      <c r="F26" s="65"/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</row>
    <row r="29" spans="2:13" x14ac:dyDescent="0.2">
      <c r="B29" s="113"/>
      <c r="C29" s="114"/>
      <c r="D29" s="113"/>
      <c r="E29" s="113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261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200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7D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4" xr:uid="{00000000-0002-0000-7D00-000000000000}">
      <formula1>$B$51:$B$97</formula1>
    </dataValidation>
    <dataValidation type="list" allowBlank="1" showInputMessage="1" showErrorMessage="1" sqref="D37" xr:uid="{00000000-0002-0000-7D00-000001000000}">
      <formula1>$B$51:$B$69</formula1>
    </dataValidation>
    <dataValidation type="list" allowBlank="1" showInputMessage="1" showErrorMessage="1" sqref="D5:D13" xr:uid="{00000000-0002-0000-7D00-000002000000}">
      <formula1>$B$51:$B$88</formula1>
    </dataValidation>
    <dataValidation type="list" allowBlank="1" showInputMessage="1" showErrorMessage="1" sqref="D14:D36" xr:uid="{00000000-0002-0000-7D00-000003000000}">
      <formula1>$B$51:$B$89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filterMode="1">
    <tabColor rgb="FFFFC000"/>
    <pageSetUpPr fitToPage="1"/>
  </sheetPr>
  <dimension ref="A2:S135"/>
  <sheetViews>
    <sheetView showGridLines="0" zoomScale="85" zoomScaleNormal="85" workbookViewId="0">
      <selection activeCell="G7" sqref="E7:G7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65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21" t="s">
        <v>5</v>
      </c>
      <c r="C2" s="522"/>
      <c r="D2" s="522"/>
      <c r="E2" s="522"/>
      <c r="F2" s="522"/>
      <c r="G2" s="523"/>
      <c r="H2" s="2"/>
    </row>
    <row r="3" spans="1:17" ht="21.95" customHeight="1" x14ac:dyDescent="0.2">
      <c r="A3" s="65"/>
      <c r="B3" s="524" t="s">
        <v>79</v>
      </c>
      <c r="C3" s="525"/>
      <c r="D3" s="525"/>
      <c r="E3" s="525"/>
      <c r="F3" s="525"/>
      <c r="G3" s="526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30" t="s">
        <v>0</v>
      </c>
      <c r="C4" s="531"/>
      <c r="D4" s="531"/>
      <c r="E4" s="531"/>
      <c r="F4" s="531"/>
      <c r="G4" s="532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27" t="s">
        <v>281</v>
      </c>
      <c r="C5" s="528"/>
      <c r="D5" s="528"/>
      <c r="E5" s="528"/>
      <c r="F5" s="528"/>
      <c r="G5" s="529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Enero 2022'!$H$6:$I$24,2,FALSE),"")</f>
        <v>2680</v>
      </c>
      <c r="F8" s="17" t="s">
        <v>12</v>
      </c>
      <c r="G8" s="238">
        <f>IFERROR(+D8*E8,"")</f>
        <v>6378.4</v>
      </c>
      <c r="J8" s="65" t="s">
        <v>169</v>
      </c>
      <c r="K8" s="144"/>
      <c r="L8" s="8">
        <f>E8</f>
        <v>2680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Enero 2022'!$H$6:$I$24,2,FALSE),"")</f>
        <v>685</v>
      </c>
      <c r="F9" s="18" t="s">
        <v>12</v>
      </c>
      <c r="G9" s="239">
        <f>IFERROR(+D9*E9,"")</f>
        <v>2178.3000000000002</v>
      </c>
      <c r="I9" s="54"/>
      <c r="J9" s="65" t="s">
        <v>152</v>
      </c>
      <c r="K9" s="144"/>
      <c r="L9" s="8">
        <f>E9</f>
        <v>685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Enero 2022'!$H$6:$I$24,2,FALSE),"")</f>
        <v>1320</v>
      </c>
      <c r="F10" s="18" t="s">
        <v>12</v>
      </c>
      <c r="G10" s="239">
        <f t="shared" ref="G10:G46" si="1">IFERROR(+D10*E10,"")</f>
        <v>3181.2000000000003</v>
      </c>
      <c r="I10" s="54"/>
      <c r="J10" s="65" t="s">
        <v>154</v>
      </c>
      <c r="K10" s="185"/>
      <c r="L10" s="8">
        <f>E10</f>
        <v>1320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Enero 2022'!$H$6:$I$24,2,FALSE),"")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Enero 2022'!$H$6:$I$24,2,FALSE),"")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>
        <f>IFERROR(VLOOKUP(A13,'Control-EM Enero 2022'!$H$6:$I$24,2,FALSE),"")</f>
        <v>200</v>
      </c>
      <c r="F13" s="18" t="s">
        <v>12</v>
      </c>
      <c r="G13" s="33">
        <f t="shared" si="1"/>
        <v>430</v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Enero 2022'!$H$6:$I$24,2,FALSE),"")</f>
        <v>500</v>
      </c>
      <c r="F14" s="18" t="s">
        <v>12</v>
      </c>
      <c r="G14" s="239">
        <f t="shared" si="1"/>
        <v>1730</v>
      </c>
      <c r="I14" s="54"/>
      <c r="J14" s="65" t="s">
        <v>156</v>
      </c>
      <c r="K14" s="185"/>
      <c r="L14" s="8">
        <f>E14</f>
        <v>500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Enero 2022'!$H$6:$I$24,2,FALSE),"")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Enero 2022'!$H$6:$I$24,2,FALSE),"")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Enero 2022'!$H$6:$I$24,2,FALSE),"")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Enero 2022'!$H$6:$I$24,2,FALSE),"")</f>
        <v>580</v>
      </c>
      <c r="F18" s="89" t="s">
        <v>12</v>
      </c>
      <c r="G18" s="239">
        <f t="shared" si="1"/>
        <v>1067.2</v>
      </c>
      <c r="I18" s="223"/>
      <c r="J18" s="65" t="s">
        <v>151</v>
      </c>
      <c r="K18" s="185"/>
      <c r="L18" s="8">
        <f>E18</f>
        <v>580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Enero 2022'!$H$6:$I$24,2,FALSE),"")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Enero 2022'!$H$6:$I$24,2,FALSE),"")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Enero 2022'!$H$6:$I$24,2,FALSE),"")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Enero 2022'!$H$6:$I$24,2,FALSE),"")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Enero 2022'!$H$6:$I$24,2,FALSE),"")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Enero 2022'!$H$6:$I$24,2,FALSE),"")</f>
        <v>540</v>
      </c>
      <c r="F24" s="19" t="s">
        <v>12</v>
      </c>
      <c r="G24" s="239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Enero 2022'!$H$6:$I$24,2,FALSE),"")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Enero 2022'!$H$6:$I$24,2,FALSE),"")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Enero 2022'!$H$6:$I$24,2,FALSE),"")</f>
        <v>1400</v>
      </c>
      <c r="F27" s="19" t="s">
        <v>12</v>
      </c>
      <c r="G27" s="239">
        <f t="shared" si="1"/>
        <v>8148</v>
      </c>
      <c r="I27" s="221"/>
      <c r="J27" s="65" t="s">
        <v>176</v>
      </c>
      <c r="K27" s="185"/>
      <c r="L27" s="8">
        <f>E27</f>
        <v>1400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>
        <v>0.5</v>
      </c>
      <c r="F28" s="89" t="s">
        <v>177</v>
      </c>
      <c r="G28" s="33">
        <f t="shared" si="1"/>
        <v>1425</v>
      </c>
      <c r="J28" s="65" t="s">
        <v>174</v>
      </c>
      <c r="K28" s="65">
        <v>50004840</v>
      </c>
      <c r="L28" s="8">
        <f>E28</f>
        <v>0.5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Enero 2022'!$H$6:$I$24,2,FALSE),"")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Enero 2022'!$H$6:$I$24,2,FALSE),"")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Enero 2022'!$H$6:$I$24,2,FALSE),"")</f>
        <v>70</v>
      </c>
      <c r="F31" s="18" t="s">
        <v>12</v>
      </c>
      <c r="G31" s="239">
        <f t="shared" si="1"/>
        <v>273.7</v>
      </c>
      <c r="J31" s="65" t="s">
        <v>170</v>
      </c>
      <c r="K31" s="144"/>
      <c r="L31" s="8">
        <f>E31</f>
        <v>70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Enero 2022'!$H$6:$I$24,2,FALSE),"")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Enero 2022'!$H$6:$I$24,2,FALSE),"")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Enero 2022'!$H$6:$I$24,2,FALSE),"")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Enero 2022'!$H$6:$I$24,2,FALSE),"")</f>
        <v>400</v>
      </c>
      <c r="F35" s="19" t="s">
        <v>12</v>
      </c>
      <c r="G35" s="239">
        <f t="shared" si="1"/>
        <v>2120</v>
      </c>
      <c r="I35" s="221"/>
      <c r="J35" s="65" t="s">
        <v>155</v>
      </c>
      <c r="K35" s="144"/>
      <c r="L35" s="8">
        <f>E35</f>
        <v>400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Enero 2022'!$H$6:$I$24,2,FALSE),"")</f>
        <v>300</v>
      </c>
      <c r="F36" s="19" t="s">
        <v>12</v>
      </c>
      <c r="G36" s="239">
        <f t="shared" si="1"/>
        <v>1020</v>
      </c>
      <c r="J36" s="65" t="s">
        <v>173</v>
      </c>
      <c r="K36" s="65"/>
      <c r="L36" s="8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Enero 2022'!$H$6:$I$24,2,FALSE),"")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Enero 2022'!$H$6:$I$24,2,FALSE),"")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Enero 2022'!$H$6:$I$24,2,FALSE),"")</f>
        <v>1000</v>
      </c>
      <c r="F39" s="18" t="s">
        <v>12</v>
      </c>
      <c r="G39" s="239">
        <f t="shared" si="1"/>
        <v>4300</v>
      </c>
      <c r="J39" s="65" t="s">
        <v>189</v>
      </c>
      <c r="K39" s="144"/>
      <c r="L39" s="8">
        <f>E39</f>
        <v>1000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Enero 2022'!$H$6:$I$24,2,FALSE),"")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Enero 2022'!$H$6:$I$24,2,FALSE),"")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Enero 2022'!$H$6:$I$24,2,FALSE),"")</f>
        <v>230</v>
      </c>
      <c r="F42" s="187" t="s">
        <v>12</v>
      </c>
      <c r="G42" s="239">
        <f t="shared" si="1"/>
        <v>742.9</v>
      </c>
      <c r="I42" s="174"/>
      <c r="J42" s="65" t="s">
        <v>244</v>
      </c>
      <c r="K42" s="8"/>
      <c r="L42" s="8">
        <f t="shared" ref="L42:L48" si="2">E42</f>
        <v>230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Enero 2022'!$H$6:$I$24,2,FALSE),"")</f>
        <v>200</v>
      </c>
      <c r="F43" s="94" t="s">
        <v>12</v>
      </c>
      <c r="G43" s="239">
        <f t="shared" si="1"/>
        <v>646</v>
      </c>
      <c r="H43" s="35"/>
      <c r="J43" s="65" t="s">
        <v>249</v>
      </c>
      <c r="L43" s="8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Enero 2022'!$H$6:$I$24,2,FALSE),"")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Enero 2022'!$H$6:$I$24,2,FALSE),"")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Enero 2022'!$H$6:$I$24,2,FALSE),"")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Enero 2022'!$H$6:$I$24,2,FALSE),"")</f>
        <v>1350</v>
      </c>
      <c r="F47" s="232" t="s">
        <v>12</v>
      </c>
      <c r="G47" s="240">
        <f>IFERROR(+D47*E47,"")</f>
        <v>5940.0000000000009</v>
      </c>
      <c r="H47" s="35"/>
      <c r="J47" s="65">
        <v>20002380</v>
      </c>
      <c r="K47" s="186"/>
      <c r="L47" s="8">
        <f t="shared" si="2"/>
        <v>1350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Enero 2022'!$H$6:$I$24,2,FALSE),"")</f>
        <v>880</v>
      </c>
      <c r="F48" s="220" t="s">
        <v>12</v>
      </c>
      <c r="G48" s="246">
        <f>IFERROR(+D48*E48,"")</f>
        <v>3414.4</v>
      </c>
      <c r="I48" s="90"/>
      <c r="J48" s="65">
        <v>20002186</v>
      </c>
      <c r="K48" s="186"/>
      <c r="L48" s="8">
        <f t="shared" si="2"/>
        <v>880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44831.100000000006</v>
      </c>
      <c r="H49" s="15"/>
      <c r="I49" s="90">
        <f>G49*0.97</f>
        <v>43486.167000000001</v>
      </c>
      <c r="J49" s="65" t="s">
        <v>198</v>
      </c>
      <c r="K49" s="65"/>
      <c r="N49"/>
      <c r="O49"/>
      <c r="P49"/>
      <c r="Q49"/>
      <c r="R49" s="7" t="str">
        <f>B5</f>
        <v xml:space="preserve">Período: Enero   2022  </v>
      </c>
    </row>
    <row r="50" spans="1:18" ht="24.95" customHeight="1" x14ac:dyDescent="0.2">
      <c r="B50" s="23"/>
      <c r="C50" s="21"/>
      <c r="D50" s="22"/>
      <c r="E50" s="24"/>
      <c r="F50" s="22"/>
      <c r="G50" s="241"/>
      <c r="I50" s="90"/>
      <c r="J50" s="7" t="str">
        <f>B5</f>
        <v xml:space="preserve">Período: Enero   2022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720347.61</v>
      </c>
      <c r="E52" s="69">
        <v>0.6</v>
      </c>
      <c r="F52" s="48" t="s">
        <v>10</v>
      </c>
      <c r="G52" s="72">
        <f>D52*E52</f>
        <v>432208.56599999999</v>
      </c>
      <c r="I52" s="90">
        <f>G52*0.97</f>
        <v>419242.30901999999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34" t="s">
        <v>14</v>
      </c>
      <c r="C54" s="534"/>
      <c r="D54" s="534"/>
      <c r="E54" s="534"/>
      <c r="F54" s="158" t="s">
        <v>8</v>
      </c>
      <c r="G54" s="171">
        <f>G49+G51</f>
        <v>46088.088000000003</v>
      </c>
      <c r="I54" s="174"/>
      <c r="K54" s="170"/>
    </row>
    <row r="55" spans="1:18" s="65" customFormat="1" ht="24.95" customHeight="1" x14ac:dyDescent="0.2">
      <c r="A55" s="7"/>
      <c r="B55" s="534" t="s">
        <v>15</v>
      </c>
      <c r="C55" s="534"/>
      <c r="D55" s="534"/>
      <c r="E55" s="534"/>
      <c r="F55" s="172" t="s">
        <v>9</v>
      </c>
      <c r="G55" s="173">
        <f>G52</f>
        <v>432208.56599999999</v>
      </c>
      <c r="I55" s="174"/>
    </row>
    <row r="56" spans="1:18" s="65" customFormat="1" ht="24.95" customHeight="1" x14ac:dyDescent="0.2">
      <c r="A56" s="8"/>
      <c r="B56" s="519" t="s">
        <v>192</v>
      </c>
      <c r="C56" s="519"/>
      <c r="D56" s="519"/>
      <c r="E56" s="519"/>
      <c r="F56" s="73" t="s">
        <v>8</v>
      </c>
      <c r="G56" s="74">
        <f>G54*0.97</f>
        <v>44705.445360000005</v>
      </c>
      <c r="I56" s="175"/>
      <c r="K56" s="170"/>
    </row>
    <row r="57" spans="1:18" s="65" customFormat="1" ht="24.95" customHeight="1" x14ac:dyDescent="0.2">
      <c r="A57" s="7"/>
      <c r="B57" s="519" t="s">
        <v>193</v>
      </c>
      <c r="C57" s="519"/>
      <c r="D57" s="519"/>
      <c r="E57" s="519"/>
      <c r="F57" s="75" t="s">
        <v>9</v>
      </c>
      <c r="G57" s="76">
        <f>G55*0.97</f>
        <v>419242.30901999999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242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243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243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243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243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244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244"/>
    </row>
    <row r="65" spans="1:8" s="65" customFormat="1" ht="23.25" customHeight="1" x14ac:dyDescent="0.2">
      <c r="A65"/>
      <c r="B65" s="14"/>
      <c r="C65" s="51" t="s">
        <v>16</v>
      </c>
      <c r="D65" s="6"/>
      <c r="E65" s="516" t="s">
        <v>17</v>
      </c>
      <c r="F65" s="517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245"/>
    </row>
    <row r="68" spans="1:8" s="65" customFormat="1" ht="21.95" customHeight="1" x14ac:dyDescent="0.2">
      <c r="A68" s="7"/>
      <c r="B68" s="7"/>
      <c r="C68" s="7"/>
      <c r="D68" s="7"/>
      <c r="E68" s="7"/>
      <c r="F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</row>
    <row r="70" spans="1:8" s="65" customFormat="1" ht="21.95" customHeight="1" x14ac:dyDescent="0.2">
      <c r="B70" s="7"/>
      <c r="C70" s="7"/>
      <c r="D70" s="7"/>
      <c r="E70" s="7"/>
      <c r="F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</row>
    <row r="73" spans="1:8" ht="18" customHeight="1" x14ac:dyDescent="0.2">
      <c r="A73" s="65"/>
      <c r="B73" s="65"/>
      <c r="C73" s="65"/>
      <c r="D73" s="65"/>
      <c r="E73" s="65"/>
      <c r="F73" s="65"/>
    </row>
    <row r="74" spans="1:8" ht="18" customHeight="1" x14ac:dyDescent="0.2">
      <c r="A74" s="65"/>
      <c r="B74" s="65"/>
      <c r="C74" s="65"/>
      <c r="D74" s="65"/>
      <c r="E74" s="65"/>
      <c r="F74" s="65"/>
    </row>
    <row r="75" spans="1:8" ht="18" customHeight="1" x14ac:dyDescent="0.2">
      <c r="A75" s="65"/>
      <c r="B75" s="65"/>
      <c r="C75" s="65"/>
      <c r="D75" s="65"/>
      <c r="E75" s="65"/>
      <c r="F75" s="65"/>
    </row>
    <row r="76" spans="1:8" ht="18" customHeight="1" x14ac:dyDescent="0.2">
      <c r="A76" s="65"/>
      <c r="B76" s="65"/>
      <c r="C76" s="65"/>
      <c r="D76" s="65"/>
      <c r="E76" s="65"/>
      <c r="F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</row>
    <row r="78" spans="1:8" ht="18" customHeight="1" x14ac:dyDescent="0.2">
      <c r="A78" s="65"/>
      <c r="B78" s="65"/>
      <c r="C78" s="65"/>
      <c r="D78" s="65"/>
      <c r="E78" s="65"/>
      <c r="F78" s="65"/>
    </row>
    <row r="79" spans="1:8" x14ac:dyDescent="0.2">
      <c r="A79" s="65"/>
      <c r="B79" s="65"/>
      <c r="C79" s="65"/>
      <c r="D79" s="65"/>
      <c r="E79" s="65"/>
      <c r="F79" s="65"/>
    </row>
    <row r="80" spans="1:8" x14ac:dyDescent="0.2">
      <c r="A80" s="65"/>
      <c r="B80" s="65"/>
      <c r="C80" s="65"/>
      <c r="D80" s="65"/>
      <c r="E80" s="65"/>
      <c r="F80" s="65"/>
    </row>
    <row r="81" spans="1:6" x14ac:dyDescent="0.2">
      <c r="A81" s="65"/>
      <c r="B81" s="65"/>
      <c r="C81" s="65"/>
      <c r="D81" s="65"/>
      <c r="E81" s="65"/>
      <c r="F81" s="65"/>
    </row>
    <row r="82" spans="1:6" x14ac:dyDescent="0.2">
      <c r="A82" s="65"/>
      <c r="B82" s="65"/>
      <c r="C82" s="65"/>
      <c r="D82" s="65"/>
      <c r="E82" s="65"/>
      <c r="F82" s="65"/>
    </row>
    <row r="83" spans="1:6" x14ac:dyDescent="0.2">
      <c r="A83" s="65"/>
      <c r="B83" s="65"/>
      <c r="C83" s="65"/>
      <c r="D83" s="65"/>
      <c r="E83" s="65"/>
      <c r="F83" s="65"/>
    </row>
    <row r="84" spans="1:6" x14ac:dyDescent="0.2">
      <c r="A84" s="65"/>
      <c r="B84" s="65"/>
      <c r="C84" s="65"/>
      <c r="D84" s="65"/>
      <c r="E84" s="65"/>
      <c r="F84" s="65"/>
    </row>
    <row r="85" spans="1:6" x14ac:dyDescent="0.2">
      <c r="A85" s="65"/>
      <c r="B85" s="65"/>
      <c r="C85" s="65"/>
      <c r="D85" s="65"/>
      <c r="E85" s="65"/>
      <c r="F85" s="65"/>
    </row>
    <row r="86" spans="1:6" x14ac:dyDescent="0.2">
      <c r="A86" s="65"/>
      <c r="B86" s="65"/>
      <c r="C86" s="65"/>
      <c r="D86" s="65"/>
      <c r="E86" s="65"/>
      <c r="F86" s="65"/>
    </row>
    <row r="87" spans="1:6" x14ac:dyDescent="0.2">
      <c r="B87" s="65"/>
      <c r="C87" s="65"/>
      <c r="D87" s="65"/>
      <c r="E87" s="65"/>
      <c r="F87" s="65"/>
    </row>
    <row r="88" spans="1:6" x14ac:dyDescent="0.2">
      <c r="B88" s="65"/>
      <c r="C88" s="65"/>
    </row>
    <row r="89" spans="1:6" x14ac:dyDescent="0.2">
      <c r="B89" s="65"/>
      <c r="C89" s="65"/>
    </row>
    <row r="90" spans="1:6" x14ac:dyDescent="0.2">
      <c r="B90" s="65"/>
      <c r="C90" s="65"/>
    </row>
    <row r="92" spans="1:6" ht="14.25" x14ac:dyDescent="0.2">
      <c r="A92" s="165" t="s">
        <v>32</v>
      </c>
      <c r="B92" s="166">
        <v>2.38</v>
      </c>
    </row>
    <row r="93" spans="1:6" ht="14.25" x14ac:dyDescent="0.2">
      <c r="A93" s="165" t="s">
        <v>31</v>
      </c>
      <c r="B93" s="166">
        <v>3.18</v>
      </c>
      <c r="F93" s="55"/>
    </row>
    <row r="94" spans="1:6" ht="14.25" x14ac:dyDescent="0.2">
      <c r="A94" s="165" t="s">
        <v>37</v>
      </c>
      <c r="B94" s="166">
        <v>2.41</v>
      </c>
      <c r="F94" s="55"/>
    </row>
    <row r="95" spans="1:6" ht="14.25" x14ac:dyDescent="0.2">
      <c r="A95" s="165" t="s">
        <v>36</v>
      </c>
      <c r="B95" s="166">
        <v>2.15</v>
      </c>
      <c r="F95" s="55"/>
    </row>
    <row r="96" spans="1:6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66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7E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pageSetUpPr fitToPage="1"/>
  </sheetPr>
  <dimension ref="A1:O93"/>
  <sheetViews>
    <sheetView zoomScale="98" zoomScaleNormal="98" workbookViewId="0">
      <selection activeCell="I11" sqref="I11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80046242</v>
      </c>
      <c r="C4" s="114">
        <v>44557</v>
      </c>
      <c r="D4" s="113" t="s">
        <v>27</v>
      </c>
      <c r="E4" s="113">
        <v>150</v>
      </c>
      <c r="G4" s="60"/>
    </row>
    <row r="5" spans="2:13" x14ac:dyDescent="0.2">
      <c r="B5" s="113">
        <v>80046242</v>
      </c>
      <c r="C5" s="114">
        <v>44557</v>
      </c>
      <c r="D5" s="113" t="s">
        <v>63</v>
      </c>
      <c r="E5" s="113">
        <v>270</v>
      </c>
      <c r="G5" s="60"/>
    </row>
    <row r="6" spans="2:13" x14ac:dyDescent="0.2">
      <c r="B6" s="113">
        <v>80046242</v>
      </c>
      <c r="C6" s="114">
        <v>44557</v>
      </c>
      <c r="D6" s="113" t="s">
        <v>37</v>
      </c>
      <c r="E6" s="113">
        <v>620</v>
      </c>
      <c r="G6" s="60"/>
      <c r="H6" s="53" t="s">
        <v>23</v>
      </c>
      <c r="I6" t="s">
        <v>25</v>
      </c>
    </row>
    <row r="7" spans="2:13" x14ac:dyDescent="0.2">
      <c r="B7" s="113">
        <v>80046242</v>
      </c>
      <c r="C7" s="114">
        <v>44557</v>
      </c>
      <c r="D7" s="113" t="s">
        <v>70</v>
      </c>
      <c r="E7" s="113">
        <v>40</v>
      </c>
      <c r="G7" s="60"/>
      <c r="H7" s="54" t="s">
        <v>27</v>
      </c>
      <c r="I7" s="496">
        <v>230</v>
      </c>
    </row>
    <row r="8" spans="2:13" x14ac:dyDescent="0.2">
      <c r="B8" s="113">
        <v>80046246</v>
      </c>
      <c r="C8" s="114">
        <v>44557</v>
      </c>
      <c r="D8" s="113" t="s">
        <v>74</v>
      </c>
      <c r="E8" s="113">
        <v>400</v>
      </c>
      <c r="H8" s="54" t="s">
        <v>63</v>
      </c>
      <c r="I8" s="496">
        <v>540</v>
      </c>
    </row>
    <row r="9" spans="2:13" x14ac:dyDescent="0.2">
      <c r="B9" s="113">
        <v>80046246</v>
      </c>
      <c r="C9" s="114">
        <v>44557</v>
      </c>
      <c r="D9" s="113" t="s">
        <v>39</v>
      </c>
      <c r="E9" s="113">
        <v>500</v>
      </c>
      <c r="H9" s="54" t="s">
        <v>30</v>
      </c>
      <c r="I9" s="496">
        <v>580</v>
      </c>
    </row>
    <row r="10" spans="2:13" x14ac:dyDescent="0.2">
      <c r="B10" s="113">
        <v>80046804</v>
      </c>
      <c r="C10" s="114">
        <v>44564</v>
      </c>
      <c r="D10" s="113" t="s">
        <v>30</v>
      </c>
      <c r="E10" s="113">
        <v>290</v>
      </c>
      <c r="H10" s="54" t="s">
        <v>31</v>
      </c>
      <c r="I10" s="496">
        <v>685</v>
      </c>
    </row>
    <row r="11" spans="2:13" x14ac:dyDescent="0.2">
      <c r="B11" s="113">
        <v>80046804</v>
      </c>
      <c r="C11" s="114">
        <v>44564</v>
      </c>
      <c r="D11" s="113" t="s">
        <v>31</v>
      </c>
      <c r="E11" s="113">
        <v>385</v>
      </c>
      <c r="H11" s="54" t="s">
        <v>32</v>
      </c>
      <c r="I11" s="496">
        <v>2680</v>
      </c>
      <c r="M11" s="229"/>
    </row>
    <row r="12" spans="2:13" x14ac:dyDescent="0.2">
      <c r="B12" s="113">
        <v>80046804</v>
      </c>
      <c r="C12" s="114">
        <v>44564</v>
      </c>
      <c r="D12" s="113" t="s">
        <v>32</v>
      </c>
      <c r="E12" s="113">
        <v>1550</v>
      </c>
      <c r="H12" s="247" t="s">
        <v>142</v>
      </c>
      <c r="I12" s="498">
        <v>1400</v>
      </c>
      <c r="M12" s="229"/>
    </row>
    <row r="13" spans="2:13" x14ac:dyDescent="0.2">
      <c r="B13" s="113">
        <v>80046804</v>
      </c>
      <c r="C13" s="114">
        <v>44564</v>
      </c>
      <c r="D13" s="113" t="s">
        <v>142</v>
      </c>
      <c r="E13" s="158">
        <v>1000</v>
      </c>
      <c r="H13" s="54" t="s">
        <v>77</v>
      </c>
      <c r="I13" s="496">
        <v>1000</v>
      </c>
      <c r="M13" s="229"/>
    </row>
    <row r="14" spans="2:13" x14ac:dyDescent="0.2">
      <c r="B14" s="113">
        <v>80046804</v>
      </c>
      <c r="C14" s="114">
        <v>44564</v>
      </c>
      <c r="D14" s="113" t="s">
        <v>40</v>
      </c>
      <c r="E14" s="158">
        <v>200</v>
      </c>
      <c r="H14" s="54" t="s">
        <v>37</v>
      </c>
      <c r="I14" s="496">
        <v>1320</v>
      </c>
    </row>
    <row r="15" spans="2:13" x14ac:dyDescent="0.2">
      <c r="B15" s="113">
        <v>80046804</v>
      </c>
      <c r="C15" s="114">
        <v>44564</v>
      </c>
      <c r="D15" s="113" t="s">
        <v>59</v>
      </c>
      <c r="E15" s="113">
        <v>100</v>
      </c>
      <c r="H15" s="54" t="s">
        <v>70</v>
      </c>
      <c r="I15" s="496">
        <v>70</v>
      </c>
    </row>
    <row r="16" spans="2:13" x14ac:dyDescent="0.2">
      <c r="B16" s="113">
        <v>80047032</v>
      </c>
      <c r="C16" s="114">
        <v>44571</v>
      </c>
      <c r="D16" s="113" t="s">
        <v>63</v>
      </c>
      <c r="E16" s="113">
        <v>270</v>
      </c>
      <c r="H16" s="54" t="s">
        <v>74</v>
      </c>
      <c r="I16" s="496">
        <v>400</v>
      </c>
    </row>
    <row r="17" spans="1:10" x14ac:dyDescent="0.2">
      <c r="B17" s="113">
        <v>80047032</v>
      </c>
      <c r="C17" s="114">
        <v>44571</v>
      </c>
      <c r="D17" s="113" t="s">
        <v>142</v>
      </c>
      <c r="E17" s="113">
        <v>400</v>
      </c>
      <c r="H17" s="54" t="s">
        <v>143</v>
      </c>
      <c r="I17" s="496">
        <v>300</v>
      </c>
    </row>
    <row r="18" spans="1:10" x14ac:dyDescent="0.2">
      <c r="B18" s="113">
        <v>80047032</v>
      </c>
      <c r="C18" s="114">
        <v>44571</v>
      </c>
      <c r="D18" s="113" t="s">
        <v>77</v>
      </c>
      <c r="E18" s="113">
        <v>1000</v>
      </c>
      <c r="H18" s="54" t="s">
        <v>39</v>
      </c>
      <c r="I18" s="496">
        <v>500</v>
      </c>
    </row>
    <row r="19" spans="1:10" x14ac:dyDescent="0.2">
      <c r="B19" s="113">
        <v>80047032</v>
      </c>
      <c r="C19" s="114">
        <v>44571</v>
      </c>
      <c r="D19" s="113" t="s">
        <v>37</v>
      </c>
      <c r="E19" s="113">
        <v>700</v>
      </c>
      <c r="H19" s="54" t="s">
        <v>59</v>
      </c>
      <c r="I19" s="496">
        <v>200</v>
      </c>
    </row>
    <row r="20" spans="1:10" x14ac:dyDescent="0.2">
      <c r="B20" s="113">
        <v>80047032</v>
      </c>
      <c r="C20" s="114">
        <v>44571</v>
      </c>
      <c r="D20" s="113" t="s">
        <v>70</v>
      </c>
      <c r="E20" s="113">
        <v>30</v>
      </c>
      <c r="H20" s="54" t="s">
        <v>174</v>
      </c>
      <c r="I20" s="496">
        <v>200</v>
      </c>
    </row>
    <row r="21" spans="1:10" x14ac:dyDescent="0.2">
      <c r="B21" s="113">
        <v>80047032</v>
      </c>
      <c r="C21" s="114">
        <v>44571</v>
      </c>
      <c r="D21" s="248" t="s">
        <v>143</v>
      </c>
      <c r="E21" s="248">
        <v>300</v>
      </c>
      <c r="H21" s="54" t="s">
        <v>175</v>
      </c>
      <c r="I21" s="496">
        <v>200</v>
      </c>
    </row>
    <row r="22" spans="1:10" s="59" customFormat="1" x14ac:dyDescent="0.2">
      <c r="A22"/>
      <c r="B22" s="113">
        <v>80047374</v>
      </c>
      <c r="C22" s="114">
        <v>44578</v>
      </c>
      <c r="D22" s="113" t="s">
        <v>30</v>
      </c>
      <c r="E22" s="113">
        <v>290</v>
      </c>
      <c r="F22"/>
      <c r="G22"/>
      <c r="H22" s="54" t="s">
        <v>227</v>
      </c>
      <c r="I22" s="496">
        <v>1350</v>
      </c>
      <c r="J22"/>
    </row>
    <row r="23" spans="1:10" s="59" customFormat="1" x14ac:dyDescent="0.2">
      <c r="A23"/>
      <c r="B23" s="113">
        <v>80047374</v>
      </c>
      <c r="C23" s="114">
        <v>44578</v>
      </c>
      <c r="D23" s="113" t="s">
        <v>31</v>
      </c>
      <c r="E23" s="113">
        <v>300</v>
      </c>
      <c r="F23"/>
      <c r="G23"/>
      <c r="H23" s="54" t="s">
        <v>228</v>
      </c>
      <c r="I23" s="496">
        <v>880</v>
      </c>
      <c r="J23"/>
    </row>
    <row r="24" spans="1:10" s="59" customFormat="1" x14ac:dyDescent="0.2">
      <c r="A24"/>
      <c r="B24" s="113">
        <v>80047374</v>
      </c>
      <c r="C24" s="114">
        <v>44578</v>
      </c>
      <c r="D24" s="113" t="s">
        <v>32</v>
      </c>
      <c r="E24" s="113">
        <v>1130</v>
      </c>
      <c r="G24"/>
      <c r="H24" s="54" t="s">
        <v>40</v>
      </c>
      <c r="I24" s="496">
        <v>200</v>
      </c>
      <c r="J24"/>
    </row>
    <row r="25" spans="1:10" s="59" customFormat="1" x14ac:dyDescent="0.2">
      <c r="A25"/>
      <c r="B25" s="113">
        <v>80047568</v>
      </c>
      <c r="C25" s="114">
        <v>44581</v>
      </c>
      <c r="D25" s="113" t="s">
        <v>59</v>
      </c>
      <c r="E25" s="113">
        <v>100</v>
      </c>
      <c r="G25"/>
      <c r="H25" s="54" t="s">
        <v>24</v>
      </c>
      <c r="I25" s="496">
        <v>12735</v>
      </c>
      <c r="J25"/>
    </row>
    <row r="26" spans="1:10" s="59" customFormat="1" x14ac:dyDescent="0.2">
      <c r="A26"/>
      <c r="B26" s="113">
        <v>80047568</v>
      </c>
      <c r="C26" s="114">
        <v>44581</v>
      </c>
      <c r="D26" s="113" t="s">
        <v>27</v>
      </c>
      <c r="E26" s="113">
        <v>80</v>
      </c>
      <c r="G26"/>
      <c r="H26" s="54"/>
      <c r="I26"/>
      <c r="J26"/>
    </row>
    <row r="27" spans="1:10" s="59" customFormat="1" x14ac:dyDescent="0.2">
      <c r="A27"/>
      <c r="B27" s="113"/>
      <c r="C27" s="114"/>
      <c r="D27" s="113" t="s">
        <v>174</v>
      </c>
      <c r="E27" s="113">
        <v>200</v>
      </c>
      <c r="G27"/>
      <c r="H27" s="54"/>
      <c r="I27"/>
      <c r="J27"/>
    </row>
    <row r="28" spans="1:10" s="59" customFormat="1" x14ac:dyDescent="0.2">
      <c r="A28"/>
      <c r="B28" s="113"/>
      <c r="C28" s="114"/>
      <c r="D28" s="113" t="s">
        <v>175</v>
      </c>
      <c r="E28" s="113">
        <v>200</v>
      </c>
      <c r="G28"/>
      <c r="H28" s="54"/>
      <c r="I28"/>
      <c r="J28"/>
    </row>
    <row r="29" spans="1:10" s="59" customFormat="1" x14ac:dyDescent="0.2">
      <c r="A29"/>
      <c r="B29" s="113">
        <v>368</v>
      </c>
      <c r="C29" s="114"/>
      <c r="D29" s="113" t="s">
        <v>227</v>
      </c>
      <c r="E29" s="113">
        <v>1350</v>
      </c>
      <c r="F29"/>
      <c r="G29"/>
      <c r="H29"/>
      <c r="I29"/>
      <c r="J29"/>
    </row>
    <row r="30" spans="1:10" s="59" customFormat="1" x14ac:dyDescent="0.2">
      <c r="A30"/>
      <c r="B30" s="113">
        <v>369</v>
      </c>
      <c r="C30" s="114"/>
      <c r="D30" s="113" t="s">
        <v>228</v>
      </c>
      <c r="E30" s="113">
        <v>880</v>
      </c>
      <c r="F30"/>
      <c r="G30"/>
      <c r="H30"/>
      <c r="I30"/>
      <c r="J30"/>
    </row>
    <row r="31" spans="1:10" x14ac:dyDescent="0.2">
      <c r="B31" s="78"/>
      <c r="C31" s="79"/>
      <c r="D31" s="113"/>
      <c r="E31" s="78"/>
    </row>
    <row r="32" spans="1:10" x14ac:dyDescent="0.2">
      <c r="B32" s="113"/>
      <c r="C32" s="114"/>
      <c r="D32" s="113"/>
      <c r="E32" s="113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/>
      <c r="D53"/>
      <c r="E53"/>
    </row>
    <row r="54" spans="2:5" x14ac:dyDescent="0.2">
      <c r="B54" s="146" t="s">
        <v>62</v>
      </c>
      <c r="C54"/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14.2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14.2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174</v>
      </c>
      <c r="F85"/>
      <c r="G85"/>
      <c r="H85"/>
      <c r="I85"/>
    </row>
    <row r="86" spans="1:9" s="59" customFormat="1" ht="14.25" x14ac:dyDescent="0.2">
      <c r="A86"/>
      <c r="B86" s="84" t="s">
        <v>175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257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  <row r="91" spans="1:9" s="59" customFormat="1" x14ac:dyDescent="0.2">
      <c r="A91"/>
      <c r="B91" s="59" t="s">
        <v>59</v>
      </c>
      <c r="F91"/>
      <c r="G91"/>
      <c r="H91"/>
      <c r="I91"/>
    </row>
    <row r="92" spans="1:9" x14ac:dyDescent="0.2">
      <c r="B92" s="96" t="s">
        <v>227</v>
      </c>
      <c r="C92" s="60" t="s">
        <v>229</v>
      </c>
    </row>
    <row r="93" spans="1:9" x14ac:dyDescent="0.2">
      <c r="B93" s="97" t="s">
        <v>228</v>
      </c>
      <c r="C93" s="60" t="s">
        <v>230</v>
      </c>
    </row>
  </sheetData>
  <autoFilter ref="B3:E29" xr:uid="{00000000-0009-0000-0000-00007F000000}"/>
  <dataValidations count="3">
    <dataValidation type="list" allowBlank="1" showInputMessage="1" showErrorMessage="1" sqref="D39" xr:uid="{00000000-0002-0000-7F00-000000000000}">
      <formula1>$B$53:$B$72</formula1>
    </dataValidation>
    <dataValidation type="list" allowBlank="1" showInputMessage="1" showErrorMessage="1" sqref="D33:D38" xr:uid="{00000000-0002-0000-7F00-000001000000}">
      <formula1>$B$53:$B$91</formula1>
    </dataValidation>
    <dataValidation type="list" allowBlank="1" showInputMessage="1" showErrorMessage="1" sqref="D4:D32" xr:uid="{00000000-0002-0000-7F00-000002000000}">
      <formula1>$B$53:$B$99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filterMode="1">
    <tabColor rgb="FFFFC000"/>
    <pageSetUpPr fitToPage="1"/>
  </sheetPr>
  <dimension ref="A2:T131"/>
  <sheetViews>
    <sheetView showGridLines="0" topLeftCell="B38" zoomScale="85" zoomScaleNormal="85" workbookViewId="0">
      <selection activeCell="D48" sqref="D48:F4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3"/>
      <c r="H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6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2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27" t="s">
        <v>282</v>
      </c>
      <c r="C5" s="528"/>
      <c r="D5" s="528"/>
      <c r="E5" s="528"/>
      <c r="F5" s="528"/>
      <c r="G5" s="529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VLOOKUP(A8,$A$91:$B$135,2,FALSE)</f>
        <v>2.38</v>
      </c>
      <c r="E8" s="17">
        <f>IFERROR(VLOOKUP(A8,'Control -LR-ES Enero 2022'!$H$7:$I$26,2,FALSE),"")</f>
        <v>960</v>
      </c>
      <c r="F8" s="17" t="s">
        <v>12</v>
      </c>
      <c r="G8" s="27">
        <f>IFERROR(+D8*E8,"")</f>
        <v>2284.7999999999997</v>
      </c>
      <c r="I8" s="56"/>
      <c r="K8" s="144" t="s">
        <v>169</v>
      </c>
      <c r="L8" s="59"/>
      <c r="M8" s="8">
        <f>E8</f>
        <v>960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Enero 2022'!$H$7:$I$26,2,FALSE),"")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7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Enero 2022'!$H$7:$I$26,2,FALSE),"")</f>
        <v>230</v>
      </c>
      <c r="F10" s="18" t="s">
        <v>12</v>
      </c>
      <c r="G10" s="33">
        <f t="shared" ref="G10:G45" si="2">IFERROR(+D10*E10,"")</f>
        <v>554.30000000000007</v>
      </c>
      <c r="I10" s="56">
        <f>80</f>
        <v>80</v>
      </c>
      <c r="J10"/>
      <c r="K10" s="65" t="s">
        <v>154</v>
      </c>
      <c r="L10" s="65"/>
      <c r="M10" s="8">
        <f>E10</f>
        <v>230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Enero 2022'!$H$7:$I$26,2,FALSE),"")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Enero 2022'!$H$7:$I$26,2,FALSE),"")</f>
        <v>600</v>
      </c>
      <c r="F12" s="18" t="s">
        <v>12</v>
      </c>
      <c r="G12" s="33">
        <f t="shared" si="2"/>
        <v>1698</v>
      </c>
      <c r="I12" s="56"/>
      <c r="J12" s="222"/>
      <c r="K12" s="65" t="s">
        <v>245</v>
      </c>
      <c r="L12" s="65"/>
      <c r="M12" s="8">
        <f>E12</f>
        <v>600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Enero 2022'!$H$7:$I$26,2,FALSE),"")</f>
        <v>0.33</v>
      </c>
      <c r="F13" s="187" t="s">
        <v>268</v>
      </c>
      <c r="G13" s="33">
        <f>IFERROR(+D13*E13,"")</f>
        <v>389.40000000000003</v>
      </c>
      <c r="I13" s="234"/>
      <c r="J13" s="222"/>
      <c r="K13" s="65" t="s">
        <v>266</v>
      </c>
      <c r="L13" s="65"/>
      <c r="M13" s="8">
        <v>79.89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Enero 2022'!$H$7:$I$26,2,FALSE),"")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Enero 2022'!$H$7:$I$26,2,FALSE),"")</f>
        <v>440</v>
      </c>
      <c r="F15" s="20" t="s">
        <v>12</v>
      </c>
      <c r="G15" s="33">
        <f t="shared" si="2"/>
        <v>1522.4</v>
      </c>
      <c r="I15" s="236"/>
      <c r="J15" s="222"/>
      <c r="K15" s="65" t="s">
        <v>156</v>
      </c>
      <c r="L15" s="65"/>
      <c r="M15" s="8">
        <f>E15</f>
        <v>440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Enero 2022'!$H$7:$I$26,2,FALSE),"")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Enero 2022'!$H$7:$I$26,2,FALSE),"")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hidden="1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 t="str">
        <f>IFERROR(VLOOKUP(A18,'Control -LR-ES Enero 2022'!$H$7:$I$26,2,FALSE),"")</f>
        <v/>
      </c>
      <c r="F18" s="19" t="s">
        <v>12</v>
      </c>
      <c r="G18" s="33" t="str">
        <f t="shared" si="2"/>
        <v/>
      </c>
      <c r="I18" s="56"/>
      <c r="J18"/>
      <c r="K18" s="65" t="s">
        <v>252</v>
      </c>
      <c r="M18" s="8" t="str">
        <f t="shared" si="1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Enero 2022'!$H$7:$I$26,2,FALSE),"")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Enero 2022'!$H$7:$I$26,2,FALSE),"")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Enero 2022'!$H$7:$I$26,2,FALSE),"")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Enero 2022'!$H$7:$I$26,2,FALSE),"")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Enero 2022'!$H$7:$I$26,2,FALSE),"")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Enero 2022'!$H$7:$I$26,2,FALSE),"")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Enero 2022'!$H$7:$I$26,2,FALSE),"")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Enero 2022'!$H$7:$I$26,2,FALSE),"")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Enero 2022'!$H$7:$I$26,2,FALSE),"")</f>
        <v>1870</v>
      </c>
      <c r="F27" s="19" t="s">
        <v>12</v>
      </c>
      <c r="G27" s="33">
        <f t="shared" si="2"/>
        <v>12155</v>
      </c>
      <c r="I27" s="188"/>
      <c r="J27"/>
      <c r="K27" s="65" t="s">
        <v>246</v>
      </c>
      <c r="L27" s="65"/>
      <c r="M27" s="8">
        <f>E27</f>
        <v>1870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Enero 2022'!$H$7:$I$26,2,FALSE),"")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Enero 2022'!$H$7:$I$26,2,FALSE),"")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Enero 2022'!$H$7:$I$26,2,FALSE),"")</f>
        <v>220</v>
      </c>
      <c r="F30" s="18" t="s">
        <v>12</v>
      </c>
      <c r="G30" s="33">
        <f t="shared" si="2"/>
        <v>484.00000000000006</v>
      </c>
      <c r="I30" s="236"/>
      <c r="J30"/>
      <c r="K30" s="65" t="s">
        <v>247</v>
      </c>
      <c r="L30" s="65"/>
      <c r="M30" s="8">
        <f>E30</f>
        <v>220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Enero 2022'!$H$7:$I$26,2,FALSE),"")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Enero 2022'!$H$7:$I$26,2,FALSE),"")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Enero 2022'!$H$7:$I$26,2,FALSE),"")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Enero 2022'!$H$7:$I$26,2,FALSE),"")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Enero 2022'!$H$7:$I$26,2,FALSE),"")</f>
        <v>550</v>
      </c>
      <c r="F35" s="19" t="s">
        <v>12</v>
      </c>
      <c r="G35" s="33">
        <f t="shared" si="2"/>
        <v>2915</v>
      </c>
      <c r="I35" s="91"/>
      <c r="K35" s="65" t="s">
        <v>155</v>
      </c>
      <c r="L35" s="65"/>
      <c r="M35" s="8">
        <f>E35</f>
        <v>550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Enero 2022'!$H$7:$I$26,2,FALSE),"")</f>
        <v>560</v>
      </c>
      <c r="F36" s="89" t="s">
        <v>12</v>
      </c>
      <c r="G36" s="33">
        <f t="shared" si="2"/>
        <v>1444.8</v>
      </c>
      <c r="K36" s="65" t="s">
        <v>75</v>
      </c>
      <c r="L36" s="65"/>
      <c r="M36" s="8">
        <f>E36/200</f>
        <v>2.8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>
        <f>IFERROR(VLOOKUP(A37,'Control -LR-ES Enero 2022'!$H$7:$I$26,2,FALSE),"")</f>
        <v>400</v>
      </c>
      <c r="F37" s="19" t="s">
        <v>12</v>
      </c>
      <c r="G37" s="33">
        <f t="shared" si="2"/>
        <v>1760.0000000000002</v>
      </c>
      <c r="K37" s="65" t="s">
        <v>248</v>
      </c>
      <c r="L37" s="65"/>
      <c r="M37" s="8">
        <f t="shared" si="1"/>
        <v>400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Enero 2022'!$H$7:$I$26,2,FALSE),"")</f>
        <v>250</v>
      </c>
      <c r="F38" s="19" t="s">
        <v>12</v>
      </c>
      <c r="G38" s="33">
        <f t="shared" si="2"/>
        <v>1075</v>
      </c>
      <c r="K38" s="65" t="s">
        <v>189</v>
      </c>
      <c r="L38" s="65"/>
      <c r="M38" s="8">
        <f t="shared" si="1"/>
        <v>250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Enero 2022'!$H$7:$I$26,2,FALSE),"")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Enero 2022'!$H$7:$I$26,2,FALSE),"")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Enero 2022'!$H$7:$I$26,2,FALSE),"")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Enero 2022'!$H$7:$I$26,2,FALSE),"")</f>
        <v>200</v>
      </c>
      <c r="F42" s="20" t="s">
        <v>12</v>
      </c>
      <c r="G42" s="33">
        <f t="shared" si="2"/>
        <v>890</v>
      </c>
      <c r="I42" s="188"/>
      <c r="K42" t="str">
        <f>A42</f>
        <v>RT740</v>
      </c>
      <c r="M42" s="8">
        <f>E42/200</f>
        <v>1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ht="24.95" hidden="1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8" t="str">
        <f>IFERROR(VLOOKUP(A43,'Control -LR-ES Enero 2022'!$H$7:$I$26,2,FALSE),"")</f>
        <v/>
      </c>
      <c r="F43" s="20" t="s">
        <v>12</v>
      </c>
      <c r="G43" s="33" t="str">
        <f t="shared" si="2"/>
        <v/>
      </c>
      <c r="I43" s="188"/>
      <c r="K43" t="str">
        <f>A43</f>
        <v>RT760</v>
      </c>
      <c r="M43" s="8" t="e">
        <f>E43/200</f>
        <v>#VALUE!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8" t="str">
        <f>IFERROR(VLOOKUP(A44,'Control -LR-ES Enero 2022'!$H$7:$I$26,2,FALSE),"")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>E44</f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8">
        <f>IFERROR(VLOOKUP(A45,'Control -LR-ES Enero 2022'!$H$7:$I$26,2,FALSE),"")</f>
        <v>200</v>
      </c>
      <c r="F45" s="94" t="s">
        <v>12</v>
      </c>
      <c r="G45" s="95">
        <f t="shared" si="2"/>
        <v>642</v>
      </c>
      <c r="H45" s="35"/>
      <c r="I45" s="236"/>
      <c r="K45" s="65" t="s">
        <v>261</v>
      </c>
      <c r="M45" s="8">
        <f>E45/200</f>
        <v>1</v>
      </c>
      <c r="O45" s="146" t="s">
        <v>164</v>
      </c>
      <c r="P45" s="146">
        <v>2005</v>
      </c>
      <c r="Q45" s="146" t="s">
        <v>165</v>
      </c>
      <c r="R45" s="146" t="s">
        <v>167</v>
      </c>
    </row>
    <row r="46" spans="1:20" customFormat="1" ht="24.95" customHeight="1" x14ac:dyDescent="0.25">
      <c r="A46" s="87" t="s">
        <v>227</v>
      </c>
      <c r="B46" s="48">
        <v>39</v>
      </c>
      <c r="C46" s="96" t="s">
        <v>227</v>
      </c>
      <c r="D46" s="92">
        <f>VLOOKUP(A46,$A$94:$B$140,2,FALSE)</f>
        <v>4.4000000000000004</v>
      </c>
      <c r="E46" s="18">
        <f>IFERROR(VLOOKUP(A46,'Control -LR-ES Enero 2022'!$H$7:$I$26,2,FALSE),"")</f>
        <v>1010</v>
      </c>
      <c r="F46" s="94" t="s">
        <v>12</v>
      </c>
      <c r="G46" s="213">
        <f>IFERROR(+D46*E46,"")</f>
        <v>4444</v>
      </c>
      <c r="H46" s="35"/>
      <c r="J46" s="7"/>
      <c r="K46" s="65">
        <v>20002380</v>
      </c>
      <c r="L46" s="186"/>
      <c r="M46" s="8">
        <f t="shared" si="1"/>
        <v>1010</v>
      </c>
      <c r="N46" s="7"/>
      <c r="O46" t="s">
        <v>164</v>
      </c>
      <c r="P46">
        <v>2005</v>
      </c>
      <c r="Q46" t="s">
        <v>165</v>
      </c>
      <c r="R46" s="146" t="s">
        <v>167</v>
      </c>
      <c r="S46" s="65" t="s">
        <v>213</v>
      </c>
      <c r="T46" s="7"/>
    </row>
    <row r="47" spans="1:20" ht="28.5" hidden="1" customHeight="1" x14ac:dyDescent="0.2">
      <c r="A47" s="87" t="s">
        <v>228</v>
      </c>
      <c r="B47" s="48">
        <v>40</v>
      </c>
      <c r="C47" s="215" t="s">
        <v>228</v>
      </c>
      <c r="D47" s="92">
        <f>VLOOKUP(A47,$A$94:$B$140,2,FALSE)</f>
        <v>3.88</v>
      </c>
      <c r="E47" s="18" t="str">
        <f>IFERROR(VLOOKUP(A47,'Control -LR-ES Enero 2022'!$H$7:$I$26,2,FALSE),"")</f>
        <v/>
      </c>
      <c r="F47" s="219" t="s">
        <v>12</v>
      </c>
      <c r="G47" s="217" t="str">
        <f>IFERROR(+D47*E47,"")</f>
        <v/>
      </c>
      <c r="I47" s="90"/>
      <c r="J47" s="65"/>
      <c r="K47" s="65">
        <v>20002186</v>
      </c>
      <c r="M47" s="8" t="str">
        <f t="shared" si="1"/>
        <v/>
      </c>
      <c r="N47"/>
      <c r="O47">
        <v>2005</v>
      </c>
      <c r="P47" t="s">
        <v>165</v>
      </c>
      <c r="Q47" t="s">
        <v>178</v>
      </c>
      <c r="R47" s="65" t="s">
        <v>231</v>
      </c>
    </row>
    <row r="48" spans="1:20" ht="24.95" customHeight="1" x14ac:dyDescent="0.2">
      <c r="A48" s="88"/>
      <c r="B48" s="23"/>
      <c r="C48" s="218"/>
      <c r="D48" s="152"/>
      <c r="E48" s="156" t="s">
        <v>11</v>
      </c>
      <c r="F48" s="157"/>
      <c r="G48" s="70">
        <f>SUM(G8:G47)</f>
        <v>32258.7</v>
      </c>
      <c r="H48" s="15"/>
      <c r="I48" s="183">
        <f>G48*0.97</f>
        <v>31290.938999999998</v>
      </c>
      <c r="S48" s="7" t="str">
        <f>B5</f>
        <v>Período: Enero  2022</v>
      </c>
    </row>
    <row r="49" spans="1:18" ht="24.95" customHeight="1" x14ac:dyDescent="0.2">
      <c r="A49" s="88"/>
      <c r="B49" s="23"/>
      <c r="C49" s="21"/>
      <c r="D49" s="22"/>
      <c r="E49" s="24"/>
      <c r="F49" s="22"/>
      <c r="G49" s="25"/>
      <c r="I49" s="184"/>
      <c r="K49" s="65" t="s">
        <v>199</v>
      </c>
      <c r="L49" s="7" t="str">
        <f>B5</f>
        <v>Período: Enero  2022</v>
      </c>
    </row>
    <row r="50" spans="1:18" ht="24.95" customHeight="1" x14ac:dyDescent="0.2">
      <c r="A50" s="88"/>
      <c r="B50" s="26"/>
      <c r="C50" s="52" t="s">
        <v>240</v>
      </c>
      <c r="D50" s="68">
        <f>'Certificado servicio-EM Sept 19'!D46</f>
        <v>2094.98</v>
      </c>
      <c r="E50" s="69">
        <v>0.4</v>
      </c>
      <c r="F50" s="48" t="s">
        <v>10</v>
      </c>
      <c r="G50" s="70">
        <f>(D50*E50)</f>
        <v>837.99200000000008</v>
      </c>
      <c r="I50" s="183">
        <f>G50*0.97</f>
        <v>812.85224000000005</v>
      </c>
      <c r="L50" s="149">
        <v>20002585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ht="24.95" customHeight="1" x14ac:dyDescent="0.2">
      <c r="A51" s="88"/>
      <c r="B51" s="26"/>
      <c r="C51" s="52" t="s">
        <v>114</v>
      </c>
      <c r="D51" s="226">
        <f>'Certifi, servi.EM Enero 2022'!D52</f>
        <v>720347.61</v>
      </c>
      <c r="E51" s="69">
        <v>0.4</v>
      </c>
      <c r="F51" s="48" t="s">
        <v>10</v>
      </c>
      <c r="G51" s="72">
        <f>D51*E51</f>
        <v>288139.04399999999</v>
      </c>
      <c r="I51" s="183">
        <f>G51*0.97</f>
        <v>279494.87267999997</v>
      </c>
      <c r="L51" s="149">
        <v>20002374</v>
      </c>
      <c r="M51" s="151">
        <f>E51</f>
        <v>0.4</v>
      </c>
      <c r="N51" s="150"/>
      <c r="O51" s="59" t="s">
        <v>164</v>
      </c>
      <c r="P51" s="59">
        <v>2005</v>
      </c>
      <c r="Q51" s="59" t="s">
        <v>165</v>
      </c>
      <c r="R51" s="59" t="s">
        <v>167</v>
      </c>
    </row>
    <row r="52" spans="1:18" s="65" customFormat="1" ht="24.95" customHeight="1" x14ac:dyDescent="0.25">
      <c r="A52" s="138"/>
      <c r="B52" s="9"/>
      <c r="C52" s="10"/>
      <c r="D52" s="11"/>
      <c r="E52" s="12"/>
      <c r="F52" s="11"/>
      <c r="G52" s="13"/>
      <c r="I52" s="66"/>
    </row>
    <row r="53" spans="1:18" s="65" customFormat="1" ht="24.95" customHeight="1" x14ac:dyDescent="0.2">
      <c r="A53" s="138"/>
      <c r="B53" s="534" t="s">
        <v>14</v>
      </c>
      <c r="C53" s="534"/>
      <c r="D53" s="534"/>
      <c r="E53" s="534"/>
      <c r="F53" s="158" t="s">
        <v>8</v>
      </c>
      <c r="G53" s="171">
        <f>G48+G50</f>
        <v>33096.692000000003</v>
      </c>
      <c r="I53" s="66"/>
    </row>
    <row r="54" spans="1:18" s="65" customFormat="1" ht="24.95" customHeight="1" x14ac:dyDescent="0.2">
      <c r="A54" s="88"/>
      <c r="B54" s="534" t="s">
        <v>15</v>
      </c>
      <c r="C54" s="534"/>
      <c r="D54" s="534"/>
      <c r="E54" s="534"/>
      <c r="F54" s="172" t="s">
        <v>9</v>
      </c>
      <c r="G54" s="173">
        <f>G51</f>
        <v>288139.04399999999</v>
      </c>
      <c r="I54" s="66"/>
    </row>
    <row r="55" spans="1:18" s="65" customFormat="1" ht="24.95" customHeight="1" x14ac:dyDescent="0.2">
      <c r="A55" s="138"/>
      <c r="B55" s="519" t="s">
        <v>192</v>
      </c>
      <c r="C55" s="519"/>
      <c r="D55" s="519"/>
      <c r="E55" s="519"/>
      <c r="F55" s="73" t="s">
        <v>8</v>
      </c>
      <c r="G55" s="74">
        <f>G53*0.97</f>
        <v>32103.791240000002</v>
      </c>
      <c r="I55" s="66"/>
    </row>
    <row r="56" spans="1:18" s="65" customFormat="1" ht="24.95" customHeight="1" x14ac:dyDescent="0.2">
      <c r="A56" s="88"/>
      <c r="B56" s="519" t="s">
        <v>193</v>
      </c>
      <c r="C56" s="519"/>
      <c r="D56" s="519"/>
      <c r="E56" s="519"/>
      <c r="F56" s="75" t="s">
        <v>9</v>
      </c>
      <c r="G56" s="76">
        <f>G54*0.97</f>
        <v>279494.87267999997</v>
      </c>
      <c r="I56" s="66"/>
    </row>
    <row r="57" spans="1:18" s="65" customFormat="1" x14ac:dyDescent="0.2">
      <c r="A57" s="88"/>
      <c r="B57" s="29"/>
      <c r="C57" s="30"/>
      <c r="D57" s="30"/>
      <c r="E57" s="30"/>
      <c r="F57" s="31"/>
      <c r="G57" s="34"/>
      <c r="I57" s="66"/>
    </row>
    <row r="58" spans="1:18" s="65" customForma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8"/>
      <c r="D61" s="8"/>
      <c r="E61" s="8"/>
      <c r="F61" s="7"/>
      <c r="G61" s="44"/>
      <c r="I61" s="66"/>
    </row>
    <row r="62" spans="1:18" s="65" customFormat="1" ht="21.95" customHeight="1" x14ac:dyDescent="0.2">
      <c r="A62" s="88"/>
      <c r="B62" s="14"/>
      <c r="C62" s="7"/>
      <c r="D62" s="15"/>
      <c r="E62" s="15"/>
      <c r="F62" s="15"/>
      <c r="G62" s="16"/>
      <c r="I62" s="66"/>
    </row>
    <row r="63" spans="1:18" s="65" customFormat="1" ht="21.95" customHeight="1" x14ac:dyDescent="0.2">
      <c r="A63" s="88"/>
      <c r="B63" s="14"/>
      <c r="C63" s="7"/>
      <c r="D63" s="15"/>
      <c r="E63" s="7"/>
      <c r="F63" s="15"/>
      <c r="G63" s="16"/>
      <c r="I63" s="66"/>
    </row>
    <row r="64" spans="1:18" s="65" customFormat="1" ht="23.25" customHeight="1" x14ac:dyDescent="0.2">
      <c r="A64" s="88"/>
      <c r="B64" s="14"/>
      <c r="C64" s="51" t="s">
        <v>16</v>
      </c>
      <c r="D64" s="6"/>
      <c r="E64" s="516" t="s">
        <v>17</v>
      </c>
      <c r="F64" s="517"/>
      <c r="G64" s="518"/>
      <c r="I64" s="66"/>
    </row>
    <row r="65" spans="1:9" s="65" customFormat="1" ht="15.75" x14ac:dyDescent="0.25">
      <c r="A65" s="88"/>
      <c r="B65" s="36"/>
      <c r="C65" s="46" t="s">
        <v>110</v>
      </c>
      <c r="D65" s="37"/>
      <c r="E65" s="38" t="s">
        <v>258</v>
      </c>
      <c r="F65" s="38"/>
      <c r="G65" s="39"/>
      <c r="I65" s="66"/>
    </row>
    <row r="66" spans="1:9" s="65" customFormat="1" ht="21.95" customHeight="1" x14ac:dyDescent="0.2">
      <c r="A66" s="88"/>
      <c r="B66" s="40"/>
      <c r="C66" s="41"/>
      <c r="D66" s="41"/>
      <c r="E66" s="42"/>
      <c r="F66" s="42"/>
      <c r="G66" s="43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B69" s="7"/>
      <c r="C69" s="7"/>
      <c r="D69" s="7"/>
      <c r="E69" s="7"/>
      <c r="F69" s="7"/>
      <c r="G69" s="7"/>
      <c r="I69" s="66"/>
    </row>
    <row r="70" spans="1:9" s="65" customFormat="1" ht="21.95" customHeight="1" x14ac:dyDescent="0.2">
      <c r="A70" s="88"/>
      <c r="I70" s="66"/>
    </row>
    <row r="71" spans="1:9" ht="7.5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88"/>
      <c r="B74" s="65"/>
      <c r="C74" s="65"/>
      <c r="D74" s="65"/>
      <c r="E74" s="65"/>
      <c r="F74" s="65"/>
      <c r="G74" s="65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H75" s="5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ht="18" customHeight="1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A85" s="65"/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D86" s="65"/>
      <c r="E86" s="65"/>
      <c r="F86" s="65"/>
      <c r="G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B89" s="65"/>
      <c r="C89" s="65"/>
      <c r="I89" s="7"/>
    </row>
    <row r="90" spans="1:9" x14ac:dyDescent="0.2">
      <c r="I90" s="7"/>
    </row>
    <row r="91" spans="1:9" ht="15" thickBot="1" x14ac:dyDescent="0.25">
      <c r="A91" s="81" t="s">
        <v>32</v>
      </c>
      <c r="B91" s="80">
        <v>2.38</v>
      </c>
      <c r="I91" s="7"/>
    </row>
    <row r="92" spans="1:9" ht="15" thickBot="1" x14ac:dyDescent="0.25">
      <c r="A92" s="81" t="s">
        <v>31</v>
      </c>
      <c r="B92" s="80">
        <v>3.18</v>
      </c>
      <c r="F92" s="55"/>
      <c r="I92" s="7"/>
    </row>
    <row r="93" spans="1:9" ht="15" thickBot="1" x14ac:dyDescent="0.25">
      <c r="A93" s="81" t="s">
        <v>37</v>
      </c>
      <c r="B93" s="80">
        <v>2.41</v>
      </c>
      <c r="F93" s="55"/>
      <c r="I93" s="7"/>
    </row>
    <row r="94" spans="1:9" ht="15" thickBot="1" x14ac:dyDescent="0.25">
      <c r="A94" s="81" t="s">
        <v>36</v>
      </c>
      <c r="B94" s="80">
        <v>2.15</v>
      </c>
      <c r="F94" s="55"/>
      <c r="I94" s="7"/>
    </row>
    <row r="95" spans="1:9" ht="15" thickBot="1" x14ac:dyDescent="0.25">
      <c r="A95" s="81" t="s">
        <v>38</v>
      </c>
      <c r="B95" s="80">
        <v>2.83</v>
      </c>
      <c r="F95" s="55"/>
      <c r="I95" s="7"/>
    </row>
    <row r="96" spans="1:9" ht="15" thickBot="1" x14ac:dyDescent="0.25">
      <c r="A96" s="81" t="s">
        <v>40</v>
      </c>
      <c r="B96" s="80">
        <v>2.15</v>
      </c>
      <c r="F96" s="55"/>
      <c r="I96" s="7"/>
    </row>
    <row r="97" spans="1:9" ht="15" thickBot="1" x14ac:dyDescent="0.25">
      <c r="A97" s="81" t="s">
        <v>39</v>
      </c>
      <c r="B97" s="80">
        <v>3.46</v>
      </c>
      <c r="F97" s="55"/>
      <c r="I97" s="7"/>
    </row>
    <row r="98" spans="1:9" ht="15" thickBot="1" x14ac:dyDescent="0.25">
      <c r="A98" s="81" t="s">
        <v>28</v>
      </c>
      <c r="B98" s="80">
        <v>2.76</v>
      </c>
      <c r="F98" s="55"/>
      <c r="I98" s="7"/>
    </row>
    <row r="99" spans="1:9" ht="15" thickBot="1" x14ac:dyDescent="0.25">
      <c r="A99" s="81" t="s">
        <v>41</v>
      </c>
      <c r="B99" s="80">
        <v>4.3899999999999997</v>
      </c>
      <c r="F99" s="55"/>
      <c r="I99" s="7"/>
    </row>
    <row r="100" spans="1:9" ht="15" thickBot="1" x14ac:dyDescent="0.25">
      <c r="A100" s="81" t="s">
        <v>43</v>
      </c>
      <c r="B100" s="80">
        <v>1.18</v>
      </c>
      <c r="F100" s="55"/>
      <c r="I100" s="7"/>
    </row>
    <row r="101" spans="1:9" ht="15" thickBot="1" x14ac:dyDescent="0.25">
      <c r="A101" s="81" t="s">
        <v>30</v>
      </c>
      <c r="B101" s="80">
        <v>1.84</v>
      </c>
      <c r="F101" s="55"/>
      <c r="I101" s="7"/>
    </row>
    <row r="102" spans="1:9" ht="15" thickBot="1" x14ac:dyDescent="0.25">
      <c r="A102" s="81" t="s">
        <v>34</v>
      </c>
      <c r="B102" s="80">
        <v>5.98</v>
      </c>
      <c r="F102" s="55"/>
      <c r="I102" s="7"/>
    </row>
    <row r="103" spans="1:9" ht="15" thickBot="1" x14ac:dyDescent="0.25">
      <c r="A103" s="81" t="s">
        <v>33</v>
      </c>
      <c r="B103" s="80">
        <v>5.45</v>
      </c>
      <c r="F103" s="55"/>
      <c r="I103" s="7"/>
    </row>
    <row r="104" spans="1:9" ht="15" thickBot="1" x14ac:dyDescent="0.25">
      <c r="A104" s="81" t="s">
        <v>42</v>
      </c>
      <c r="B104" s="80">
        <v>3.9</v>
      </c>
      <c r="F104" s="55"/>
      <c r="I104" s="7"/>
    </row>
    <row r="105" spans="1:9" ht="15" thickBot="1" x14ac:dyDescent="0.25">
      <c r="A105" s="81" t="s">
        <v>29</v>
      </c>
      <c r="B105" s="80">
        <v>2</v>
      </c>
      <c r="F105" s="55"/>
      <c r="I105" s="7"/>
    </row>
    <row r="106" spans="1:9" ht="15" thickBot="1" x14ac:dyDescent="0.25">
      <c r="A106" s="81" t="s">
        <v>62</v>
      </c>
      <c r="B106" s="80">
        <v>1.9</v>
      </c>
      <c r="F106" s="55"/>
      <c r="I106" s="7"/>
    </row>
    <row r="107" spans="1:9" ht="15.75" customHeight="1" thickBot="1" x14ac:dyDescent="0.25">
      <c r="A107" s="81" t="s">
        <v>63</v>
      </c>
      <c r="B107" s="80">
        <v>3.4</v>
      </c>
      <c r="F107" s="55"/>
    </row>
    <row r="108" spans="1:9" ht="15" thickBot="1" x14ac:dyDescent="0.25">
      <c r="A108" s="81" t="s">
        <v>64</v>
      </c>
      <c r="B108" s="80">
        <v>6.1</v>
      </c>
      <c r="F108" s="55"/>
    </row>
    <row r="109" spans="1:9" ht="15" thickBot="1" x14ac:dyDescent="0.25">
      <c r="A109" s="81" t="s">
        <v>65</v>
      </c>
      <c r="B109" s="80">
        <v>6.5</v>
      </c>
      <c r="F109" s="55"/>
    </row>
    <row r="110" spans="1:9" ht="15" thickBot="1" x14ac:dyDescent="0.25">
      <c r="A110" s="81" t="s">
        <v>66</v>
      </c>
      <c r="B110" s="80">
        <v>4.4000000000000004</v>
      </c>
      <c r="F110" s="55"/>
    </row>
    <row r="111" spans="1:9" ht="15" thickBot="1" x14ac:dyDescent="0.25">
      <c r="A111" s="81" t="s">
        <v>67</v>
      </c>
      <c r="B111" s="80">
        <v>2850</v>
      </c>
      <c r="F111" s="55"/>
    </row>
    <row r="112" spans="1:9" ht="15" thickBot="1" x14ac:dyDescent="0.25">
      <c r="A112" s="81" t="s">
        <v>68</v>
      </c>
      <c r="B112" s="80">
        <v>4.5999999999999996</v>
      </c>
      <c r="F112" s="55"/>
    </row>
    <row r="113" spans="1:7" ht="15" thickBot="1" x14ac:dyDescent="0.25">
      <c r="A113" s="81" t="s">
        <v>69</v>
      </c>
      <c r="B113" s="80">
        <v>2.2000000000000002</v>
      </c>
      <c r="C113" s="7">
        <f>B113*200</f>
        <v>440.00000000000006</v>
      </c>
      <c r="F113" s="55"/>
    </row>
    <row r="114" spans="1:7" ht="15" thickBot="1" x14ac:dyDescent="0.25">
      <c r="A114" s="81" t="s">
        <v>70</v>
      </c>
      <c r="B114" s="80">
        <v>3.91</v>
      </c>
      <c r="F114" s="55"/>
    </row>
    <row r="115" spans="1:7" ht="15" thickBot="1" x14ac:dyDescent="0.25">
      <c r="A115" s="81" t="s">
        <v>71</v>
      </c>
      <c r="B115" s="80">
        <v>3.3</v>
      </c>
      <c r="F115" s="55"/>
    </row>
    <row r="116" spans="1:7" ht="15" thickBot="1" x14ac:dyDescent="0.25">
      <c r="A116" s="81" t="s">
        <v>266</v>
      </c>
      <c r="B116" s="80">
        <v>1180</v>
      </c>
      <c r="F116" s="55"/>
    </row>
    <row r="117" spans="1:7" ht="15" thickBot="1" x14ac:dyDescent="0.25">
      <c r="A117" s="81" t="s">
        <v>72</v>
      </c>
      <c r="B117" s="80">
        <v>4.1500000000000004</v>
      </c>
      <c r="F117" s="55"/>
    </row>
    <row r="118" spans="1:7" ht="15" thickBot="1" x14ac:dyDescent="0.25">
      <c r="A118" s="81" t="s">
        <v>73</v>
      </c>
      <c r="B118" s="80">
        <v>4.3600000000000003</v>
      </c>
      <c r="F118" s="55"/>
    </row>
    <row r="119" spans="1:7" ht="15" thickBot="1" x14ac:dyDescent="0.25">
      <c r="A119" s="81" t="s">
        <v>74</v>
      </c>
      <c r="B119" s="80">
        <v>5.3</v>
      </c>
      <c r="F119" s="55"/>
    </row>
    <row r="120" spans="1:7" ht="15" thickBot="1" x14ac:dyDescent="0.25">
      <c r="A120" s="81" t="s">
        <v>75</v>
      </c>
      <c r="B120" s="80">
        <v>2.58</v>
      </c>
      <c r="F120" s="55"/>
    </row>
    <row r="121" spans="1:7" ht="15" thickBot="1" x14ac:dyDescent="0.25">
      <c r="A121" s="81" t="s">
        <v>76</v>
      </c>
      <c r="B121" s="80">
        <v>4.4000000000000004</v>
      </c>
      <c r="F121" s="55"/>
    </row>
    <row r="122" spans="1:7" ht="15" thickBot="1" x14ac:dyDescent="0.25">
      <c r="A122" s="81" t="s">
        <v>77</v>
      </c>
      <c r="B122" s="80">
        <v>4.3</v>
      </c>
      <c r="F122" s="55"/>
    </row>
    <row r="123" spans="1:7" ht="29.25" thickBot="1" x14ac:dyDescent="0.25">
      <c r="A123" s="81" t="s">
        <v>58</v>
      </c>
      <c r="B123" s="80">
        <v>4.3</v>
      </c>
      <c r="G123" s="55"/>
    </row>
    <row r="124" spans="1:7" ht="15" thickBot="1" x14ac:dyDescent="0.25">
      <c r="A124" s="81" t="s">
        <v>35</v>
      </c>
      <c r="B124" s="80">
        <v>2.2000000000000002</v>
      </c>
    </row>
    <row r="125" spans="1:7" ht="15" thickBot="1" x14ac:dyDescent="0.25">
      <c r="A125" s="81" t="s">
        <v>27</v>
      </c>
      <c r="B125" s="80">
        <v>3.23</v>
      </c>
    </row>
    <row r="126" spans="1:7" ht="15" thickBot="1" x14ac:dyDescent="0.25">
      <c r="A126" s="81" t="s">
        <v>59</v>
      </c>
      <c r="B126" s="80">
        <v>3.23</v>
      </c>
    </row>
    <row r="127" spans="1:7" ht="14.25" x14ac:dyDescent="0.2">
      <c r="A127" s="165" t="s">
        <v>200</v>
      </c>
      <c r="B127" s="167">
        <v>5.19</v>
      </c>
      <c r="C127" s="7">
        <f>B127*200</f>
        <v>1038</v>
      </c>
    </row>
    <row r="128" spans="1:7" ht="15" thickBot="1" x14ac:dyDescent="0.25">
      <c r="A128" s="81" t="s">
        <v>203</v>
      </c>
      <c r="B128" s="80">
        <v>4.45</v>
      </c>
    </row>
    <row r="129" spans="1:2" x14ac:dyDescent="0.2">
      <c r="A129" s="96" t="s">
        <v>227</v>
      </c>
      <c r="B129" s="92">
        <v>4.4000000000000004</v>
      </c>
    </row>
    <row r="130" spans="1:2" x14ac:dyDescent="0.2">
      <c r="A130" s="97" t="s">
        <v>228</v>
      </c>
      <c r="B130" s="195">
        <v>3.88</v>
      </c>
    </row>
    <row r="131" spans="1:2" ht="14.25" x14ac:dyDescent="0.2">
      <c r="A131" s="84" t="s">
        <v>261</v>
      </c>
      <c r="B131" s="227">
        <v>3.21</v>
      </c>
    </row>
  </sheetData>
  <autoFilter ref="A7:T48" xr:uid="{00000000-0009-0000-0000-000080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pageSetUpPr fitToPage="1"/>
  </sheetPr>
  <dimension ref="A1:N88"/>
  <sheetViews>
    <sheetView zoomScale="98" zoomScaleNormal="98" workbookViewId="0">
      <selection activeCell="B5" sqref="B5:G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80046247</v>
      </c>
      <c r="C4" s="114">
        <v>44557</v>
      </c>
      <c r="D4" s="113" t="s">
        <v>65</v>
      </c>
      <c r="E4" s="113">
        <v>1000</v>
      </c>
      <c r="G4" s="60"/>
    </row>
    <row r="5" spans="2:14" x14ac:dyDescent="0.2">
      <c r="B5" s="113">
        <v>80046247</v>
      </c>
      <c r="C5" s="114">
        <v>44557</v>
      </c>
      <c r="D5" s="113" t="s">
        <v>77</v>
      </c>
      <c r="E5" s="113">
        <v>150</v>
      </c>
      <c r="G5" s="60"/>
    </row>
    <row r="6" spans="2:14" x14ac:dyDescent="0.2">
      <c r="B6" s="113">
        <v>80046247</v>
      </c>
      <c r="C6" s="114">
        <v>44557</v>
      </c>
      <c r="D6" s="113" t="s">
        <v>37</v>
      </c>
      <c r="E6" s="113">
        <v>200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80046247</v>
      </c>
      <c r="C7" s="114">
        <v>44557</v>
      </c>
      <c r="D7" s="113" t="s">
        <v>74</v>
      </c>
      <c r="E7" s="113">
        <v>400</v>
      </c>
      <c r="G7" s="60"/>
      <c r="H7" s="54" t="s">
        <v>32</v>
      </c>
      <c r="I7" s="496">
        <v>960</v>
      </c>
      <c r="L7" s="59"/>
      <c r="M7" s="59"/>
    </row>
    <row r="8" spans="2:14" x14ac:dyDescent="0.2">
      <c r="B8" s="113">
        <v>80046247</v>
      </c>
      <c r="C8" s="114">
        <v>44557</v>
      </c>
      <c r="D8" s="113" t="s">
        <v>203</v>
      </c>
      <c r="E8" s="113">
        <v>200</v>
      </c>
      <c r="F8" s="141"/>
      <c r="H8" s="54" t="s">
        <v>65</v>
      </c>
      <c r="I8" s="496">
        <v>1870</v>
      </c>
      <c r="L8" s="59"/>
      <c r="M8" s="229"/>
    </row>
    <row r="9" spans="2:14" x14ac:dyDescent="0.2">
      <c r="B9" s="113">
        <v>80046248</v>
      </c>
      <c r="C9" s="114">
        <v>44557</v>
      </c>
      <c r="D9" s="113" t="s">
        <v>39</v>
      </c>
      <c r="E9" s="113">
        <v>320</v>
      </c>
      <c r="H9" s="54" t="s">
        <v>77</v>
      </c>
      <c r="I9" s="496">
        <v>250</v>
      </c>
      <c r="L9" s="59"/>
      <c r="M9" s="59"/>
    </row>
    <row r="10" spans="2:14" x14ac:dyDescent="0.2">
      <c r="B10" s="113">
        <v>80046811</v>
      </c>
      <c r="C10" s="114">
        <v>44564</v>
      </c>
      <c r="D10" s="113" t="s">
        <v>32</v>
      </c>
      <c r="E10" s="113">
        <v>270</v>
      </c>
      <c r="H10" s="54" t="s">
        <v>69</v>
      </c>
      <c r="I10" s="496">
        <v>220</v>
      </c>
      <c r="L10" s="59"/>
      <c r="M10" s="59"/>
    </row>
    <row r="11" spans="2:14" x14ac:dyDescent="0.2">
      <c r="B11" s="113">
        <v>80046811</v>
      </c>
      <c r="C11" s="114">
        <v>44564</v>
      </c>
      <c r="D11" s="113" t="s">
        <v>261</v>
      </c>
      <c r="E11" s="113">
        <v>200</v>
      </c>
      <c r="H11" s="54" t="s">
        <v>37</v>
      </c>
      <c r="I11" s="496">
        <v>230</v>
      </c>
      <c r="L11" s="59"/>
      <c r="M11" s="59"/>
    </row>
    <row r="12" spans="2:14" x14ac:dyDescent="0.2">
      <c r="B12" s="113">
        <v>80046811</v>
      </c>
      <c r="C12" s="114">
        <v>44564</v>
      </c>
      <c r="D12" s="113" t="s">
        <v>69</v>
      </c>
      <c r="E12" s="113">
        <v>120</v>
      </c>
      <c r="H12" s="54" t="s">
        <v>38</v>
      </c>
      <c r="I12" s="496">
        <v>600</v>
      </c>
      <c r="L12" s="59"/>
      <c r="M12" s="59"/>
    </row>
    <row r="13" spans="2:14" x14ac:dyDescent="0.2">
      <c r="B13" s="113">
        <v>80046811</v>
      </c>
      <c r="C13" s="114">
        <v>44564</v>
      </c>
      <c r="D13" s="113" t="s">
        <v>38</v>
      </c>
      <c r="E13" s="113">
        <v>250</v>
      </c>
      <c r="H13" s="54" t="s">
        <v>74</v>
      </c>
      <c r="I13" s="496">
        <v>550</v>
      </c>
      <c r="L13" s="59"/>
      <c r="M13" s="59"/>
    </row>
    <row r="14" spans="2:14" x14ac:dyDescent="0.2">
      <c r="B14" s="113">
        <v>80046811</v>
      </c>
      <c r="C14" s="114">
        <v>44564</v>
      </c>
      <c r="D14" s="113" t="s">
        <v>75</v>
      </c>
      <c r="E14" s="113">
        <v>260</v>
      </c>
      <c r="H14" s="54" t="s">
        <v>39</v>
      </c>
      <c r="I14" s="496">
        <v>440</v>
      </c>
      <c r="L14" s="59"/>
      <c r="M14" s="59"/>
    </row>
    <row r="15" spans="2:14" x14ac:dyDescent="0.2">
      <c r="B15" s="113">
        <v>80047034</v>
      </c>
      <c r="C15" s="114">
        <v>44571</v>
      </c>
      <c r="D15" s="113" t="s">
        <v>32</v>
      </c>
      <c r="E15" s="113">
        <v>400</v>
      </c>
      <c r="H15" s="54" t="s">
        <v>75</v>
      </c>
      <c r="I15" s="496">
        <v>560</v>
      </c>
      <c r="J15" s="136"/>
      <c r="L15" s="59"/>
      <c r="M15" s="59"/>
    </row>
    <row r="16" spans="2:14" x14ac:dyDescent="0.2">
      <c r="B16" s="113">
        <v>80047034</v>
      </c>
      <c r="C16" s="114">
        <v>44571</v>
      </c>
      <c r="D16" s="113" t="s">
        <v>37</v>
      </c>
      <c r="E16" s="113">
        <v>30</v>
      </c>
      <c r="H16" s="54" t="s">
        <v>203</v>
      </c>
      <c r="I16" s="496">
        <v>200</v>
      </c>
      <c r="L16" s="59"/>
      <c r="M16" s="59"/>
    </row>
    <row r="17" spans="2:13" x14ac:dyDescent="0.2">
      <c r="B17" s="113">
        <v>80047034</v>
      </c>
      <c r="C17" s="114">
        <v>44571</v>
      </c>
      <c r="D17" s="113" t="s">
        <v>38</v>
      </c>
      <c r="E17" s="113">
        <v>100</v>
      </c>
      <c r="H17" s="54" t="s">
        <v>227</v>
      </c>
      <c r="I17" s="496">
        <v>1010</v>
      </c>
      <c r="L17" s="59"/>
      <c r="M17" s="59"/>
    </row>
    <row r="18" spans="2:13" x14ac:dyDescent="0.2">
      <c r="B18" s="113">
        <v>80047034</v>
      </c>
      <c r="C18" s="114">
        <v>44571</v>
      </c>
      <c r="D18" s="113" t="s">
        <v>76</v>
      </c>
      <c r="E18" s="113">
        <v>200</v>
      </c>
      <c r="H18" s="54" t="s">
        <v>266</v>
      </c>
      <c r="I18" s="496">
        <v>0.33</v>
      </c>
      <c r="L18" s="59"/>
      <c r="M18" s="59"/>
    </row>
    <row r="19" spans="2:13" x14ac:dyDescent="0.2">
      <c r="B19" s="113">
        <v>80047377</v>
      </c>
      <c r="C19" s="114">
        <v>44578</v>
      </c>
      <c r="D19" s="113" t="s">
        <v>65</v>
      </c>
      <c r="E19" s="113">
        <v>870</v>
      </c>
      <c r="H19" s="54" t="s">
        <v>261</v>
      </c>
      <c r="I19" s="496">
        <v>200</v>
      </c>
      <c r="L19" s="59"/>
      <c r="M19" s="59"/>
    </row>
    <row r="20" spans="2:13" x14ac:dyDescent="0.2">
      <c r="B20" s="113">
        <v>80047377</v>
      </c>
      <c r="C20" s="114">
        <v>44578</v>
      </c>
      <c r="D20" s="113" t="s">
        <v>77</v>
      </c>
      <c r="E20" s="113">
        <v>100</v>
      </c>
      <c r="H20" s="54" t="s">
        <v>76</v>
      </c>
      <c r="I20" s="496">
        <v>400</v>
      </c>
    </row>
    <row r="21" spans="2:13" x14ac:dyDescent="0.2">
      <c r="B21" s="113">
        <v>80047377</v>
      </c>
      <c r="C21" s="114">
        <v>44578</v>
      </c>
      <c r="D21" s="113" t="s">
        <v>69</v>
      </c>
      <c r="E21" s="235">
        <v>100</v>
      </c>
      <c r="H21" s="54" t="s">
        <v>24</v>
      </c>
      <c r="I21" s="496">
        <v>7490.33</v>
      </c>
    </row>
    <row r="22" spans="2:13" x14ac:dyDescent="0.2">
      <c r="B22" s="113">
        <v>80047377</v>
      </c>
      <c r="C22" s="114">
        <v>44578</v>
      </c>
      <c r="D22" s="113" t="s">
        <v>38</v>
      </c>
      <c r="E22" s="113">
        <v>250</v>
      </c>
    </row>
    <row r="23" spans="2:13" x14ac:dyDescent="0.2">
      <c r="B23" s="113">
        <v>80047377</v>
      </c>
      <c r="C23" s="114">
        <v>44578</v>
      </c>
      <c r="D23" s="113" t="s">
        <v>74</v>
      </c>
      <c r="E23" s="235">
        <v>150</v>
      </c>
    </row>
    <row r="24" spans="2:13" x14ac:dyDescent="0.2">
      <c r="B24" s="113">
        <v>80047377</v>
      </c>
      <c r="C24" s="114">
        <v>44578</v>
      </c>
      <c r="D24" s="113" t="s">
        <v>39</v>
      </c>
      <c r="E24" s="113">
        <v>120</v>
      </c>
    </row>
    <row r="25" spans="2:13" x14ac:dyDescent="0.2">
      <c r="B25" s="113">
        <v>80047377</v>
      </c>
      <c r="C25" s="114">
        <v>44578</v>
      </c>
      <c r="D25" s="113" t="s">
        <v>76</v>
      </c>
      <c r="E25" s="113">
        <v>200</v>
      </c>
    </row>
    <row r="26" spans="2:13" x14ac:dyDescent="0.2">
      <c r="B26" s="113">
        <v>80047377</v>
      </c>
      <c r="C26" s="114">
        <v>44578</v>
      </c>
      <c r="D26" s="113" t="s">
        <v>75</v>
      </c>
      <c r="E26" s="235">
        <v>300</v>
      </c>
      <c r="F26" s="65"/>
    </row>
    <row r="27" spans="2:13" x14ac:dyDescent="0.2">
      <c r="B27" s="113">
        <v>80047377</v>
      </c>
      <c r="C27" s="114">
        <v>44578</v>
      </c>
      <c r="D27" s="113" t="s">
        <v>32</v>
      </c>
      <c r="E27" s="113">
        <v>290</v>
      </c>
    </row>
    <row r="28" spans="2:13" x14ac:dyDescent="0.2">
      <c r="B28" s="113"/>
      <c r="C28" s="114"/>
      <c r="D28" s="113" t="s">
        <v>266</v>
      </c>
      <c r="E28" s="235">
        <v>0.33</v>
      </c>
      <c r="F28" t="s">
        <v>283</v>
      </c>
    </row>
    <row r="29" spans="2:13" x14ac:dyDescent="0.2">
      <c r="B29" s="113">
        <v>370</v>
      </c>
      <c r="C29" s="114">
        <v>44581</v>
      </c>
      <c r="D29" s="113" t="s">
        <v>227</v>
      </c>
      <c r="E29" s="113">
        <v>1010</v>
      </c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261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200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81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14:D36" xr:uid="{00000000-0002-0000-8100-000000000000}">
      <formula1>$B$51:$B$89</formula1>
    </dataValidation>
    <dataValidation type="list" allowBlank="1" showInputMessage="1" showErrorMessage="1" sqref="D5:D13" xr:uid="{00000000-0002-0000-8100-000001000000}">
      <formula1>$B$51:$B$88</formula1>
    </dataValidation>
    <dataValidation type="list" allowBlank="1" showInputMessage="1" showErrorMessage="1" sqref="D37" xr:uid="{00000000-0002-0000-8100-000002000000}">
      <formula1>$B$51:$B$69</formula1>
    </dataValidation>
    <dataValidation type="list" allowBlank="1" showInputMessage="1" showErrorMessage="1" sqref="D4" xr:uid="{00000000-0002-0000-8100-000003000000}">
      <formula1>$B$51:$B$97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filterMode="1">
    <tabColor rgb="FFFFC000"/>
    <pageSetUpPr fitToPage="1"/>
  </sheetPr>
  <dimension ref="A2:U138"/>
  <sheetViews>
    <sheetView showGridLines="0" topLeftCell="A50" zoomScale="85" zoomScaleNormal="85" workbookViewId="0">
      <selection activeCell="D55" sqref="D55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73.140625" style="7" customWidth="1"/>
    <col min="4" max="4" width="19.140625" style="7" customWidth="1"/>
    <col min="5" max="5" width="12.7109375" style="7" bestFit="1" customWidth="1"/>
    <col min="6" max="6" width="15.140625" style="7" customWidth="1"/>
    <col min="7" max="7" width="16.28515625" style="7" customWidth="1"/>
    <col min="8" max="9" width="17.140625" style="65" customWidth="1"/>
    <col min="10" max="10" width="13.7109375" style="65" bestFit="1" customWidth="1"/>
    <col min="11" max="11" width="16.85546875" style="7" customWidth="1"/>
    <col min="12" max="12" width="26.28515625" style="7" customWidth="1"/>
    <col min="13" max="13" width="12.7109375" style="7" bestFit="1" customWidth="1"/>
    <col min="14" max="16384" width="11.42578125" style="7"/>
  </cols>
  <sheetData>
    <row r="2" spans="1:19" ht="21.75" customHeight="1" x14ac:dyDescent="0.35">
      <c r="A2" s="65"/>
      <c r="B2" s="521" t="s">
        <v>5</v>
      </c>
      <c r="C2" s="522"/>
      <c r="D2" s="522"/>
      <c r="E2" s="522"/>
      <c r="F2" s="522"/>
      <c r="G2" s="522"/>
      <c r="H2" s="523"/>
      <c r="I2" s="2"/>
      <c r="J2" s="2"/>
      <c r="K2" s="7">
        <f>107.04</f>
        <v>107.04</v>
      </c>
      <c r="L2" s="221">
        <f>(K55+'Certifi,es-lr febrero 2022 '!J53)/'Certifi, servi.EM Febrero 2022'!K2+K53+K49+'Certifi,es-lr febrero 2022 '!J48+'Certifi,es-lr febrero 2022 '!J52</f>
        <v>0</v>
      </c>
    </row>
    <row r="3" spans="1:19" ht="21.95" customHeight="1" x14ac:dyDescent="0.2">
      <c r="A3" s="65"/>
      <c r="B3" s="524" t="s">
        <v>79</v>
      </c>
      <c r="C3" s="525"/>
      <c r="D3" s="525"/>
      <c r="E3" s="525"/>
      <c r="F3" s="525"/>
      <c r="G3" s="525"/>
      <c r="H3" s="526"/>
      <c r="I3" s="267"/>
      <c r="J3" s="1"/>
      <c r="M3" s="142" t="s">
        <v>149</v>
      </c>
      <c r="N3" s="142">
        <v>102225</v>
      </c>
    </row>
    <row r="4" spans="1:19" ht="21.95" customHeight="1" x14ac:dyDescent="0.35">
      <c r="A4" s="65"/>
      <c r="B4" s="530" t="s">
        <v>0</v>
      </c>
      <c r="C4" s="531"/>
      <c r="D4" s="531"/>
      <c r="E4" s="531"/>
      <c r="F4" s="531"/>
      <c r="G4" s="531"/>
      <c r="H4" s="532"/>
      <c r="I4" s="2"/>
      <c r="J4" s="1"/>
      <c r="M4" s="142" t="s">
        <v>150</v>
      </c>
      <c r="N4" s="142">
        <v>10222503</v>
      </c>
    </row>
    <row r="5" spans="1:19" ht="27.75" customHeight="1" x14ac:dyDescent="0.35">
      <c r="A5" s="65"/>
      <c r="B5" s="527" t="s">
        <v>284</v>
      </c>
      <c r="C5" s="528"/>
      <c r="D5" s="528"/>
      <c r="E5" s="528"/>
      <c r="F5" s="528"/>
      <c r="G5" s="528"/>
      <c r="H5" s="529"/>
      <c r="I5" s="2"/>
      <c r="J5" s="1"/>
    </row>
    <row r="6" spans="1:19" ht="6" customHeight="1" x14ac:dyDescent="0.2">
      <c r="A6" s="65"/>
    </row>
    <row r="7" spans="1:19" ht="50.25" customHeight="1" x14ac:dyDescent="0.2">
      <c r="A7" s="65"/>
      <c r="B7" s="3" t="s">
        <v>6</v>
      </c>
      <c r="C7" s="4" t="s">
        <v>7</v>
      </c>
      <c r="D7" s="5" t="s">
        <v>1</v>
      </c>
      <c r="E7" s="288" t="s">
        <v>297</v>
      </c>
      <c r="F7" s="288" t="s">
        <v>299</v>
      </c>
      <c r="G7" s="288" t="s">
        <v>300</v>
      </c>
      <c r="H7" s="288" t="s">
        <v>301</v>
      </c>
      <c r="I7" s="294"/>
      <c r="J7" s="294"/>
      <c r="L7" s="287" t="s">
        <v>157</v>
      </c>
      <c r="M7" s="288" t="s">
        <v>297</v>
      </c>
      <c r="N7" s="288" t="s">
        <v>298</v>
      </c>
      <c r="O7" s="146"/>
      <c r="P7" s="146"/>
      <c r="Q7" s="146"/>
      <c r="R7" s="147"/>
      <c r="S7" s="146"/>
    </row>
    <row r="8" spans="1:19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VLOOKUP(A8,$A$95:$B$139,2,FALSE)</f>
        <v>2.38</v>
      </c>
      <c r="E8" s="17">
        <f>IFERROR(VLOOKUP(A8,'Control-EM Febrero  2022 '!$H$6:$K$24,3,FALSE),"0")</f>
        <v>320</v>
      </c>
      <c r="F8" s="254">
        <f>D8*E8</f>
        <v>761.59999999999991</v>
      </c>
      <c r="G8" s="17">
        <f>IFERROR(VLOOKUP(A8,'Control-EM Febrero  2022 '!$H$6:$K$24,4,FALSE),"0")</f>
        <v>1245</v>
      </c>
      <c r="H8" s="238">
        <f>IFERROR(+D8*G8,"")</f>
        <v>2963.1</v>
      </c>
      <c r="I8" s="295"/>
      <c r="J8" s="270">
        <f>H8+F8</f>
        <v>3724.7</v>
      </c>
      <c r="L8" s="290" t="s">
        <v>169</v>
      </c>
      <c r="M8" s="144">
        <f>E8</f>
        <v>320</v>
      </c>
      <c r="N8" s="8">
        <f>G8</f>
        <v>1245</v>
      </c>
      <c r="P8" s="185"/>
      <c r="Q8" s="185"/>
      <c r="R8" s="185"/>
      <c r="S8" s="185"/>
    </row>
    <row r="9" spans="1:19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7">
        <f>IFERROR(VLOOKUP(A9,'Control-EM Febrero  2022 '!$H$6:$K$24,3,FALSE),"0")</f>
        <v>820</v>
      </c>
      <c r="F9" s="254">
        <f t="shared" ref="F9:F48" si="1">D9*E9</f>
        <v>2607.6</v>
      </c>
      <c r="G9" s="17">
        <f>IFERROR(VLOOKUP(A9,'Control-EM Febrero  2022 '!$H$6:$K$24,4,FALSE),"0")</f>
        <v>0</v>
      </c>
      <c r="H9" s="238">
        <f t="shared" ref="H9:H48" si="2">IFERROR(+D9*G9,"")</f>
        <v>0</v>
      </c>
      <c r="I9" s="295"/>
      <c r="J9" s="270">
        <f t="shared" ref="J9:J48" si="3">H9+F9</f>
        <v>2607.6</v>
      </c>
      <c r="K9" s="54"/>
      <c r="L9" s="290" t="s">
        <v>152</v>
      </c>
      <c r="M9" s="144">
        <f t="shared" ref="M9:M48" si="4">E9</f>
        <v>820</v>
      </c>
      <c r="N9" s="8">
        <f t="shared" ref="N9:N48" si="5">G9</f>
        <v>0</v>
      </c>
      <c r="P9" s="185"/>
      <c r="Q9" s="185"/>
      <c r="R9" s="185"/>
      <c r="S9" s="185"/>
    </row>
    <row r="10" spans="1:19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7">
        <f>IFERROR(VLOOKUP(A10,'Control-EM Febrero  2022 '!$H$6:$K$24,3,FALSE),"0")</f>
        <v>1750</v>
      </c>
      <c r="F10" s="254">
        <f t="shared" si="1"/>
        <v>4217.5</v>
      </c>
      <c r="G10" s="17">
        <f>IFERROR(VLOOKUP(A10,'Control-EM Febrero  2022 '!$H$6:$K$24,4,FALSE),"0")</f>
        <v>0</v>
      </c>
      <c r="H10" s="238">
        <f t="shared" si="2"/>
        <v>0</v>
      </c>
      <c r="I10" s="295"/>
      <c r="J10" s="270">
        <f t="shared" si="3"/>
        <v>4217.5</v>
      </c>
      <c r="K10" s="54"/>
      <c r="L10" s="290" t="s">
        <v>154</v>
      </c>
      <c r="M10" s="144">
        <f t="shared" si="4"/>
        <v>1750</v>
      </c>
      <c r="N10" s="8">
        <f t="shared" si="5"/>
        <v>0</v>
      </c>
      <c r="P10" s="185"/>
      <c r="Q10" s="185"/>
      <c r="R10" s="185"/>
      <c r="S10" s="185"/>
    </row>
    <row r="11" spans="1:19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7" t="str">
        <f>IFERROR(VLOOKUP(A11,'Control-EM Febrero  2022 '!$H$6:$K$24,3,FALSE),"0")</f>
        <v>0</v>
      </c>
      <c r="F11" s="254">
        <f t="shared" si="1"/>
        <v>0</v>
      </c>
      <c r="G11" s="17" t="str">
        <f>IFERROR(VLOOKUP(A11,'Control-EM Febrero  2022 '!$H$6:$K$24,4,FALSE),"0")</f>
        <v>0</v>
      </c>
      <c r="H11" s="238">
        <f t="shared" si="2"/>
        <v>0</v>
      </c>
      <c r="I11" s="295"/>
      <c r="J11" s="270">
        <f t="shared" si="3"/>
        <v>0</v>
      </c>
      <c r="K11" s="54"/>
      <c r="L11" s="54"/>
      <c r="M11" s="144" t="str">
        <f t="shared" si="4"/>
        <v>0</v>
      </c>
      <c r="N11" s="8" t="str">
        <f t="shared" si="5"/>
        <v>0</v>
      </c>
    </row>
    <row r="12" spans="1:19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7" t="str">
        <f>IFERROR(VLOOKUP(A12,'Control-EM Febrero  2022 '!$H$6:$K$24,3,FALSE),"0")</f>
        <v>0</v>
      </c>
      <c r="F12" s="254">
        <f t="shared" si="1"/>
        <v>0</v>
      </c>
      <c r="G12" s="17" t="str">
        <f>IFERROR(VLOOKUP(A12,'Control-EM Febrero  2022 '!$H$6:$K$24,4,FALSE),"0")</f>
        <v>0</v>
      </c>
      <c r="H12" s="238">
        <f t="shared" si="2"/>
        <v>0</v>
      </c>
      <c r="I12" s="295"/>
      <c r="J12" s="270">
        <f t="shared" si="3"/>
        <v>0</v>
      </c>
      <c r="K12" s="54"/>
      <c r="L12" s="54"/>
      <c r="M12" s="144" t="str">
        <f t="shared" si="4"/>
        <v>0</v>
      </c>
      <c r="N12" s="8" t="str">
        <f t="shared" si="5"/>
        <v>0</v>
      </c>
    </row>
    <row r="13" spans="1:19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7" t="str">
        <f>IFERROR(VLOOKUP(A13,'Control-EM Febrero  2022 '!$H$6:$K$24,3,FALSE),"0")</f>
        <v>0</v>
      </c>
      <c r="F13" s="254">
        <f t="shared" si="1"/>
        <v>0</v>
      </c>
      <c r="G13" s="17" t="str">
        <f>IFERROR(VLOOKUP(A13,'Control-EM Febrero  2022 '!$H$6:$K$24,4,FALSE),"0")</f>
        <v>0</v>
      </c>
      <c r="H13" s="238">
        <f t="shared" si="2"/>
        <v>0</v>
      </c>
      <c r="I13" s="295"/>
      <c r="J13" s="270">
        <f t="shared" si="3"/>
        <v>0</v>
      </c>
      <c r="K13" s="54"/>
      <c r="L13" s="54"/>
      <c r="M13" s="144" t="str">
        <f t="shared" si="4"/>
        <v>0</v>
      </c>
      <c r="N13" s="8" t="str">
        <f t="shared" si="5"/>
        <v>0</v>
      </c>
    </row>
    <row r="14" spans="1:19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7">
        <f>IFERROR(VLOOKUP(A14,'Control-EM Febrero  2022 '!$H$6:$K$24,3,FALSE),"0")</f>
        <v>590</v>
      </c>
      <c r="F14" s="254">
        <f t="shared" si="1"/>
        <v>2041.4</v>
      </c>
      <c r="G14" s="17">
        <f>IFERROR(VLOOKUP(A14,'Control-EM Febrero  2022 '!$H$6:$K$24,4,FALSE),"0")</f>
        <v>0</v>
      </c>
      <c r="H14" s="238">
        <f t="shared" si="2"/>
        <v>0</v>
      </c>
      <c r="I14" s="295"/>
      <c r="J14" s="270">
        <f t="shared" si="3"/>
        <v>2041.4</v>
      </c>
      <c r="K14" s="54"/>
      <c r="L14" s="290" t="s">
        <v>156</v>
      </c>
      <c r="M14" s="144">
        <f t="shared" si="4"/>
        <v>590</v>
      </c>
      <c r="N14" s="8">
        <f t="shared" si="5"/>
        <v>0</v>
      </c>
      <c r="O14" s="8"/>
      <c r="P14" s="185"/>
      <c r="Q14" s="185"/>
      <c r="R14" s="185"/>
      <c r="S14" s="185"/>
    </row>
    <row r="15" spans="1:19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7" t="str">
        <f>IFERROR(VLOOKUP(A15,'Control-EM Febrero  2022 '!$H$6:$K$24,3,FALSE),"0")</f>
        <v>0</v>
      </c>
      <c r="F15" s="254">
        <f t="shared" si="1"/>
        <v>0</v>
      </c>
      <c r="G15" s="17" t="str">
        <f>IFERROR(VLOOKUP(A15,'Control-EM Febrero  2022 '!$H$6:$K$24,4,FALSE),"0")</f>
        <v>0</v>
      </c>
      <c r="H15" s="238">
        <f t="shared" si="2"/>
        <v>0</v>
      </c>
      <c r="I15" s="295"/>
      <c r="J15" s="270">
        <f t="shared" si="3"/>
        <v>0</v>
      </c>
      <c r="K15" s="54"/>
      <c r="L15" s="54"/>
      <c r="M15" s="144" t="str">
        <f t="shared" si="4"/>
        <v>0</v>
      </c>
      <c r="N15" s="8" t="str">
        <f t="shared" si="5"/>
        <v>0</v>
      </c>
    </row>
    <row r="16" spans="1:19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7" t="str">
        <f>IFERROR(VLOOKUP(A16,'Control-EM Febrero  2022 '!$H$6:$K$24,3,FALSE),"0")</f>
        <v>0</v>
      </c>
      <c r="F16" s="254">
        <f t="shared" si="1"/>
        <v>0</v>
      </c>
      <c r="G16" s="17" t="str">
        <f>IFERROR(VLOOKUP(A16,'Control-EM Febrero  2022 '!$H$6:$K$24,4,FALSE),"0")</f>
        <v>0</v>
      </c>
      <c r="H16" s="238">
        <f t="shared" si="2"/>
        <v>0</v>
      </c>
      <c r="I16" s="295"/>
      <c r="J16" s="270">
        <f t="shared" si="3"/>
        <v>0</v>
      </c>
      <c r="K16" s="54"/>
      <c r="L16" s="54"/>
      <c r="M16" s="144" t="str">
        <f t="shared" si="4"/>
        <v>0</v>
      </c>
      <c r="N16" s="8" t="str">
        <f t="shared" si="5"/>
        <v>0</v>
      </c>
    </row>
    <row r="17" spans="1:19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7" t="str">
        <f>IFERROR(VLOOKUP(A17,'Control-EM Febrero  2022 '!$H$6:$K$24,3,FALSE),"0")</f>
        <v>0</v>
      </c>
      <c r="F17" s="254">
        <f t="shared" si="1"/>
        <v>0</v>
      </c>
      <c r="G17" s="17" t="str">
        <f>IFERROR(VLOOKUP(A17,'Control-EM Febrero  2022 '!$H$6:$K$24,4,FALSE),"0")</f>
        <v>0</v>
      </c>
      <c r="H17" s="238">
        <f t="shared" si="2"/>
        <v>0</v>
      </c>
      <c r="I17" s="295"/>
      <c r="J17" s="270">
        <f t="shared" si="3"/>
        <v>0</v>
      </c>
      <c r="K17" s="54"/>
      <c r="L17" s="290" t="s">
        <v>252</v>
      </c>
      <c r="M17" s="144" t="str">
        <f t="shared" si="4"/>
        <v>0</v>
      </c>
      <c r="N17" s="8" t="str">
        <f t="shared" si="5"/>
        <v>0</v>
      </c>
      <c r="P17" s="146"/>
      <c r="Q17" s="146"/>
      <c r="R17" s="146"/>
      <c r="S17" s="146"/>
    </row>
    <row r="18" spans="1:19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7">
        <f>IFERROR(VLOOKUP(A18,'Control-EM Febrero  2022 '!$H$6:$K$24,3,FALSE),"0")</f>
        <v>40</v>
      </c>
      <c r="F18" s="254">
        <f t="shared" si="1"/>
        <v>73.600000000000009</v>
      </c>
      <c r="G18" s="17">
        <f>IFERROR(VLOOKUP(A18,'Control-EM Febrero  2022 '!$H$6:$K$24,4,FALSE),"0")</f>
        <v>520</v>
      </c>
      <c r="H18" s="238">
        <f t="shared" si="2"/>
        <v>956.80000000000007</v>
      </c>
      <c r="I18" s="295"/>
      <c r="J18" s="270">
        <f t="shared" si="3"/>
        <v>1030.4000000000001</v>
      </c>
      <c r="K18" s="223"/>
      <c r="L18" s="290" t="s">
        <v>151</v>
      </c>
      <c r="M18" s="144">
        <f t="shared" si="4"/>
        <v>40</v>
      </c>
      <c r="N18" s="8">
        <f t="shared" si="5"/>
        <v>520</v>
      </c>
      <c r="P18" s="185"/>
      <c r="Q18" s="185"/>
      <c r="R18" s="185"/>
      <c r="S18" s="185"/>
    </row>
    <row r="19" spans="1:19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7" t="str">
        <f>IFERROR(VLOOKUP(A19,'Control-EM Febrero  2022 '!$H$6:$K$24,3,FALSE),"0")</f>
        <v>0</v>
      </c>
      <c r="F19" s="254">
        <f t="shared" si="1"/>
        <v>0</v>
      </c>
      <c r="G19" s="17" t="str">
        <f>IFERROR(VLOOKUP(A19,'Control-EM Febrero  2022 '!$H$6:$K$24,4,FALSE),"0")</f>
        <v>0</v>
      </c>
      <c r="H19" s="238">
        <f t="shared" si="2"/>
        <v>0</v>
      </c>
      <c r="I19" s="295"/>
      <c r="J19" s="270">
        <f t="shared" si="3"/>
        <v>0</v>
      </c>
      <c r="L19" s="54"/>
      <c r="M19" s="144" t="str">
        <f t="shared" si="4"/>
        <v>0</v>
      </c>
      <c r="N19" s="8" t="str">
        <f t="shared" si="5"/>
        <v>0</v>
      </c>
    </row>
    <row r="20" spans="1:19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7" t="str">
        <f>IFERROR(VLOOKUP(A20,'Control-EM Febrero  2022 '!$H$6:$K$24,3,FALSE),"0")</f>
        <v>0</v>
      </c>
      <c r="F20" s="254">
        <f t="shared" si="1"/>
        <v>0</v>
      </c>
      <c r="G20" s="17" t="str">
        <f>IFERROR(VLOOKUP(A20,'Control-EM Febrero  2022 '!$H$6:$K$24,4,FALSE),"0")</f>
        <v>0</v>
      </c>
      <c r="H20" s="238">
        <f t="shared" si="2"/>
        <v>0</v>
      </c>
      <c r="I20" s="295"/>
      <c r="J20" s="270">
        <f t="shared" si="3"/>
        <v>0</v>
      </c>
      <c r="L20" s="54"/>
      <c r="M20" s="144" t="str">
        <f t="shared" si="4"/>
        <v>0</v>
      </c>
      <c r="N20" s="8" t="str">
        <f t="shared" si="5"/>
        <v>0</v>
      </c>
    </row>
    <row r="21" spans="1:19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7" t="str">
        <f>IFERROR(VLOOKUP(A21,'Control-EM Febrero  2022 '!$H$6:$K$24,3,FALSE),"0")</f>
        <v>0</v>
      </c>
      <c r="F21" s="254">
        <f t="shared" si="1"/>
        <v>0</v>
      </c>
      <c r="G21" s="17" t="str">
        <f>IFERROR(VLOOKUP(A21,'Control-EM Febrero  2022 '!$H$6:$K$24,4,FALSE),"0")</f>
        <v>0</v>
      </c>
      <c r="H21" s="238">
        <f t="shared" si="2"/>
        <v>0</v>
      </c>
      <c r="I21" s="295"/>
      <c r="J21" s="270">
        <f t="shared" si="3"/>
        <v>0</v>
      </c>
      <c r="L21" s="54"/>
      <c r="M21" s="144" t="str">
        <f t="shared" si="4"/>
        <v>0</v>
      </c>
      <c r="N21" s="8" t="str">
        <f t="shared" si="5"/>
        <v>0</v>
      </c>
    </row>
    <row r="22" spans="1:19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7" t="str">
        <f>IFERROR(VLOOKUP(A22,'Control-EM Febrero  2022 '!$H$6:$K$24,3,FALSE),"0")</f>
        <v>0</v>
      </c>
      <c r="F22" s="254">
        <f t="shared" si="1"/>
        <v>0</v>
      </c>
      <c r="G22" s="17" t="str">
        <f>IFERROR(VLOOKUP(A22,'Control-EM Febrero  2022 '!$H$6:$K$24,4,FALSE),"0")</f>
        <v>0</v>
      </c>
      <c r="H22" s="238">
        <f t="shared" si="2"/>
        <v>0</v>
      </c>
      <c r="I22" s="295"/>
      <c r="J22" s="270">
        <f t="shared" si="3"/>
        <v>0</v>
      </c>
      <c r="L22" s="54"/>
      <c r="M22" s="144" t="str">
        <f t="shared" si="4"/>
        <v>0</v>
      </c>
      <c r="N22" s="8" t="str">
        <f t="shared" si="5"/>
        <v>0</v>
      </c>
    </row>
    <row r="23" spans="1:19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7" t="str">
        <f>IFERROR(VLOOKUP(A23,'Control-EM Febrero  2022 '!$H$6:$K$24,3,FALSE),"0")</f>
        <v>0</v>
      </c>
      <c r="F23" s="254">
        <f t="shared" si="1"/>
        <v>0</v>
      </c>
      <c r="G23" s="17" t="str">
        <f>IFERROR(VLOOKUP(A23,'Control-EM Febrero  2022 '!$H$6:$K$24,4,FALSE),"0")</f>
        <v>0</v>
      </c>
      <c r="H23" s="238">
        <f t="shared" si="2"/>
        <v>0</v>
      </c>
      <c r="I23" s="295"/>
      <c r="J23" s="270">
        <f t="shared" si="3"/>
        <v>0</v>
      </c>
      <c r="L23" s="54"/>
      <c r="M23" s="144" t="str">
        <f t="shared" si="4"/>
        <v>0</v>
      </c>
      <c r="N23" s="8" t="str">
        <f t="shared" si="5"/>
        <v>0</v>
      </c>
    </row>
    <row r="24" spans="1:19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7">
        <f>IFERROR(VLOOKUP(A24,'Control-EM Febrero  2022 '!$H$6:$K$24,3,FALSE),"0")</f>
        <v>0</v>
      </c>
      <c r="F24" s="254">
        <f t="shared" si="1"/>
        <v>0</v>
      </c>
      <c r="G24" s="17">
        <f>IFERROR(VLOOKUP(A24,'Control-EM Febrero  2022 '!$H$6:$K$24,4,FALSE),"0")</f>
        <v>540</v>
      </c>
      <c r="H24" s="238">
        <f t="shared" si="2"/>
        <v>1836</v>
      </c>
      <c r="I24" s="295"/>
      <c r="J24" s="270">
        <f t="shared" si="3"/>
        <v>1836</v>
      </c>
      <c r="K24" s="221"/>
      <c r="L24" s="290" t="s">
        <v>168</v>
      </c>
      <c r="M24" s="144">
        <f t="shared" si="4"/>
        <v>0</v>
      </c>
      <c r="N24" s="8">
        <f t="shared" si="5"/>
        <v>540</v>
      </c>
      <c r="O24" s="8"/>
      <c r="P24" s="185"/>
      <c r="Q24" s="185"/>
      <c r="R24" s="185"/>
      <c r="S24" s="185"/>
    </row>
    <row r="25" spans="1:19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7" t="str">
        <f>IFERROR(VLOOKUP(A25,'Control-EM Febrero  2022 '!$H$6:$K$24,3,FALSE),"0")</f>
        <v>0</v>
      </c>
      <c r="F25" s="254">
        <f t="shared" si="1"/>
        <v>0</v>
      </c>
      <c r="G25" s="17" t="str">
        <f>IFERROR(VLOOKUP(A25,'Control-EM Febrero  2022 '!$H$6:$K$24,4,FALSE),"0")</f>
        <v>0</v>
      </c>
      <c r="H25" s="238">
        <f t="shared" si="2"/>
        <v>0</v>
      </c>
      <c r="I25" s="295"/>
      <c r="J25" s="270">
        <f t="shared" si="3"/>
        <v>0</v>
      </c>
      <c r="L25" s="54"/>
      <c r="M25" s="144" t="str">
        <f t="shared" si="4"/>
        <v>0</v>
      </c>
      <c r="N25" s="8" t="str">
        <f t="shared" si="5"/>
        <v>0</v>
      </c>
    </row>
    <row r="26" spans="1:19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7" t="str">
        <f>IFERROR(VLOOKUP(A26,'Control-EM Febrero  2022 '!$H$6:$K$24,3,FALSE),"0")</f>
        <v>0</v>
      </c>
      <c r="F26" s="254">
        <f t="shared" si="1"/>
        <v>0</v>
      </c>
      <c r="G26" s="17" t="str">
        <f>IFERROR(VLOOKUP(A26,'Control-EM Febrero  2022 '!$H$6:$K$24,4,FALSE),"0")</f>
        <v>0</v>
      </c>
      <c r="H26" s="238">
        <f t="shared" si="2"/>
        <v>0</v>
      </c>
      <c r="I26" s="295"/>
      <c r="J26" s="270">
        <f t="shared" si="3"/>
        <v>0</v>
      </c>
      <c r="L26" s="54"/>
      <c r="M26" s="144" t="str">
        <f t="shared" si="4"/>
        <v>0</v>
      </c>
      <c r="N26" s="8" t="str">
        <f t="shared" si="5"/>
        <v>0</v>
      </c>
    </row>
    <row r="27" spans="1:19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7">
        <f>IFERROR(VLOOKUP(A27,'Control-EM Febrero  2022 '!$H$6:$K$24,3,FALSE),"0")</f>
        <v>0</v>
      </c>
      <c r="F27" s="254">
        <f t="shared" si="1"/>
        <v>0</v>
      </c>
      <c r="G27" s="17">
        <f>IFERROR(VLOOKUP(A27,'Control-EM Febrero  2022 '!$H$6:$K$24,4,FALSE),"0")</f>
        <v>1200</v>
      </c>
      <c r="H27" s="238">
        <f t="shared" si="2"/>
        <v>6984</v>
      </c>
      <c r="I27" s="295"/>
      <c r="J27" s="270">
        <f t="shared" si="3"/>
        <v>6984</v>
      </c>
      <c r="K27" s="221"/>
      <c r="L27" s="290" t="s">
        <v>176</v>
      </c>
      <c r="M27" s="144">
        <f t="shared" si="4"/>
        <v>0</v>
      </c>
      <c r="N27" s="8">
        <f t="shared" si="5"/>
        <v>1200</v>
      </c>
      <c r="O27" s="8"/>
      <c r="P27" s="185"/>
      <c r="Q27" s="185"/>
      <c r="R27" s="185"/>
      <c r="S27" s="185"/>
    </row>
    <row r="28" spans="1:19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7">
        <v>0.5</v>
      </c>
      <c r="F28" s="254">
        <f t="shared" si="1"/>
        <v>1425</v>
      </c>
      <c r="G28" s="17" t="str">
        <f>IFERROR(VLOOKUP(A28,'Control-EM Febrero  2022 '!$H$6:$K$24,4,FALSE),"0")</f>
        <v>0</v>
      </c>
      <c r="H28" s="238">
        <f t="shared" si="2"/>
        <v>0</v>
      </c>
      <c r="I28" s="295"/>
      <c r="J28" s="270">
        <f t="shared" si="3"/>
        <v>1425</v>
      </c>
      <c r="K28" s="221"/>
      <c r="L28" s="291" t="s">
        <v>175</v>
      </c>
      <c r="M28" s="144">
        <f t="shared" si="4"/>
        <v>0.5</v>
      </c>
      <c r="N28" s="8" t="str">
        <f t="shared" si="5"/>
        <v>0</v>
      </c>
      <c r="P28" s="146"/>
      <c r="Q28" s="146"/>
      <c r="R28" s="146"/>
      <c r="S28" s="146"/>
    </row>
    <row r="29" spans="1:19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7" t="str">
        <f>IFERROR(VLOOKUP(A29,'Control-EM Febrero  2022 '!$H$6:$K$24,3,FALSE),"0")</f>
        <v>0</v>
      </c>
      <c r="F29" s="254">
        <f t="shared" si="1"/>
        <v>0</v>
      </c>
      <c r="G29" s="17" t="str">
        <f>IFERROR(VLOOKUP(A29,'Control-EM Febrero  2022 '!$H$6:$K$24,4,FALSE),"0")</f>
        <v>0</v>
      </c>
      <c r="H29" s="238">
        <f t="shared" si="2"/>
        <v>0</v>
      </c>
      <c r="I29" s="295"/>
      <c r="J29" s="270">
        <f t="shared" si="3"/>
        <v>0</v>
      </c>
      <c r="L29" s="292"/>
      <c r="M29" s="144" t="str">
        <f t="shared" si="4"/>
        <v>0</v>
      </c>
      <c r="N29" s="8" t="str">
        <f t="shared" si="5"/>
        <v>0</v>
      </c>
    </row>
    <row r="30" spans="1:19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7" t="str">
        <f>IFERROR(VLOOKUP(A30,'Control-EM Febrero  2022 '!$H$6:$K$24,3,FALSE),"0")</f>
        <v>0</v>
      </c>
      <c r="F30" s="254">
        <f t="shared" si="1"/>
        <v>0</v>
      </c>
      <c r="G30" s="17" t="str">
        <f>IFERROR(VLOOKUP(A30,'Control-EM Febrero  2022 '!$H$6:$K$24,4,FALSE),"0")</f>
        <v>0</v>
      </c>
      <c r="H30" s="238">
        <f t="shared" si="2"/>
        <v>0</v>
      </c>
      <c r="I30" s="295"/>
      <c r="J30" s="270">
        <f t="shared" si="3"/>
        <v>0</v>
      </c>
      <c r="L30" s="292"/>
      <c r="M30" s="144" t="str">
        <f t="shared" si="4"/>
        <v>0</v>
      </c>
      <c r="N30" s="8" t="str">
        <f t="shared" si="5"/>
        <v>0</v>
      </c>
    </row>
    <row r="31" spans="1:19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7">
        <f>IFERROR(VLOOKUP(A31,'Control-EM Febrero  2022 '!$H$6:$K$24,3,FALSE),"0")</f>
        <v>80</v>
      </c>
      <c r="F31" s="254">
        <f t="shared" si="1"/>
        <v>312.8</v>
      </c>
      <c r="G31" s="17">
        <f>IFERROR(VLOOKUP(A31,'Control-EM Febrero  2022 '!$H$6:$K$24,4,FALSE),"0")</f>
        <v>0</v>
      </c>
      <c r="H31" s="238">
        <f t="shared" si="2"/>
        <v>0</v>
      </c>
      <c r="I31" s="295"/>
      <c r="J31" s="270">
        <f t="shared" si="3"/>
        <v>312.8</v>
      </c>
      <c r="L31" s="290" t="s">
        <v>170</v>
      </c>
      <c r="M31" s="144">
        <f t="shared" si="4"/>
        <v>80</v>
      </c>
      <c r="N31" s="8">
        <f t="shared" si="5"/>
        <v>0</v>
      </c>
      <c r="O31" s="8"/>
      <c r="P31" s="185"/>
      <c r="Q31" s="185"/>
      <c r="R31" s="185"/>
      <c r="S31" s="185"/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7" t="str">
        <f>IFERROR(VLOOKUP(A32,'Control-EM Febrero  2022 '!$H$6:$K$24,3,FALSE),"0")</f>
        <v>0</v>
      </c>
      <c r="F32" s="254">
        <f t="shared" si="1"/>
        <v>0</v>
      </c>
      <c r="G32" s="17" t="str">
        <f>IFERROR(VLOOKUP(A32,'Control-EM Febrero  2022 '!$H$6:$K$24,4,FALSE),"0")</f>
        <v>0</v>
      </c>
      <c r="H32" s="238">
        <f t="shared" si="2"/>
        <v>0</v>
      </c>
      <c r="I32" s="295"/>
      <c r="J32" s="270">
        <f t="shared" si="3"/>
        <v>0</v>
      </c>
      <c r="K32" s="223"/>
      <c r="L32" s="290" t="s">
        <v>171</v>
      </c>
      <c r="M32" s="144" t="str">
        <f t="shared" si="4"/>
        <v>0</v>
      </c>
      <c r="N32" s="8" t="str">
        <f t="shared" si="5"/>
        <v>0</v>
      </c>
      <c r="P32" s="185"/>
      <c r="Q32" s="185"/>
      <c r="R32" s="185"/>
      <c r="S32" s="185"/>
    </row>
    <row r="33" spans="1:21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7" t="str">
        <f>IFERROR(VLOOKUP(A33,'Control-EM Febrero  2022 '!$H$6:$K$24,3,FALSE),"0")</f>
        <v>0</v>
      </c>
      <c r="F33" s="254">
        <f t="shared" si="1"/>
        <v>0</v>
      </c>
      <c r="G33" s="17" t="str">
        <f>IFERROR(VLOOKUP(A33,'Control-EM Febrero  2022 '!$H$6:$K$24,4,FALSE),"0")</f>
        <v>0</v>
      </c>
      <c r="H33" s="238">
        <f t="shared" si="2"/>
        <v>0</v>
      </c>
      <c r="I33" s="295"/>
      <c r="J33" s="270">
        <f t="shared" si="3"/>
        <v>0</v>
      </c>
      <c r="K33" s="67"/>
      <c r="L33" s="293"/>
      <c r="M33" s="144" t="str">
        <f t="shared" si="4"/>
        <v>0</v>
      </c>
      <c r="N33" s="8" t="str">
        <f t="shared" si="5"/>
        <v>0</v>
      </c>
    </row>
    <row r="34" spans="1:21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7" t="str">
        <f>IFERROR(VLOOKUP(A34,'Control-EM Febrero  2022 '!$H$6:$K$24,3,FALSE),"0")</f>
        <v>0</v>
      </c>
      <c r="F34" s="254">
        <f t="shared" si="1"/>
        <v>0</v>
      </c>
      <c r="G34" s="17" t="str">
        <f>IFERROR(VLOOKUP(A34,'Control-EM Febrero  2022 '!$H$6:$K$24,4,FALSE),"0")</f>
        <v>0</v>
      </c>
      <c r="H34" s="238">
        <f t="shared" si="2"/>
        <v>0</v>
      </c>
      <c r="I34" s="295"/>
      <c r="J34" s="270">
        <f t="shared" si="3"/>
        <v>0</v>
      </c>
      <c r="L34" s="292"/>
      <c r="M34" s="144" t="str">
        <f t="shared" si="4"/>
        <v>0</v>
      </c>
      <c r="N34" s="8" t="str">
        <f t="shared" si="5"/>
        <v>0</v>
      </c>
    </row>
    <row r="35" spans="1:21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7">
        <f>IFERROR(VLOOKUP(A35,'Control-EM Febrero  2022 '!$H$6:$K$24,3,FALSE),"0")</f>
        <v>330</v>
      </c>
      <c r="F35" s="254">
        <f t="shared" si="1"/>
        <v>1749</v>
      </c>
      <c r="G35" s="17">
        <f>IFERROR(VLOOKUP(A35,'Control-EM Febrero  2022 '!$H$6:$K$24,4,FALSE),"0")</f>
        <v>0</v>
      </c>
      <c r="H35" s="238">
        <f t="shared" si="2"/>
        <v>0</v>
      </c>
      <c r="I35" s="295"/>
      <c r="J35" s="270">
        <f t="shared" si="3"/>
        <v>1749</v>
      </c>
      <c r="K35" s="221"/>
      <c r="L35" s="290" t="s">
        <v>155</v>
      </c>
      <c r="M35" s="144">
        <f t="shared" si="4"/>
        <v>330</v>
      </c>
      <c r="N35" s="8">
        <f t="shared" si="5"/>
        <v>0</v>
      </c>
      <c r="O35" s="8"/>
      <c r="P35" s="185"/>
      <c r="Q35" s="185"/>
      <c r="R35" s="185"/>
      <c r="S35" s="185"/>
    </row>
    <row r="36" spans="1:21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7">
        <f>IFERROR(VLOOKUP(A36,'Control-EM Febrero  2022 '!$H$6:$K$24,3,FALSE),"0")</f>
        <v>0</v>
      </c>
      <c r="F36" s="254">
        <f t="shared" si="1"/>
        <v>0</v>
      </c>
      <c r="G36" s="17">
        <f>IFERROR(VLOOKUP(A36,'Control-EM Febrero  2022 '!$H$6:$K$24,4,FALSE),"0")</f>
        <v>300</v>
      </c>
      <c r="H36" s="238">
        <f t="shared" si="2"/>
        <v>1020</v>
      </c>
      <c r="I36" s="295"/>
      <c r="J36" s="270">
        <f t="shared" si="3"/>
        <v>1020</v>
      </c>
      <c r="L36" s="290" t="s">
        <v>173</v>
      </c>
      <c r="M36" s="144">
        <f t="shared" si="4"/>
        <v>0</v>
      </c>
      <c r="N36" s="8">
        <f t="shared" si="5"/>
        <v>300</v>
      </c>
      <c r="P36" s="146"/>
      <c r="Q36" s="146"/>
      <c r="R36" s="146"/>
      <c r="S36" s="146"/>
    </row>
    <row r="37" spans="1:21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7" t="str">
        <f>IFERROR(VLOOKUP(A37,'Control-EM Febrero  2022 '!$H$6:$K$24,3,FALSE),"0")</f>
        <v>0</v>
      </c>
      <c r="F37" s="254">
        <f t="shared" si="1"/>
        <v>0</v>
      </c>
      <c r="G37" s="17" t="str">
        <f>IFERROR(VLOOKUP(A37,'Control-EM Febrero  2022 '!$H$6:$K$24,4,FALSE),"0")</f>
        <v>0</v>
      </c>
      <c r="H37" s="238">
        <f t="shared" si="2"/>
        <v>0</v>
      </c>
      <c r="I37" s="295"/>
      <c r="J37" s="270">
        <f t="shared" si="3"/>
        <v>0</v>
      </c>
      <c r="L37" s="292"/>
      <c r="M37" s="144" t="str">
        <f t="shared" si="4"/>
        <v>0</v>
      </c>
      <c r="N37" s="8" t="str">
        <f t="shared" si="5"/>
        <v>0</v>
      </c>
    </row>
    <row r="38" spans="1:21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7" t="str">
        <f>IFERROR(VLOOKUP(A38,'Control-EM Febrero  2022 '!$H$6:$K$24,3,FALSE),"0")</f>
        <v>0</v>
      </c>
      <c r="F38" s="254">
        <f t="shared" si="1"/>
        <v>0</v>
      </c>
      <c r="G38" s="17" t="str">
        <f>IFERROR(VLOOKUP(A38,'Control-EM Febrero  2022 '!$H$6:$K$24,4,FALSE),"0")</f>
        <v>0</v>
      </c>
      <c r="H38" s="238">
        <f t="shared" si="2"/>
        <v>0</v>
      </c>
      <c r="I38" s="295"/>
      <c r="J38" s="270">
        <f t="shared" si="3"/>
        <v>0</v>
      </c>
      <c r="L38" s="290" t="s">
        <v>248</v>
      </c>
      <c r="M38" s="144" t="str">
        <f t="shared" si="4"/>
        <v>0</v>
      </c>
      <c r="N38" s="8" t="str">
        <f t="shared" si="5"/>
        <v>0</v>
      </c>
      <c r="P38" s="146"/>
      <c r="Q38" s="146"/>
      <c r="R38" s="146"/>
      <c r="S38" s="146"/>
    </row>
    <row r="39" spans="1:21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7">
        <f>IFERROR(VLOOKUP(A39,'Control-EM Febrero  2022 '!$H$6:$K$24,3,FALSE),"0")</f>
        <v>0</v>
      </c>
      <c r="F39" s="254">
        <f t="shared" si="1"/>
        <v>0</v>
      </c>
      <c r="G39" s="17">
        <f>IFERROR(VLOOKUP(A39,'Control-EM Febrero  2022 '!$H$6:$K$24,4,FALSE),"0")</f>
        <v>1100</v>
      </c>
      <c r="H39" s="238">
        <f t="shared" si="2"/>
        <v>4730</v>
      </c>
      <c r="I39" s="295"/>
      <c r="J39" s="270">
        <f t="shared" si="3"/>
        <v>4730</v>
      </c>
      <c r="L39" s="290" t="s">
        <v>189</v>
      </c>
      <c r="M39" s="144">
        <f t="shared" si="4"/>
        <v>0</v>
      </c>
      <c r="N39" s="8">
        <f t="shared" si="5"/>
        <v>1100</v>
      </c>
      <c r="O39" s="8"/>
      <c r="P39" s="185"/>
      <c r="Q39" s="185"/>
      <c r="R39" s="185"/>
      <c r="S39" s="185"/>
    </row>
    <row r="40" spans="1:21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7" t="str">
        <f>IFERROR(VLOOKUP(A40,'Control-EM Febrero  2022 '!$H$6:$K$24,3,FALSE),"0")</f>
        <v>0</v>
      </c>
      <c r="F40" s="254">
        <f t="shared" si="1"/>
        <v>0</v>
      </c>
      <c r="G40" s="17" t="str">
        <f>IFERROR(VLOOKUP(A40,'Control-EM Febrero  2022 '!$H$6:$K$24,4,FALSE),"0")</f>
        <v>0</v>
      </c>
      <c r="H40" s="238">
        <f t="shared" si="2"/>
        <v>0</v>
      </c>
      <c r="I40" s="295"/>
      <c r="J40" s="270">
        <f t="shared" si="3"/>
        <v>0</v>
      </c>
      <c r="L40" s="292"/>
      <c r="M40" s="144" t="str">
        <f t="shared" si="4"/>
        <v>0</v>
      </c>
      <c r="N40" s="8" t="str">
        <f t="shared" si="5"/>
        <v>0</v>
      </c>
    </row>
    <row r="41" spans="1:21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7" t="str">
        <f>IFERROR(VLOOKUP(A41,'Control-EM Febrero  2022 '!$H$6:$K$24,3,FALSE),"0")</f>
        <v>0</v>
      </c>
      <c r="F41" s="254">
        <f t="shared" si="1"/>
        <v>0</v>
      </c>
      <c r="G41" s="17" t="str">
        <f>IFERROR(VLOOKUP(A41,'Control-EM Febrero  2022 '!$H$6:$K$24,4,FALSE),"0")</f>
        <v>0</v>
      </c>
      <c r="H41" s="238">
        <f t="shared" si="2"/>
        <v>0</v>
      </c>
      <c r="I41" s="295"/>
      <c r="J41" s="270">
        <f t="shared" si="3"/>
        <v>0</v>
      </c>
      <c r="L41" s="292"/>
      <c r="M41" s="144" t="str">
        <f t="shared" si="4"/>
        <v>0</v>
      </c>
      <c r="N41" s="8" t="str">
        <f t="shared" si="5"/>
        <v>0</v>
      </c>
    </row>
    <row r="42" spans="1:21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7">
        <f>IFERROR(VLOOKUP(A42,'Control-EM Febrero  2022 '!$H$6:$K$24,3,FALSE),"0")</f>
        <v>0</v>
      </c>
      <c r="F42" s="254">
        <f t="shared" si="1"/>
        <v>0</v>
      </c>
      <c r="G42" s="17">
        <f>IFERROR(VLOOKUP(A42,'Control-EM Febrero  2022 '!$H$6:$K$24,4,FALSE),"0")</f>
        <v>220</v>
      </c>
      <c r="H42" s="238">
        <f t="shared" si="2"/>
        <v>710.6</v>
      </c>
      <c r="I42" s="295"/>
      <c r="J42" s="270">
        <f t="shared" si="3"/>
        <v>710.6</v>
      </c>
      <c r="K42" s="174"/>
      <c r="L42" s="290" t="s">
        <v>244</v>
      </c>
      <c r="M42" s="144">
        <f t="shared" si="4"/>
        <v>0</v>
      </c>
      <c r="N42" s="8">
        <f t="shared" si="5"/>
        <v>220</v>
      </c>
      <c r="O42" s="8"/>
      <c r="P42" s="185"/>
      <c r="Q42" s="185"/>
      <c r="R42" s="185"/>
      <c r="S42" s="185"/>
    </row>
    <row r="43" spans="1:21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7">
        <f>IFERROR(VLOOKUP(A43,'Control-EM Febrero  2022 '!$H$6:$K$24,3,FALSE),"0")</f>
        <v>200</v>
      </c>
      <c r="F43" s="254">
        <f t="shared" si="1"/>
        <v>646</v>
      </c>
      <c r="G43" s="17">
        <f>IFERROR(VLOOKUP(A43,'Control-EM Febrero  2022 '!$H$6:$K$24,4,FALSE),"0")</f>
        <v>0</v>
      </c>
      <c r="H43" s="238">
        <f t="shared" si="2"/>
        <v>0</v>
      </c>
      <c r="I43" s="295"/>
      <c r="J43" s="270">
        <f t="shared" si="3"/>
        <v>646</v>
      </c>
      <c r="L43" s="290" t="s">
        <v>249</v>
      </c>
      <c r="M43" s="144">
        <f t="shared" si="4"/>
        <v>200</v>
      </c>
      <c r="N43" s="8">
        <f t="shared" si="5"/>
        <v>0</v>
      </c>
      <c r="P43" s="185"/>
      <c r="Q43" s="185"/>
      <c r="R43" s="185"/>
      <c r="S43" s="185"/>
    </row>
    <row r="44" spans="1:21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7" t="str">
        <f>IFERROR(VLOOKUP(A44,'Control-EM Febrero  2022 '!$H$6:$K$24,3,FALSE),"0")</f>
        <v>0</v>
      </c>
      <c r="F44" s="254">
        <f t="shared" si="1"/>
        <v>0</v>
      </c>
      <c r="G44" s="17" t="str">
        <f>IFERROR(VLOOKUP(A44,'Control-EM Febrero  2022 '!$H$6:$K$24,4,FALSE),"0")</f>
        <v>0</v>
      </c>
      <c r="H44" s="238">
        <f t="shared" si="2"/>
        <v>0</v>
      </c>
      <c r="I44" s="295"/>
      <c r="J44" s="270">
        <f t="shared" si="3"/>
        <v>0</v>
      </c>
      <c r="L44" s="290" t="s">
        <v>122</v>
      </c>
      <c r="M44" s="144" t="str">
        <f t="shared" si="4"/>
        <v>0</v>
      </c>
      <c r="N44" s="8" t="str">
        <f t="shared" si="5"/>
        <v>0</v>
      </c>
      <c r="P44" s="146"/>
      <c r="Q44" s="146"/>
      <c r="R44" s="146"/>
      <c r="S44" s="146"/>
    </row>
    <row r="45" spans="1:21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7" t="str">
        <f>IFERROR(VLOOKUP(A45,'Control-EM Febrero  2022 '!$H$6:$K$24,3,FALSE),"0")</f>
        <v>0</v>
      </c>
      <c r="F45" s="254">
        <f t="shared" si="1"/>
        <v>0</v>
      </c>
      <c r="G45" s="17" t="str">
        <f>IFERROR(VLOOKUP(A45,'Control-EM Febrero  2022 '!$H$6:$K$24,4,FALSE),"0")</f>
        <v>0</v>
      </c>
      <c r="H45" s="238">
        <f t="shared" si="2"/>
        <v>0</v>
      </c>
      <c r="I45" s="295"/>
      <c r="J45" s="270">
        <f t="shared" si="3"/>
        <v>0</v>
      </c>
      <c r="L45" s="290" t="str">
        <f>A45</f>
        <v>RT760</v>
      </c>
      <c r="M45" s="144" t="str">
        <f t="shared" si="4"/>
        <v>0</v>
      </c>
      <c r="N45" s="8" t="str">
        <f t="shared" si="5"/>
        <v>0</v>
      </c>
      <c r="P45" s="146"/>
      <c r="Q45" s="146"/>
      <c r="R45" s="146"/>
      <c r="S45" s="146"/>
    </row>
    <row r="46" spans="1:21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7" t="str">
        <f>IFERROR(VLOOKUP(A46,'Control-EM Febrero  2022 '!$H$6:$K$24,3,FALSE),"0")</f>
        <v>0</v>
      </c>
      <c r="F46" s="254">
        <f t="shared" si="1"/>
        <v>0</v>
      </c>
      <c r="G46" s="17" t="str">
        <f>IFERROR(VLOOKUP(A46,'Control-EM Febrero  2022 '!$H$6:$K$24,4,FALSE),"0")</f>
        <v>0</v>
      </c>
      <c r="H46" s="238">
        <f t="shared" si="2"/>
        <v>0</v>
      </c>
      <c r="I46" s="295"/>
      <c r="J46" s="270">
        <f t="shared" si="3"/>
        <v>0</v>
      </c>
      <c r="L46" s="290" t="str">
        <f>A46</f>
        <v>RT155</v>
      </c>
      <c r="M46" s="144" t="str">
        <f t="shared" si="4"/>
        <v>0</v>
      </c>
      <c r="N46" s="8" t="str">
        <f t="shared" si="5"/>
        <v>0</v>
      </c>
      <c r="P46" s="146"/>
      <c r="Q46" s="146"/>
      <c r="R46" s="146"/>
      <c r="S46" s="146"/>
    </row>
    <row r="47" spans="1:21" customFormat="1" ht="24.95" customHeight="1" x14ac:dyDescent="0.2">
      <c r="A47" s="87" t="s">
        <v>227</v>
      </c>
      <c r="B47" s="48">
        <v>40</v>
      </c>
      <c r="C47" s="96" t="s">
        <v>227</v>
      </c>
      <c r="D47" s="92">
        <f>VLOOKUP(A47,$A$95:$B$139,2,FALSE)</f>
        <v>4.4000000000000004</v>
      </c>
      <c r="E47" s="17">
        <f>IFERROR(VLOOKUP(A47,'Control-EM Febrero  2022 '!$H$6:$K$24,3,FALSE),"0")</f>
        <v>1220</v>
      </c>
      <c r="F47" s="254">
        <f t="shared" si="1"/>
        <v>5368</v>
      </c>
      <c r="G47" s="17">
        <f>IFERROR(VLOOKUP(A47,'Control-EM Febrero  2022 '!$H$6:$K$24,4,FALSE),"0")</f>
        <v>0</v>
      </c>
      <c r="H47" s="238">
        <f t="shared" si="2"/>
        <v>0</v>
      </c>
      <c r="I47" s="295"/>
      <c r="J47" s="270">
        <f t="shared" si="3"/>
        <v>5368</v>
      </c>
      <c r="L47" s="290">
        <v>20002380</v>
      </c>
      <c r="M47" s="144">
        <f t="shared" si="4"/>
        <v>1220</v>
      </c>
      <c r="N47" s="8">
        <f t="shared" si="5"/>
        <v>0</v>
      </c>
      <c r="O47" s="7"/>
      <c r="T47" s="65"/>
      <c r="U47" s="7"/>
    </row>
    <row r="48" spans="1:21" ht="24.95" customHeight="1" x14ac:dyDescent="0.2">
      <c r="A48" s="87" t="s">
        <v>228</v>
      </c>
      <c r="B48" s="212">
        <v>41</v>
      </c>
      <c r="C48" s="215" t="s">
        <v>228</v>
      </c>
      <c r="D48" s="92">
        <f>VLOOKUP(A48,$A$95:$B$139,2,FALSE)</f>
        <v>3.88</v>
      </c>
      <c r="E48" s="255">
        <f>IFERROR(VLOOKUP(A48,'Control-EM Febrero  2022 '!$H$6:$K$24,3,FALSE),"0")</f>
        <v>1500</v>
      </c>
      <c r="F48" s="256">
        <f t="shared" si="1"/>
        <v>5820</v>
      </c>
      <c r="G48" s="255">
        <f>IFERROR(VLOOKUP(A48,'Control-EM Febrero  2022 '!$H$6:$K$24,4,FALSE),"0")</f>
        <v>0</v>
      </c>
      <c r="H48" s="257">
        <f t="shared" si="2"/>
        <v>0</v>
      </c>
      <c r="I48" s="295"/>
      <c r="J48" s="270">
        <f t="shared" si="3"/>
        <v>5820</v>
      </c>
      <c r="K48" s="90"/>
      <c r="L48" s="290">
        <v>20002186</v>
      </c>
      <c r="M48" s="144">
        <f t="shared" si="4"/>
        <v>1500</v>
      </c>
      <c r="N48" s="8">
        <f t="shared" si="5"/>
        <v>0</v>
      </c>
      <c r="P48"/>
      <c r="Q48"/>
      <c r="R48"/>
      <c r="S48"/>
      <c r="T48" s="65"/>
    </row>
    <row r="49" spans="1:20" s="268" customFormat="1" ht="30" customHeight="1" x14ac:dyDescent="0.2">
      <c r="B49" s="269"/>
      <c r="C49" s="544"/>
      <c r="D49" s="545"/>
      <c r="E49" s="545"/>
      <c r="F49" s="546"/>
      <c r="G49" s="70" t="s">
        <v>291</v>
      </c>
      <c r="H49" s="70" t="s">
        <v>292</v>
      </c>
      <c r="I49" s="296"/>
      <c r="J49" s="286"/>
      <c r="L49" s="271"/>
      <c r="P49" s="185"/>
      <c r="Q49" s="142"/>
      <c r="R49" s="142"/>
      <c r="S49" s="142"/>
      <c r="T49" s="142"/>
    </row>
    <row r="50" spans="1:20" s="268" customFormat="1" ht="30" customHeight="1" x14ac:dyDescent="0.2">
      <c r="B50" s="269"/>
      <c r="C50" s="547" t="s">
        <v>293</v>
      </c>
      <c r="D50" s="547"/>
      <c r="E50" s="547"/>
      <c r="F50" s="547"/>
      <c r="G50" s="303">
        <f>G51+G52</f>
        <v>44223</v>
      </c>
      <c r="H50" s="272">
        <f>G50*0.97</f>
        <v>42896.31</v>
      </c>
      <c r="I50" s="295"/>
      <c r="J50" s="286"/>
      <c r="L50" s="271"/>
      <c r="Q50" s="142"/>
      <c r="R50" s="142"/>
      <c r="S50" s="142"/>
      <c r="T50" s="142"/>
    </row>
    <row r="51" spans="1:20" s="268" customFormat="1" ht="30" customHeight="1" x14ac:dyDescent="0.2">
      <c r="B51" s="269"/>
      <c r="C51" s="542" t="s">
        <v>294</v>
      </c>
      <c r="D51" s="543"/>
      <c r="E51" s="543"/>
      <c r="F51" s="273">
        <f>G51/G50</f>
        <v>0.56582547543133666</v>
      </c>
      <c r="G51" s="303">
        <f>SUM(F8:F48)</f>
        <v>25022.5</v>
      </c>
      <c r="H51" s="70">
        <f>G51*0.97</f>
        <v>24271.825000000001</v>
      </c>
      <c r="I51" s="296"/>
      <c r="J51" s="286"/>
      <c r="K51" s="271"/>
      <c r="L51" s="271"/>
      <c r="Q51" s="142"/>
      <c r="R51" s="142"/>
      <c r="S51" s="142"/>
      <c r="T51" s="142"/>
    </row>
    <row r="52" spans="1:20" s="268" customFormat="1" ht="30" customHeight="1" x14ac:dyDescent="0.2">
      <c r="B52" s="269"/>
      <c r="C52" s="548" t="s">
        <v>304</v>
      </c>
      <c r="D52" s="549"/>
      <c r="E52" s="549"/>
      <c r="F52" s="273">
        <f>G52/G50</f>
        <v>0.43417452456866334</v>
      </c>
      <c r="G52" s="303">
        <f>SUM(H8:H48)</f>
        <v>19200.5</v>
      </c>
      <c r="H52" s="70">
        <f>G52*0.97</f>
        <v>18624.485000000001</v>
      </c>
      <c r="I52" s="296"/>
      <c r="J52" s="286"/>
      <c r="K52" s="271"/>
      <c r="L52" s="271"/>
      <c r="Q52" s="142"/>
      <c r="R52" s="142"/>
      <c r="S52" s="142"/>
      <c r="T52" s="142"/>
    </row>
    <row r="53" spans="1:20" s="268" customFormat="1" ht="30" customHeight="1" x14ac:dyDescent="0.2">
      <c r="B53" s="269"/>
      <c r="C53" s="274"/>
      <c r="D53" s="145"/>
      <c r="E53" s="275"/>
      <c r="F53" s="276">
        <f>G51+G52</f>
        <v>44223</v>
      </c>
      <c r="G53" s="145"/>
      <c r="H53" s="241"/>
      <c r="I53" s="241"/>
      <c r="J53" s="286"/>
      <c r="Q53" s="142"/>
      <c r="R53" s="142"/>
      <c r="S53" s="142"/>
      <c r="T53" s="142"/>
    </row>
    <row r="54" spans="1:20" s="65" customFormat="1" ht="24.95" customHeight="1" x14ac:dyDescent="0.2">
      <c r="B54" s="289"/>
      <c r="C54" s="201" t="s">
        <v>303</v>
      </c>
      <c r="D54" s="278">
        <v>2094.98</v>
      </c>
      <c r="E54" s="279">
        <v>0.6</v>
      </c>
      <c r="F54" s="158" t="s">
        <v>10</v>
      </c>
      <c r="G54" s="70">
        <f>(D54*E54)</f>
        <v>1256.9880000000001</v>
      </c>
      <c r="H54" s="70">
        <f>G54*0.97</f>
        <v>1219.27836</v>
      </c>
      <c r="I54" s="296"/>
      <c r="J54" s="174"/>
      <c r="L54" s="149"/>
      <c r="M54" s="280"/>
      <c r="N54" s="60"/>
      <c r="O54" s="59"/>
      <c r="P54" s="59"/>
      <c r="Q54" s="59"/>
      <c r="R54" s="146"/>
    </row>
    <row r="55" spans="1:20" ht="24.95" customHeight="1" x14ac:dyDescent="0.2">
      <c r="B55" s="23"/>
      <c r="C55" s="201" t="s">
        <v>302</v>
      </c>
      <c r="D55" s="226">
        <v>827306.11798937095</v>
      </c>
      <c r="E55" s="69">
        <v>0.6</v>
      </c>
      <c r="F55" s="48" t="s">
        <v>10</v>
      </c>
      <c r="G55" s="72">
        <f>(D55*E55)</f>
        <v>496383.67079362256</v>
      </c>
      <c r="H55" s="72">
        <f>G55*0.97</f>
        <v>481492.16066981386</v>
      </c>
      <c r="I55" s="297"/>
      <c r="K55" s="90"/>
      <c r="M55" s="149"/>
      <c r="N55" s="151"/>
      <c r="O55" s="150"/>
      <c r="P55" s="59"/>
      <c r="Q55" s="59"/>
      <c r="R55" s="59"/>
      <c r="S55" s="146"/>
    </row>
    <row r="56" spans="1:20" s="65" customFormat="1" ht="24.95" customHeight="1" x14ac:dyDescent="0.25">
      <c r="A56" s="8"/>
      <c r="B56" s="9"/>
      <c r="C56" s="10"/>
      <c r="D56" s="12"/>
      <c r="E56" s="12"/>
      <c r="F56" s="11"/>
      <c r="G56" s="11"/>
      <c r="H56" s="13"/>
      <c r="I56" s="13"/>
    </row>
    <row r="57" spans="1:20" s="282" customFormat="1" ht="30" customHeight="1" x14ac:dyDescent="0.2">
      <c r="A57" s="268"/>
      <c r="B57" s="539" t="s">
        <v>296</v>
      </c>
      <c r="C57" s="539"/>
      <c r="D57" s="539"/>
      <c r="E57" s="539"/>
      <c r="F57" s="281" t="s">
        <v>8</v>
      </c>
      <c r="G57" s="540">
        <f>G54+G50</f>
        <v>45479.987999999998</v>
      </c>
      <c r="H57" s="541"/>
      <c r="I57" s="298"/>
      <c r="N57" s="268"/>
      <c r="O57" s="268"/>
      <c r="P57" s="268"/>
      <c r="Q57" s="268"/>
      <c r="R57" s="268"/>
    </row>
    <row r="58" spans="1:20" s="282" customFormat="1" ht="30" customHeight="1" x14ac:dyDescent="0.2">
      <c r="A58" s="268"/>
      <c r="B58" s="539" t="s">
        <v>15</v>
      </c>
      <c r="C58" s="539"/>
      <c r="D58" s="539"/>
      <c r="E58" s="539"/>
      <c r="F58" s="283" t="s">
        <v>9</v>
      </c>
      <c r="G58" s="540">
        <f>G55</f>
        <v>496383.67079362256</v>
      </c>
      <c r="H58" s="541"/>
      <c r="I58" s="298"/>
      <c r="N58" s="268"/>
      <c r="O58" s="268"/>
      <c r="P58" s="268"/>
      <c r="Q58" s="268"/>
      <c r="R58" s="268"/>
    </row>
    <row r="59" spans="1:20" s="282" customFormat="1" ht="30" customHeight="1" x14ac:dyDescent="0.2">
      <c r="B59" s="538" t="s">
        <v>192</v>
      </c>
      <c r="C59" s="538"/>
      <c r="D59" s="538"/>
      <c r="E59" s="538"/>
      <c r="F59" s="277" t="s">
        <v>8</v>
      </c>
      <c r="G59" s="536">
        <f>G57*0.97</f>
        <v>44115.588359999994</v>
      </c>
      <c r="H59" s="537"/>
      <c r="I59" s="299"/>
      <c r="K59" s="284"/>
      <c r="N59" s="268"/>
      <c r="O59" s="268"/>
      <c r="P59" s="268"/>
      <c r="Q59" s="268"/>
      <c r="R59" s="268"/>
    </row>
    <row r="60" spans="1:20" s="268" customFormat="1" ht="30" customHeight="1" x14ac:dyDescent="0.2">
      <c r="A60" s="282"/>
      <c r="B60" s="538" t="s">
        <v>193</v>
      </c>
      <c r="C60" s="538"/>
      <c r="D60" s="538"/>
      <c r="E60" s="538"/>
      <c r="F60" s="285" t="s">
        <v>9</v>
      </c>
      <c r="G60" s="536">
        <f>G58*0.97</f>
        <v>481492.16066981386</v>
      </c>
      <c r="H60" s="537"/>
      <c r="I60" s="299"/>
      <c r="K60" s="268">
        <f>107.04</f>
        <v>107.04</v>
      </c>
      <c r="L60" s="268">
        <f>G60/K60+G59</f>
        <v>48613.833508260584</v>
      </c>
    </row>
    <row r="61" spans="1:20" s="65" customFormat="1" x14ac:dyDescent="0.2">
      <c r="A61" s="7"/>
      <c r="B61" s="29"/>
      <c r="C61" s="30"/>
      <c r="D61" s="30"/>
      <c r="E61" s="30"/>
      <c r="F61" s="31"/>
      <c r="G61" s="31"/>
      <c r="H61" s="242"/>
      <c r="I61" s="300"/>
      <c r="K61" s="174"/>
    </row>
    <row r="62" spans="1:20" s="65" customFormat="1" x14ac:dyDescent="0.2">
      <c r="A62" s="7"/>
      <c r="B62" s="14"/>
      <c r="C62" s="8"/>
      <c r="D62" s="8"/>
      <c r="E62" s="8"/>
      <c r="F62" s="7"/>
      <c r="G62" s="7"/>
      <c r="H62" s="243"/>
      <c r="I62" s="300"/>
      <c r="K62" s="176"/>
    </row>
    <row r="63" spans="1:20" s="65" customFormat="1" ht="21.95" customHeight="1" x14ac:dyDescent="0.2">
      <c r="A63" s="7"/>
      <c r="B63" s="14"/>
      <c r="C63" s="8"/>
      <c r="D63" s="8"/>
      <c r="E63" s="8"/>
      <c r="F63" s="7"/>
      <c r="G63" s="7"/>
      <c r="H63" s="243"/>
      <c r="I63" s="300"/>
      <c r="K63" s="175"/>
    </row>
    <row r="64" spans="1:20" s="65" customFormat="1" ht="21.95" customHeight="1" x14ac:dyDescent="0.2">
      <c r="A64" s="7"/>
      <c r="B64" s="14"/>
      <c r="C64" s="8"/>
      <c r="D64" s="8"/>
      <c r="E64" s="8"/>
      <c r="F64" s="7"/>
      <c r="G64" s="7"/>
      <c r="H64" s="243"/>
      <c r="I64" s="300"/>
      <c r="K64" s="177"/>
    </row>
    <row r="65" spans="1:10" s="65" customFormat="1" ht="21.95" customHeight="1" x14ac:dyDescent="0.2">
      <c r="A65" s="7"/>
      <c r="B65" s="14"/>
      <c r="C65" s="8"/>
      <c r="D65" s="8"/>
      <c r="E65" s="8"/>
      <c r="F65" s="7"/>
      <c r="G65" s="7"/>
      <c r="H65" s="243"/>
      <c r="I65" s="300"/>
    </row>
    <row r="66" spans="1:10" s="65" customFormat="1" ht="21.95" customHeight="1" x14ac:dyDescent="0.2">
      <c r="A66" s="7"/>
      <c r="B66" s="14"/>
      <c r="C66" s="7"/>
      <c r="D66" s="15"/>
      <c r="E66" s="15"/>
      <c r="F66" s="15"/>
      <c r="G66" s="15"/>
      <c r="H66" s="244"/>
      <c r="I66" s="301"/>
    </row>
    <row r="67" spans="1:10" s="65" customFormat="1" ht="21.95" customHeight="1" x14ac:dyDescent="0.2">
      <c r="A67" s="7"/>
      <c r="B67" s="14"/>
      <c r="C67" s="7"/>
      <c r="D67" s="15"/>
      <c r="E67" s="7"/>
      <c r="F67" s="15"/>
      <c r="G67" s="15"/>
      <c r="H67" s="244"/>
      <c r="I67" s="301"/>
    </row>
    <row r="68" spans="1:10" s="65" customFormat="1" ht="23.25" customHeight="1" x14ac:dyDescent="0.2">
      <c r="A68"/>
      <c r="B68" s="14"/>
      <c r="C68" s="51" t="s">
        <v>16</v>
      </c>
      <c r="D68" s="6"/>
      <c r="E68" s="516" t="s">
        <v>17</v>
      </c>
      <c r="F68" s="517"/>
      <c r="G68" s="517"/>
      <c r="H68" s="535"/>
      <c r="I68" s="266"/>
    </row>
    <row r="69" spans="1:10" s="65" customFormat="1" ht="15.75" x14ac:dyDescent="0.25">
      <c r="A69" s="7"/>
      <c r="B69" s="36"/>
      <c r="C69" s="46" t="s">
        <v>110</v>
      </c>
      <c r="D69" s="37"/>
      <c r="E69" s="38" t="s">
        <v>258</v>
      </c>
      <c r="F69" s="38"/>
      <c r="G69" s="38"/>
      <c r="H69" s="39"/>
      <c r="I69" s="38"/>
    </row>
    <row r="70" spans="1:10" s="65" customFormat="1" ht="21.95" customHeight="1" x14ac:dyDescent="0.2">
      <c r="A70" s="7"/>
      <c r="B70" s="40"/>
      <c r="C70" s="41"/>
      <c r="D70" s="41"/>
      <c r="E70" s="42"/>
      <c r="F70" s="42"/>
      <c r="G70" s="42"/>
      <c r="H70" s="245"/>
      <c r="I70" s="301"/>
    </row>
    <row r="71" spans="1:10" s="65" customFormat="1" ht="21.95" customHeight="1" x14ac:dyDescent="0.2">
      <c r="A71" s="7"/>
      <c r="B71" s="7"/>
      <c r="C71" s="7"/>
      <c r="D71" s="7"/>
      <c r="E71" s="7"/>
      <c r="F71" s="7"/>
      <c r="G71" s="7"/>
    </row>
    <row r="72" spans="1:10" s="65" customFormat="1" ht="21.95" customHeight="1" x14ac:dyDescent="0.2">
      <c r="A72" s="7"/>
      <c r="B72" s="7"/>
      <c r="C72" s="7"/>
      <c r="D72" s="7"/>
      <c r="E72" s="7"/>
      <c r="F72" s="7"/>
      <c r="G72" s="7"/>
    </row>
    <row r="73" spans="1:10" s="65" customFormat="1" ht="21.95" customHeight="1" x14ac:dyDescent="0.2">
      <c r="B73" s="7"/>
      <c r="C73" s="7"/>
      <c r="D73" s="7"/>
      <c r="E73" s="7"/>
      <c r="F73" s="7"/>
      <c r="G73" s="7"/>
    </row>
    <row r="74" spans="1:10" s="65" customFormat="1" ht="21.95" customHeight="1" x14ac:dyDescent="0.2"/>
    <row r="75" spans="1:10" ht="7.5" customHeight="1" x14ac:dyDescent="0.2">
      <c r="A75" s="65"/>
      <c r="B75" s="65"/>
      <c r="C75" s="65"/>
      <c r="D75" s="65"/>
      <c r="E75" s="65"/>
      <c r="F75" s="65"/>
      <c r="G75" s="65"/>
    </row>
    <row r="76" spans="1:10" ht="18" customHeight="1" x14ac:dyDescent="0.2">
      <c r="A76" s="65"/>
      <c r="B76" s="65"/>
      <c r="C76" s="65"/>
      <c r="D76" s="65"/>
      <c r="E76" s="65"/>
      <c r="F76" s="65"/>
      <c r="G76" s="65"/>
    </row>
    <row r="77" spans="1:10" ht="18" customHeight="1" x14ac:dyDescent="0.2">
      <c r="A77" s="65"/>
      <c r="B77" s="65"/>
      <c r="C77" s="65"/>
      <c r="D77" s="65"/>
      <c r="E77" s="65"/>
      <c r="F77" s="65"/>
      <c r="G77" s="65"/>
    </row>
    <row r="78" spans="1:10" ht="18" customHeight="1" x14ac:dyDescent="0.2">
      <c r="A78" s="65"/>
      <c r="B78" s="65"/>
      <c r="C78" s="65"/>
      <c r="D78" s="65"/>
      <c r="E78" s="65"/>
      <c r="F78" s="65"/>
      <c r="G78" s="65"/>
    </row>
    <row r="79" spans="1:10" ht="18" customHeight="1" x14ac:dyDescent="0.2">
      <c r="A79" s="65"/>
      <c r="B79" s="65"/>
      <c r="C79" s="65"/>
      <c r="D79" s="65"/>
      <c r="E79" s="65"/>
      <c r="F79" s="65"/>
      <c r="G79" s="65"/>
      <c r="J79" s="66"/>
    </row>
    <row r="80" spans="1:10" ht="18" customHeight="1" x14ac:dyDescent="0.2">
      <c r="A80" s="65"/>
      <c r="B80" s="65"/>
      <c r="C80" s="65"/>
      <c r="D80" s="65"/>
      <c r="E80" s="65"/>
      <c r="F80" s="65"/>
      <c r="G80" s="65"/>
    </row>
    <row r="81" spans="1:7" ht="18" customHeight="1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A87" s="65"/>
      <c r="B87" s="65"/>
      <c r="C87" s="65"/>
      <c r="D87" s="65"/>
      <c r="E87" s="65"/>
      <c r="F87" s="65"/>
      <c r="G87" s="65"/>
    </row>
    <row r="88" spans="1:7" x14ac:dyDescent="0.2">
      <c r="A88" s="65"/>
      <c r="B88" s="65"/>
      <c r="C88" s="65"/>
      <c r="D88" s="65"/>
      <c r="E88" s="65"/>
      <c r="F88" s="65"/>
      <c r="G88" s="65"/>
    </row>
    <row r="89" spans="1:7" x14ac:dyDescent="0.2">
      <c r="A89" s="65"/>
      <c r="B89" s="65"/>
      <c r="C89" s="65"/>
      <c r="D89" s="65"/>
      <c r="E89" s="65"/>
      <c r="F89" s="65"/>
      <c r="G89" s="65"/>
    </row>
    <row r="90" spans="1:7" x14ac:dyDescent="0.2">
      <c r="B90" s="65"/>
      <c r="C90" s="65"/>
      <c r="D90" s="65"/>
      <c r="E90" s="65"/>
      <c r="F90" s="65"/>
      <c r="G90" s="65"/>
    </row>
    <row r="91" spans="1:7" x14ac:dyDescent="0.2">
      <c r="B91" s="65"/>
      <c r="C91" s="65"/>
    </row>
    <row r="92" spans="1:7" x14ac:dyDescent="0.2">
      <c r="B92" s="65"/>
      <c r="C92" s="65"/>
    </row>
    <row r="93" spans="1:7" x14ac:dyDescent="0.2">
      <c r="B93" s="65"/>
      <c r="C93" s="65"/>
    </row>
    <row r="95" spans="1:7" ht="14.25" x14ac:dyDescent="0.2">
      <c r="A95" s="165" t="s">
        <v>32</v>
      </c>
      <c r="B95" s="166">
        <v>2.38</v>
      </c>
    </row>
    <row r="96" spans="1:7" ht="14.25" x14ac:dyDescent="0.2">
      <c r="A96" s="165" t="s">
        <v>31</v>
      </c>
      <c r="B96" s="166">
        <v>3.18</v>
      </c>
      <c r="F96" s="55"/>
      <c r="G96" s="55"/>
    </row>
    <row r="97" spans="1:7" ht="14.25" x14ac:dyDescent="0.2">
      <c r="A97" s="165" t="s">
        <v>37</v>
      </c>
      <c r="B97" s="166">
        <v>2.41</v>
      </c>
      <c r="F97" s="55"/>
      <c r="G97" s="55"/>
    </row>
    <row r="98" spans="1:7" ht="14.25" x14ac:dyDescent="0.2">
      <c r="A98" s="165" t="s">
        <v>36</v>
      </c>
      <c r="B98" s="166">
        <v>2.15</v>
      </c>
      <c r="F98" s="55"/>
      <c r="G98" s="55"/>
    </row>
    <row r="99" spans="1:7" ht="14.25" x14ac:dyDescent="0.2">
      <c r="A99" s="165" t="s">
        <v>38</v>
      </c>
      <c r="B99" s="166">
        <v>2.83</v>
      </c>
      <c r="F99" s="55"/>
      <c r="G99" s="55"/>
    </row>
    <row r="100" spans="1:7" ht="14.25" x14ac:dyDescent="0.2">
      <c r="A100" s="165" t="s">
        <v>40</v>
      </c>
      <c r="B100" s="166">
        <v>2.15</v>
      </c>
      <c r="F100" s="55"/>
      <c r="G100" s="55"/>
    </row>
    <row r="101" spans="1:7" ht="14.25" x14ac:dyDescent="0.2">
      <c r="A101" s="165" t="s">
        <v>39</v>
      </c>
      <c r="B101" s="166">
        <v>3.46</v>
      </c>
      <c r="F101" s="55"/>
      <c r="G101" s="55"/>
    </row>
    <row r="102" spans="1:7" ht="14.25" x14ac:dyDescent="0.2">
      <c r="A102" s="165" t="s">
        <v>28</v>
      </c>
      <c r="B102" s="166">
        <v>2.76</v>
      </c>
      <c r="F102" s="55"/>
      <c r="G102" s="55"/>
    </row>
    <row r="103" spans="1:7" ht="14.25" x14ac:dyDescent="0.2">
      <c r="A103" s="165" t="s">
        <v>41</v>
      </c>
      <c r="B103" s="166">
        <v>4.3899999999999997</v>
      </c>
      <c r="F103" s="55"/>
      <c r="G103" s="55"/>
    </row>
    <row r="104" spans="1:7" ht="14.25" x14ac:dyDescent="0.2">
      <c r="A104" s="165" t="s">
        <v>43</v>
      </c>
      <c r="B104" s="166">
        <v>1.18</v>
      </c>
      <c r="F104" s="55"/>
      <c r="G104" s="55"/>
    </row>
    <row r="105" spans="1:7" ht="14.25" x14ac:dyDescent="0.2">
      <c r="A105" s="165" t="s">
        <v>30</v>
      </c>
      <c r="B105" s="166">
        <v>1.84</v>
      </c>
      <c r="F105" s="55"/>
      <c r="G105" s="55"/>
    </row>
    <row r="106" spans="1:7" ht="14.25" x14ac:dyDescent="0.2">
      <c r="A106" s="165" t="s">
        <v>34</v>
      </c>
      <c r="B106" s="166">
        <v>5.98</v>
      </c>
      <c r="F106" s="55"/>
      <c r="G106" s="55"/>
    </row>
    <row r="107" spans="1:7" ht="14.25" x14ac:dyDescent="0.2">
      <c r="A107" s="165" t="s">
        <v>33</v>
      </c>
      <c r="B107" s="166">
        <v>5.45</v>
      </c>
      <c r="F107" s="55"/>
      <c r="G107" s="55"/>
    </row>
    <row r="108" spans="1:7" ht="14.25" x14ac:dyDescent="0.2">
      <c r="A108" s="165" t="s">
        <v>42</v>
      </c>
      <c r="B108" s="166">
        <v>3.9</v>
      </c>
      <c r="F108" s="55"/>
      <c r="G108" s="55"/>
    </row>
    <row r="109" spans="1:7" ht="14.25" x14ac:dyDescent="0.2">
      <c r="A109" s="165" t="s">
        <v>29</v>
      </c>
      <c r="B109" s="166">
        <v>2</v>
      </c>
      <c r="F109" s="55"/>
      <c r="G109" s="55"/>
    </row>
    <row r="110" spans="1:7" ht="14.25" x14ac:dyDescent="0.2">
      <c r="A110" s="165" t="s">
        <v>62</v>
      </c>
      <c r="B110" s="166">
        <v>1.9</v>
      </c>
      <c r="F110" s="55"/>
      <c r="G110" s="55"/>
    </row>
    <row r="111" spans="1:7" ht="15.75" customHeight="1" x14ac:dyDescent="0.2">
      <c r="A111" s="165" t="s">
        <v>63</v>
      </c>
      <c r="B111" s="166">
        <v>3.4</v>
      </c>
      <c r="F111" s="55"/>
      <c r="G111" s="55"/>
    </row>
    <row r="112" spans="1:7" ht="14.25" x14ac:dyDescent="0.2">
      <c r="A112" s="165" t="s">
        <v>64</v>
      </c>
      <c r="B112" s="166">
        <v>6.1</v>
      </c>
      <c r="F112" s="55"/>
      <c r="G112" s="55"/>
    </row>
    <row r="113" spans="1:9" ht="14.25" x14ac:dyDescent="0.2">
      <c r="A113" s="165" t="s">
        <v>65</v>
      </c>
      <c r="B113" s="166">
        <v>6.5</v>
      </c>
      <c r="F113" s="55"/>
      <c r="G113" s="55"/>
    </row>
    <row r="114" spans="1:9" ht="14.25" x14ac:dyDescent="0.2">
      <c r="A114" s="165" t="s">
        <v>66</v>
      </c>
      <c r="B114" s="166">
        <v>4.4000000000000004</v>
      </c>
      <c r="F114" s="55"/>
      <c r="G114" s="55"/>
    </row>
    <row r="115" spans="1:9" ht="14.25" x14ac:dyDescent="0.2">
      <c r="A115" s="165" t="s">
        <v>67</v>
      </c>
      <c r="B115" s="166">
        <v>2850</v>
      </c>
      <c r="F115" s="55"/>
      <c r="G115" s="55"/>
    </row>
    <row r="116" spans="1:9" ht="14.25" x14ac:dyDescent="0.2">
      <c r="A116" s="165" t="s">
        <v>68</v>
      </c>
      <c r="B116" s="166">
        <v>4.5999999999999996</v>
      </c>
      <c r="F116" s="55"/>
      <c r="G116" s="55"/>
    </row>
    <row r="117" spans="1:9" ht="14.25" x14ac:dyDescent="0.2">
      <c r="A117" s="165" t="s">
        <v>69</v>
      </c>
      <c r="B117" s="166">
        <v>2.2000000000000002</v>
      </c>
      <c r="F117" s="55"/>
      <c r="G117" s="55"/>
    </row>
    <row r="118" spans="1:9" ht="14.25" x14ac:dyDescent="0.2">
      <c r="A118" s="165" t="s">
        <v>70</v>
      </c>
      <c r="B118" s="166">
        <v>3.91</v>
      </c>
      <c r="F118" s="55"/>
      <c r="G118" s="55"/>
    </row>
    <row r="119" spans="1:9" ht="14.25" x14ac:dyDescent="0.2">
      <c r="A119" s="165" t="s">
        <v>71</v>
      </c>
      <c r="B119" s="166">
        <v>3.3</v>
      </c>
      <c r="F119" s="55"/>
      <c r="G119" s="55"/>
    </row>
    <row r="120" spans="1:9" ht="14.25" x14ac:dyDescent="0.2">
      <c r="A120" s="165" t="s">
        <v>72</v>
      </c>
      <c r="B120" s="166">
        <v>4.1500000000000004</v>
      </c>
      <c r="F120" s="55"/>
      <c r="G120" s="55"/>
    </row>
    <row r="121" spans="1:9" ht="14.25" x14ac:dyDescent="0.2">
      <c r="A121" s="165" t="s">
        <v>73</v>
      </c>
      <c r="B121" s="166">
        <v>4.3600000000000003</v>
      </c>
      <c r="F121" s="55"/>
      <c r="G121" s="55"/>
    </row>
    <row r="122" spans="1:9" ht="14.25" x14ac:dyDescent="0.2">
      <c r="A122" s="165" t="s">
        <v>74</v>
      </c>
      <c r="B122" s="166">
        <v>5.3</v>
      </c>
      <c r="F122" s="55"/>
      <c r="G122" s="55"/>
    </row>
    <row r="123" spans="1:9" ht="14.25" x14ac:dyDescent="0.2">
      <c r="A123" s="165" t="s">
        <v>143</v>
      </c>
      <c r="B123" s="166">
        <v>3.4</v>
      </c>
      <c r="F123" s="55"/>
      <c r="G123" s="55"/>
    </row>
    <row r="124" spans="1:9" ht="14.25" x14ac:dyDescent="0.2">
      <c r="A124" s="165" t="s">
        <v>75</v>
      </c>
      <c r="B124" s="166">
        <v>2.58</v>
      </c>
      <c r="F124" s="55"/>
      <c r="G124" s="55"/>
    </row>
    <row r="125" spans="1:9" ht="14.25" x14ac:dyDescent="0.2">
      <c r="A125" s="165" t="s">
        <v>76</v>
      </c>
      <c r="B125" s="166">
        <v>4.4000000000000004</v>
      </c>
      <c r="F125" s="55"/>
      <c r="G125" s="55"/>
    </row>
    <row r="126" spans="1:9" ht="14.25" x14ac:dyDescent="0.2">
      <c r="A126" s="165" t="s">
        <v>77</v>
      </c>
      <c r="B126" s="166">
        <v>4.3</v>
      </c>
      <c r="F126" s="55"/>
      <c r="G126" s="55"/>
    </row>
    <row r="127" spans="1:9" ht="14.25" x14ac:dyDescent="0.2">
      <c r="A127" s="165" t="s">
        <v>142</v>
      </c>
      <c r="B127" s="166">
        <v>5.82</v>
      </c>
      <c r="F127" s="55"/>
      <c r="G127" s="55"/>
    </row>
    <row r="128" spans="1:9" ht="28.5" x14ac:dyDescent="0.2">
      <c r="A128" s="165" t="s">
        <v>58</v>
      </c>
      <c r="B128" s="166">
        <v>4.3</v>
      </c>
      <c r="H128" s="66"/>
      <c r="I128" s="66"/>
    </row>
    <row r="129" spans="1:3" ht="14.25" x14ac:dyDescent="0.2">
      <c r="A129" s="165" t="s">
        <v>35</v>
      </c>
      <c r="B129" s="167">
        <v>2.2000000000000002</v>
      </c>
    </row>
    <row r="130" spans="1:3" ht="14.25" x14ac:dyDescent="0.2">
      <c r="A130" s="165" t="s">
        <v>27</v>
      </c>
      <c r="B130" s="167">
        <v>3.23</v>
      </c>
    </row>
    <row r="131" spans="1:3" ht="14.25" x14ac:dyDescent="0.2">
      <c r="A131" s="165" t="s">
        <v>59</v>
      </c>
      <c r="B131" s="167">
        <v>3.23</v>
      </c>
    </row>
    <row r="132" spans="1:3" x14ac:dyDescent="0.2">
      <c r="A132" s="168" t="s">
        <v>122</v>
      </c>
      <c r="B132" s="167">
        <v>4.76</v>
      </c>
    </row>
    <row r="133" spans="1:3" ht="14.25" x14ac:dyDescent="0.2">
      <c r="A133" s="165" t="s">
        <v>186</v>
      </c>
      <c r="B133" s="167">
        <v>5.24</v>
      </c>
    </row>
    <row r="134" spans="1:3" ht="14.25" x14ac:dyDescent="0.2">
      <c r="A134" s="165" t="s">
        <v>200</v>
      </c>
      <c r="B134" s="167">
        <v>5.19</v>
      </c>
    </row>
    <row r="135" spans="1:3" x14ac:dyDescent="0.2">
      <c r="A135" s="189" t="s">
        <v>75</v>
      </c>
      <c r="B135" s="190">
        <v>2.58</v>
      </c>
      <c r="C135" s="65"/>
    </row>
    <row r="136" spans="1:3" x14ac:dyDescent="0.2">
      <c r="A136" s="190" t="s">
        <v>203</v>
      </c>
      <c r="B136" s="190">
        <v>4.45</v>
      </c>
    </row>
    <row r="137" spans="1:3" x14ac:dyDescent="0.2">
      <c r="A137" s="96" t="s">
        <v>227</v>
      </c>
      <c r="B137" s="92">
        <v>4.4000000000000004</v>
      </c>
    </row>
    <row r="138" spans="1:3" x14ac:dyDescent="0.2">
      <c r="A138" s="97" t="s">
        <v>228</v>
      </c>
      <c r="B138" s="195">
        <v>3.88</v>
      </c>
    </row>
  </sheetData>
  <autoFilter ref="A7:U55" xr:uid="{00000000-0009-0000-0000-000082000000}">
    <filterColumn colId="9">
      <filters blank="1">
        <filter val="USD 1.020,00"/>
        <filter val="USD 1.030,40"/>
        <filter val="USD 1.425,00"/>
        <filter val="USD 1.749,00"/>
        <filter val="USD 1.836,00"/>
        <filter val="USD 2.041,40"/>
        <filter val="USD 2.607,60"/>
        <filter val="USD 3.724,70"/>
        <filter val="USD 312,80"/>
        <filter val="USD 4.217,50"/>
        <filter val="USD 4.730,00"/>
        <filter val="USD 5.368,00"/>
        <filter val="USD 5.820,00"/>
        <filter val="USD 6.984,00"/>
        <filter val="USD 646,00"/>
        <filter val="USD 710,60"/>
      </filters>
    </filterColumn>
  </autoFilter>
  <mergeCells count="17">
    <mergeCell ref="G58:H58"/>
    <mergeCell ref="B58:E58"/>
    <mergeCell ref="C51:E51"/>
    <mergeCell ref="C49:F49"/>
    <mergeCell ref="C50:F50"/>
    <mergeCell ref="C52:E52"/>
    <mergeCell ref="B2:H2"/>
    <mergeCell ref="B3:H3"/>
    <mergeCell ref="B4:H4"/>
    <mergeCell ref="B5:H5"/>
    <mergeCell ref="B57:E57"/>
    <mergeCell ref="G57:H57"/>
    <mergeCell ref="G59:H59"/>
    <mergeCell ref="G60:H60"/>
    <mergeCell ref="B59:E59"/>
    <mergeCell ref="B60:E60"/>
    <mergeCell ref="E68:H6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pageSetUpPr fitToPage="1"/>
  </sheetPr>
  <dimension ref="A1:L93"/>
  <sheetViews>
    <sheetView zoomScale="98" zoomScaleNormal="98" workbookViewId="0">
      <selection activeCell="I19" activeCellId="1" sqref="I21:I22 I7:I19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style="146" customWidth="1"/>
    <col min="10" max="10" width="11.42578125" style="146"/>
    <col min="11" max="11" width="25.85546875" style="59" bestFit="1" customWidth="1"/>
    <col min="12" max="12" width="11.42578125" style="59"/>
  </cols>
  <sheetData>
    <row r="1" spans="2:11" x14ac:dyDescent="0.2">
      <c r="C1" s="59" t="s">
        <v>101</v>
      </c>
    </row>
    <row r="3" spans="2:11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1" x14ac:dyDescent="0.2">
      <c r="B4" s="113">
        <v>80048626</v>
      </c>
      <c r="C4" s="114">
        <v>44592</v>
      </c>
      <c r="D4" s="113" t="s">
        <v>27</v>
      </c>
      <c r="E4" s="113">
        <v>90</v>
      </c>
      <c r="G4" s="60"/>
    </row>
    <row r="5" spans="2:11" ht="13.5" thickBot="1" x14ac:dyDescent="0.25">
      <c r="B5" s="113">
        <v>80048626</v>
      </c>
      <c r="C5" s="114">
        <v>44592</v>
      </c>
      <c r="D5" s="113" t="s">
        <v>30</v>
      </c>
      <c r="E5" s="113">
        <v>290</v>
      </c>
      <c r="G5" s="60"/>
    </row>
    <row r="6" spans="2:11" x14ac:dyDescent="0.2">
      <c r="B6" s="113">
        <v>80048626</v>
      </c>
      <c r="C6" s="114">
        <v>44592</v>
      </c>
      <c r="D6" s="113" t="s">
        <v>31</v>
      </c>
      <c r="E6" s="113">
        <v>410</v>
      </c>
      <c r="G6" s="60"/>
      <c r="H6" s="53" t="s">
        <v>23</v>
      </c>
      <c r="I6" s="146" t="s">
        <v>25</v>
      </c>
      <c r="J6" s="251" t="s">
        <v>286</v>
      </c>
      <c r="K6" s="252" t="s">
        <v>287</v>
      </c>
    </row>
    <row r="7" spans="2:11" x14ac:dyDescent="0.2">
      <c r="B7" s="113">
        <v>80048626</v>
      </c>
      <c r="C7" s="114">
        <v>44592</v>
      </c>
      <c r="D7" s="113" t="s">
        <v>32</v>
      </c>
      <c r="E7" s="113">
        <v>565</v>
      </c>
      <c r="G7" s="60"/>
      <c r="H7" s="54" t="s">
        <v>27</v>
      </c>
      <c r="I7" s="499">
        <v>220</v>
      </c>
      <c r="J7" s="253">
        <v>0</v>
      </c>
      <c r="K7" s="250">
        <v>220</v>
      </c>
    </row>
    <row r="8" spans="2:11" x14ac:dyDescent="0.2">
      <c r="B8" s="113">
        <v>80048626</v>
      </c>
      <c r="C8" s="114">
        <v>44592</v>
      </c>
      <c r="D8" s="113" t="s">
        <v>142</v>
      </c>
      <c r="E8" s="113">
        <v>1000</v>
      </c>
      <c r="H8" s="54" t="s">
        <v>63</v>
      </c>
      <c r="I8" s="499">
        <v>540</v>
      </c>
      <c r="J8" s="253">
        <v>0</v>
      </c>
      <c r="K8" s="250">
        <v>540</v>
      </c>
    </row>
    <row r="9" spans="2:11" x14ac:dyDescent="0.2">
      <c r="B9" s="113">
        <v>80048626</v>
      </c>
      <c r="C9" s="114">
        <v>44592</v>
      </c>
      <c r="D9" s="113" t="s">
        <v>77</v>
      </c>
      <c r="E9" s="113">
        <v>1100</v>
      </c>
      <c r="H9" s="54" t="s">
        <v>30</v>
      </c>
      <c r="I9" s="499">
        <v>560</v>
      </c>
      <c r="J9" s="253">
        <v>40</v>
      </c>
      <c r="K9" s="250">
        <v>520</v>
      </c>
    </row>
    <row r="10" spans="2:11" x14ac:dyDescent="0.2">
      <c r="B10" s="113">
        <v>80048626</v>
      </c>
      <c r="C10" s="114">
        <v>44592</v>
      </c>
      <c r="D10" s="113" t="s">
        <v>37</v>
      </c>
      <c r="E10" s="113">
        <v>970</v>
      </c>
      <c r="H10" s="54" t="s">
        <v>31</v>
      </c>
      <c r="I10" s="499">
        <v>820</v>
      </c>
      <c r="J10" s="253">
        <v>820</v>
      </c>
      <c r="K10" s="250">
        <v>0</v>
      </c>
    </row>
    <row r="11" spans="2:11" x14ac:dyDescent="0.2">
      <c r="B11" s="113">
        <v>80048626</v>
      </c>
      <c r="C11" s="114">
        <v>44592</v>
      </c>
      <c r="D11" s="113" t="s">
        <v>70</v>
      </c>
      <c r="E11" s="113">
        <v>40</v>
      </c>
      <c r="H11" s="54" t="s">
        <v>32</v>
      </c>
      <c r="I11" s="499">
        <v>1565</v>
      </c>
      <c r="J11" s="253">
        <v>320</v>
      </c>
      <c r="K11" s="250">
        <v>1245</v>
      </c>
    </row>
    <row r="12" spans="2:11" x14ac:dyDescent="0.2">
      <c r="B12" s="113">
        <v>80048626</v>
      </c>
      <c r="C12" s="114">
        <v>44592</v>
      </c>
      <c r="D12" s="113" t="s">
        <v>74</v>
      </c>
      <c r="E12" s="113">
        <v>330</v>
      </c>
      <c r="H12" s="247" t="s">
        <v>142</v>
      </c>
      <c r="I12" s="500">
        <v>1200</v>
      </c>
      <c r="J12" s="253">
        <v>0</v>
      </c>
      <c r="K12" s="250">
        <v>1200</v>
      </c>
    </row>
    <row r="13" spans="2:11" x14ac:dyDescent="0.2">
      <c r="B13" s="113">
        <v>80048626</v>
      </c>
      <c r="C13" s="114">
        <v>44592</v>
      </c>
      <c r="D13" s="113" t="s">
        <v>39</v>
      </c>
      <c r="E13" s="158">
        <v>500</v>
      </c>
      <c r="H13" s="54" t="s">
        <v>77</v>
      </c>
      <c r="I13" s="499">
        <v>1100</v>
      </c>
      <c r="J13" s="253">
        <v>0</v>
      </c>
      <c r="K13" s="250">
        <v>1100</v>
      </c>
    </row>
    <row r="14" spans="2:11" x14ac:dyDescent="0.2">
      <c r="B14" s="113">
        <v>80049144</v>
      </c>
      <c r="C14" s="114">
        <v>44606</v>
      </c>
      <c r="D14" s="113" t="s">
        <v>27</v>
      </c>
      <c r="E14" s="158">
        <v>30</v>
      </c>
      <c r="H14" s="54" t="s">
        <v>37</v>
      </c>
      <c r="I14" s="499">
        <v>1750</v>
      </c>
      <c r="J14" s="253">
        <v>1750</v>
      </c>
      <c r="K14" s="250">
        <v>0</v>
      </c>
    </row>
    <row r="15" spans="2:11" x14ac:dyDescent="0.2">
      <c r="B15" s="113">
        <v>80049144</v>
      </c>
      <c r="C15" s="114">
        <v>44606</v>
      </c>
      <c r="D15" s="113" t="s">
        <v>30</v>
      </c>
      <c r="E15" s="113">
        <v>270</v>
      </c>
      <c r="H15" s="54" t="s">
        <v>70</v>
      </c>
      <c r="I15" s="499">
        <v>80</v>
      </c>
      <c r="J15" s="253">
        <v>80</v>
      </c>
      <c r="K15" s="250">
        <v>0</v>
      </c>
    </row>
    <row r="16" spans="2:11" x14ac:dyDescent="0.2">
      <c r="B16" s="113">
        <v>80049144</v>
      </c>
      <c r="C16" s="114">
        <v>44606</v>
      </c>
      <c r="D16" s="113" t="s">
        <v>32</v>
      </c>
      <c r="E16" s="113">
        <v>1000</v>
      </c>
      <c r="H16" s="54" t="s">
        <v>74</v>
      </c>
      <c r="I16" s="499">
        <v>330</v>
      </c>
      <c r="J16" s="253">
        <v>330</v>
      </c>
      <c r="K16" s="250">
        <v>0</v>
      </c>
    </row>
    <row r="17" spans="1:11" x14ac:dyDescent="0.2">
      <c r="B17" s="113">
        <v>80049144</v>
      </c>
      <c r="C17" s="114">
        <v>44606</v>
      </c>
      <c r="D17" s="113" t="s">
        <v>37</v>
      </c>
      <c r="E17" s="113">
        <v>650</v>
      </c>
      <c r="H17" s="54" t="s">
        <v>143</v>
      </c>
      <c r="I17" s="499">
        <v>300</v>
      </c>
      <c r="J17" s="253">
        <v>0</v>
      </c>
      <c r="K17" s="250">
        <v>300</v>
      </c>
    </row>
    <row r="18" spans="1:11" x14ac:dyDescent="0.2">
      <c r="B18" s="113">
        <v>80049144</v>
      </c>
      <c r="C18" s="114">
        <v>44606</v>
      </c>
      <c r="D18" s="113" t="s">
        <v>70</v>
      </c>
      <c r="E18" s="113">
        <v>40</v>
      </c>
      <c r="H18" s="54" t="s">
        <v>39</v>
      </c>
      <c r="I18" s="499">
        <v>590</v>
      </c>
      <c r="J18" s="253">
        <v>590</v>
      </c>
      <c r="K18" s="250">
        <v>0</v>
      </c>
    </row>
    <row r="19" spans="1:11" x14ac:dyDescent="0.2">
      <c r="B19" s="113">
        <v>80049144</v>
      </c>
      <c r="C19" s="114">
        <v>44606</v>
      </c>
      <c r="D19" s="113" t="s">
        <v>59</v>
      </c>
      <c r="E19" s="113">
        <v>100</v>
      </c>
      <c r="H19" s="54" t="s">
        <v>59</v>
      </c>
      <c r="I19" s="499">
        <v>200</v>
      </c>
      <c r="J19" s="253">
        <v>200</v>
      </c>
      <c r="K19" s="250">
        <v>0</v>
      </c>
    </row>
    <row r="20" spans="1:11" x14ac:dyDescent="0.2">
      <c r="B20" s="113">
        <v>80049358</v>
      </c>
      <c r="C20" s="114">
        <v>44610</v>
      </c>
      <c r="D20" s="113" t="s">
        <v>27</v>
      </c>
      <c r="E20" s="113">
        <v>100</v>
      </c>
      <c r="H20" s="54" t="s">
        <v>175</v>
      </c>
      <c r="I20" s="499">
        <v>200</v>
      </c>
      <c r="J20" s="253">
        <v>200</v>
      </c>
      <c r="K20" s="250">
        <v>0</v>
      </c>
    </row>
    <row r="21" spans="1:11" x14ac:dyDescent="0.2">
      <c r="B21" s="113">
        <v>80049358</v>
      </c>
      <c r="C21" s="114">
        <v>44610</v>
      </c>
      <c r="D21" s="248" t="s">
        <v>63</v>
      </c>
      <c r="E21" s="248">
        <v>540</v>
      </c>
      <c r="H21" s="54" t="s">
        <v>227</v>
      </c>
      <c r="I21" s="499">
        <v>1220</v>
      </c>
      <c r="J21" s="253">
        <v>1220</v>
      </c>
      <c r="K21" s="250">
        <v>0</v>
      </c>
    </row>
    <row r="22" spans="1:11" s="59" customFormat="1" ht="13.5" thickBot="1" x14ac:dyDescent="0.25">
      <c r="A22"/>
      <c r="B22" s="113">
        <v>80049358</v>
      </c>
      <c r="C22" s="114">
        <v>44610</v>
      </c>
      <c r="D22" s="113" t="s">
        <v>31</v>
      </c>
      <c r="E22" s="113">
        <v>410</v>
      </c>
      <c r="F22"/>
      <c r="G22"/>
      <c r="H22" s="54" t="s">
        <v>228</v>
      </c>
      <c r="I22" s="499">
        <v>1500</v>
      </c>
      <c r="J22" s="258">
        <v>1500</v>
      </c>
      <c r="K22" s="259">
        <v>0</v>
      </c>
    </row>
    <row r="23" spans="1:11" s="59" customFormat="1" ht="13.5" thickBot="1" x14ac:dyDescent="0.25">
      <c r="A23"/>
      <c r="B23" s="113">
        <v>80049358</v>
      </c>
      <c r="C23" s="114">
        <v>44610</v>
      </c>
      <c r="D23" s="113" t="s">
        <v>142</v>
      </c>
      <c r="E23" s="113">
        <v>200</v>
      </c>
      <c r="F23"/>
      <c r="G23"/>
      <c r="H23" s="319" t="s">
        <v>24</v>
      </c>
      <c r="I23" s="504">
        <v>12175</v>
      </c>
      <c r="J23" s="262">
        <f>SUM(J7:J22)</f>
        <v>7050</v>
      </c>
      <c r="K23" s="263">
        <f>SUM(K7:K22)</f>
        <v>5125</v>
      </c>
    </row>
    <row r="24" spans="1:11" s="59" customFormat="1" x14ac:dyDescent="0.2">
      <c r="A24"/>
      <c r="B24" s="113">
        <v>80049358</v>
      </c>
      <c r="C24" s="114">
        <v>44610</v>
      </c>
      <c r="D24" s="113" t="s">
        <v>37</v>
      </c>
      <c r="E24" s="113">
        <v>130</v>
      </c>
      <c r="G24"/>
      <c r="H24" s="550" t="s">
        <v>289</v>
      </c>
      <c r="I24" s="550"/>
      <c r="J24" s="264">
        <f>J23/GETPIVOTDATA("LITROS",$H$6)</f>
        <v>0.57905544147843946</v>
      </c>
      <c r="K24" s="265">
        <f>K23/GETPIVOTDATA("LITROS",$H$6)</f>
        <v>0.4209445585215606</v>
      </c>
    </row>
    <row r="25" spans="1:11" s="59" customFormat="1" x14ac:dyDescent="0.2">
      <c r="A25"/>
      <c r="B25" s="113">
        <v>80049358</v>
      </c>
      <c r="C25" s="114">
        <v>44610</v>
      </c>
      <c r="D25" s="113" t="s">
        <v>143</v>
      </c>
      <c r="E25" s="113">
        <v>300</v>
      </c>
      <c r="G25"/>
      <c r="H25"/>
      <c r="I25" s="146"/>
      <c r="J25" s="146"/>
    </row>
    <row r="26" spans="1:11" s="59" customFormat="1" x14ac:dyDescent="0.2">
      <c r="A26"/>
      <c r="B26" s="113">
        <v>80049358</v>
      </c>
      <c r="C26" s="114">
        <v>44610</v>
      </c>
      <c r="D26" s="113" t="s">
        <v>39</v>
      </c>
      <c r="E26" s="113">
        <v>90</v>
      </c>
      <c r="G26"/>
      <c r="H26" s="54"/>
      <c r="I26" s="146"/>
      <c r="J26" s="146"/>
    </row>
    <row r="27" spans="1:11" s="59" customFormat="1" x14ac:dyDescent="0.2">
      <c r="A27"/>
      <c r="B27" s="113">
        <v>80049358</v>
      </c>
      <c r="C27" s="114">
        <v>44610</v>
      </c>
      <c r="D27" s="113" t="s">
        <v>59</v>
      </c>
      <c r="E27" s="113">
        <v>100</v>
      </c>
      <c r="G27"/>
      <c r="H27" s="54"/>
      <c r="I27" s="146"/>
      <c r="J27" s="146"/>
    </row>
    <row r="28" spans="1:11" s="59" customFormat="1" x14ac:dyDescent="0.2">
      <c r="A28"/>
      <c r="B28" s="113"/>
      <c r="C28" s="114"/>
      <c r="D28" s="113" t="s">
        <v>175</v>
      </c>
      <c r="E28" s="113">
        <v>200</v>
      </c>
      <c r="F28" s="59">
        <v>0.5</v>
      </c>
      <c r="G28"/>
      <c r="H28" s="54"/>
      <c r="I28" s="146"/>
      <c r="J28" s="146"/>
    </row>
    <row r="29" spans="1:11" s="59" customFormat="1" x14ac:dyDescent="0.2">
      <c r="A29"/>
      <c r="B29" s="113">
        <v>372</v>
      </c>
      <c r="C29" s="114"/>
      <c r="D29" s="113" t="s">
        <v>227</v>
      </c>
      <c r="E29" s="113">
        <v>1220</v>
      </c>
      <c r="F29"/>
      <c r="G29"/>
      <c r="H29"/>
      <c r="I29" s="146"/>
      <c r="J29" s="146"/>
    </row>
    <row r="30" spans="1:11" s="59" customFormat="1" x14ac:dyDescent="0.2">
      <c r="A30"/>
      <c r="B30" s="113">
        <v>373</v>
      </c>
      <c r="C30" s="114"/>
      <c r="D30" s="113" t="s">
        <v>228</v>
      </c>
      <c r="E30" s="113">
        <v>1500</v>
      </c>
      <c r="F30"/>
      <c r="G30"/>
      <c r="H30"/>
      <c r="I30" s="146"/>
      <c r="J30" s="146"/>
    </row>
    <row r="31" spans="1:11" x14ac:dyDescent="0.2">
      <c r="B31" s="78"/>
      <c r="C31" s="79"/>
      <c r="D31" s="113"/>
      <c r="E31" s="78"/>
    </row>
    <row r="32" spans="1:11" x14ac:dyDescent="0.2">
      <c r="B32" s="113"/>
      <c r="C32" s="114"/>
      <c r="D32" s="113"/>
      <c r="E32" s="113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/>
      <c r="D53"/>
      <c r="E53"/>
    </row>
    <row r="54" spans="2:5" x14ac:dyDescent="0.2">
      <c r="B54" s="146" t="s">
        <v>62</v>
      </c>
      <c r="C54"/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9" s="59" customFormat="1" ht="14.25" x14ac:dyDescent="0.2">
      <c r="A65"/>
      <c r="B65" s="84" t="s">
        <v>65</v>
      </c>
      <c r="F65"/>
      <c r="G65"/>
      <c r="H65"/>
      <c r="I65" s="146"/>
    </row>
    <row r="66" spans="1:9" s="59" customFormat="1" ht="14.25" x14ac:dyDescent="0.2">
      <c r="A66"/>
      <c r="B66" s="84" t="s">
        <v>77</v>
      </c>
      <c r="F66"/>
      <c r="G66"/>
      <c r="H66"/>
      <c r="I66" s="146"/>
    </row>
    <row r="67" spans="1:9" s="59" customFormat="1" ht="14.25" x14ac:dyDescent="0.2">
      <c r="A67"/>
      <c r="B67" s="84" t="s">
        <v>66</v>
      </c>
      <c r="F67"/>
      <c r="G67"/>
      <c r="H67"/>
      <c r="I67" s="146"/>
    </row>
    <row r="68" spans="1:9" s="59" customFormat="1" ht="14.25" x14ac:dyDescent="0.2">
      <c r="A68"/>
      <c r="B68" s="84" t="s">
        <v>67</v>
      </c>
      <c r="F68"/>
      <c r="G68"/>
      <c r="H68"/>
      <c r="I68" s="146"/>
    </row>
    <row r="69" spans="1:9" s="59" customFormat="1" ht="14.25" x14ac:dyDescent="0.2">
      <c r="A69"/>
      <c r="B69" s="84" t="s">
        <v>35</v>
      </c>
      <c r="F69"/>
      <c r="G69"/>
      <c r="H69"/>
      <c r="I69" s="146"/>
    </row>
    <row r="70" spans="1:9" s="59" customFormat="1" ht="14.25" x14ac:dyDescent="0.2">
      <c r="A70"/>
      <c r="B70" s="84" t="s">
        <v>68</v>
      </c>
      <c r="F70"/>
      <c r="G70"/>
      <c r="H70"/>
      <c r="I70" s="146"/>
    </row>
    <row r="71" spans="1:9" s="59" customFormat="1" ht="14.25" x14ac:dyDescent="0.2">
      <c r="A71"/>
      <c r="B71" s="84" t="s">
        <v>69</v>
      </c>
      <c r="F71"/>
      <c r="G71"/>
      <c r="H71"/>
      <c r="I71" s="146"/>
    </row>
    <row r="72" spans="1:9" s="59" customFormat="1" ht="14.25" x14ac:dyDescent="0.2">
      <c r="A72"/>
      <c r="B72" s="84" t="s">
        <v>36</v>
      </c>
      <c r="F72"/>
      <c r="G72"/>
      <c r="H72"/>
      <c r="I72" s="146"/>
    </row>
    <row r="73" spans="1:9" s="59" customFormat="1" ht="14.25" x14ac:dyDescent="0.2">
      <c r="A73"/>
      <c r="B73" s="84" t="s">
        <v>37</v>
      </c>
      <c r="F73"/>
      <c r="G73"/>
      <c r="H73"/>
      <c r="I73" s="146"/>
    </row>
    <row r="74" spans="1:9" s="59" customFormat="1" ht="14.25" x14ac:dyDescent="0.2">
      <c r="A74"/>
      <c r="B74" s="84" t="s">
        <v>70</v>
      </c>
      <c r="F74"/>
      <c r="G74"/>
      <c r="H74"/>
      <c r="I74" s="146"/>
    </row>
    <row r="75" spans="1:9" s="59" customFormat="1" ht="14.25" x14ac:dyDescent="0.2">
      <c r="A75"/>
      <c r="B75" s="84" t="s">
        <v>38</v>
      </c>
      <c r="F75"/>
      <c r="G75"/>
      <c r="H75"/>
      <c r="I75" s="146"/>
    </row>
    <row r="76" spans="1:9" s="59" customFormat="1" ht="14.25" x14ac:dyDescent="0.2">
      <c r="A76"/>
      <c r="B76" s="84" t="s">
        <v>71</v>
      </c>
      <c r="F76"/>
      <c r="G76"/>
      <c r="H76"/>
      <c r="I76" s="146"/>
    </row>
    <row r="77" spans="1:9" s="59" customFormat="1" ht="14.25" x14ac:dyDescent="0.2">
      <c r="A77"/>
      <c r="B77" s="84" t="s">
        <v>72</v>
      </c>
      <c r="F77"/>
      <c r="G77"/>
      <c r="H77"/>
      <c r="I77" s="146"/>
    </row>
    <row r="78" spans="1:9" s="59" customFormat="1" ht="14.25" x14ac:dyDescent="0.2">
      <c r="A78"/>
      <c r="B78" s="84" t="s">
        <v>122</v>
      </c>
      <c r="F78"/>
      <c r="G78"/>
      <c r="H78"/>
      <c r="I78" s="146"/>
    </row>
    <row r="79" spans="1:9" s="59" customFormat="1" ht="14.25" x14ac:dyDescent="0.2">
      <c r="A79"/>
      <c r="B79" s="84" t="s">
        <v>74</v>
      </c>
      <c r="F79"/>
      <c r="G79"/>
      <c r="H79"/>
      <c r="I79" s="146"/>
    </row>
    <row r="80" spans="1:9" s="59" customFormat="1" ht="14.25" x14ac:dyDescent="0.2">
      <c r="A80"/>
      <c r="B80" s="84" t="s">
        <v>143</v>
      </c>
      <c r="F80"/>
      <c r="G80"/>
      <c r="H80"/>
      <c r="I80" s="146"/>
    </row>
    <row r="81" spans="1:9" s="59" customFormat="1" ht="14.25" x14ac:dyDescent="0.2">
      <c r="A81"/>
      <c r="B81" s="84" t="s">
        <v>39</v>
      </c>
      <c r="F81"/>
      <c r="G81"/>
      <c r="H81"/>
      <c r="I81" s="146"/>
    </row>
    <row r="82" spans="1:9" s="59" customFormat="1" ht="14.25" x14ac:dyDescent="0.2">
      <c r="A82"/>
      <c r="B82" s="84" t="s">
        <v>76</v>
      </c>
      <c r="F82"/>
      <c r="G82"/>
      <c r="H82"/>
      <c r="I82" s="146"/>
    </row>
    <row r="83" spans="1:9" s="59" customFormat="1" ht="14.25" x14ac:dyDescent="0.2">
      <c r="A83"/>
      <c r="B83" s="84" t="s">
        <v>40</v>
      </c>
      <c r="F83"/>
      <c r="G83"/>
      <c r="H83"/>
      <c r="I83" s="146"/>
    </row>
    <row r="84" spans="1:9" s="59" customFormat="1" ht="14.25" x14ac:dyDescent="0.2">
      <c r="A84"/>
      <c r="B84" s="84" t="s">
        <v>58</v>
      </c>
      <c r="F84"/>
      <c r="G84"/>
      <c r="H84"/>
      <c r="I84" s="146"/>
    </row>
    <row r="85" spans="1:9" s="59" customFormat="1" ht="14.25" x14ac:dyDescent="0.2">
      <c r="A85"/>
      <c r="B85" s="84" t="s">
        <v>174</v>
      </c>
      <c r="F85"/>
      <c r="G85"/>
      <c r="H85"/>
      <c r="I85" s="146"/>
    </row>
    <row r="86" spans="1:9" s="59" customFormat="1" ht="14.25" x14ac:dyDescent="0.2">
      <c r="A86"/>
      <c r="B86" s="84" t="s">
        <v>175</v>
      </c>
      <c r="F86"/>
      <c r="G86"/>
      <c r="H86"/>
      <c r="I86" s="146"/>
    </row>
    <row r="87" spans="1:9" s="59" customFormat="1" ht="14.25" x14ac:dyDescent="0.2">
      <c r="A87"/>
      <c r="B87" s="84" t="s">
        <v>42</v>
      </c>
      <c r="F87"/>
      <c r="G87"/>
      <c r="H87"/>
      <c r="I87" s="146"/>
    </row>
    <row r="88" spans="1:9" s="59" customFormat="1" ht="14.25" x14ac:dyDescent="0.2">
      <c r="A88"/>
      <c r="B88" s="84" t="s">
        <v>43</v>
      </c>
      <c r="F88"/>
      <c r="G88"/>
      <c r="H88"/>
      <c r="I88" s="146"/>
    </row>
    <row r="89" spans="1:9" s="59" customFormat="1" ht="14.25" x14ac:dyDescent="0.2">
      <c r="A89"/>
      <c r="B89" s="84" t="s">
        <v>257</v>
      </c>
      <c r="F89"/>
      <c r="G89"/>
      <c r="H89"/>
      <c r="I89" s="146"/>
    </row>
    <row r="90" spans="1:9" s="59" customFormat="1" ht="14.25" x14ac:dyDescent="0.2">
      <c r="A90"/>
      <c r="B90" s="84" t="s">
        <v>75</v>
      </c>
      <c r="F90"/>
      <c r="G90"/>
      <c r="H90"/>
      <c r="I90" s="146"/>
    </row>
    <row r="91" spans="1:9" s="59" customFormat="1" x14ac:dyDescent="0.2">
      <c r="A91"/>
      <c r="B91" s="59" t="s">
        <v>59</v>
      </c>
      <c r="F91"/>
      <c r="G91"/>
      <c r="H91"/>
      <c r="I91" s="146"/>
    </row>
    <row r="92" spans="1:9" x14ac:dyDescent="0.2">
      <c r="B92" s="96" t="s">
        <v>227</v>
      </c>
      <c r="C92" s="60" t="s">
        <v>229</v>
      </c>
    </row>
    <row r="93" spans="1:9" x14ac:dyDescent="0.2">
      <c r="B93" s="97" t="s">
        <v>228</v>
      </c>
      <c r="C93" s="60" t="s">
        <v>230</v>
      </c>
    </row>
  </sheetData>
  <autoFilter ref="B3:E29" xr:uid="{00000000-0009-0000-0000-000083000000}"/>
  <mergeCells count="1">
    <mergeCell ref="H24:I24"/>
  </mergeCells>
  <dataValidations count="3">
    <dataValidation type="list" allowBlank="1" showInputMessage="1" showErrorMessage="1" sqref="D4:D32" xr:uid="{00000000-0002-0000-8300-000000000000}">
      <formula1>$B$53:$B$99</formula1>
    </dataValidation>
    <dataValidation type="list" allowBlank="1" showInputMessage="1" showErrorMessage="1" sqref="D33:D38" xr:uid="{00000000-0002-0000-8300-000001000000}">
      <formula1>$B$53:$B$91</formula1>
    </dataValidation>
    <dataValidation type="list" allowBlank="1" showInputMessage="1" showErrorMessage="1" sqref="D39" xr:uid="{00000000-0002-0000-8300-000002000000}">
      <formula1>$B$53:$B$72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rgb="FFFFC000"/>
    <pageSetUpPr fitToPage="1"/>
  </sheetPr>
  <dimension ref="A2:T133"/>
  <sheetViews>
    <sheetView showGridLines="0" zoomScale="85" zoomScaleNormal="85" workbookViewId="0">
      <selection activeCell="G50" sqref="G5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6.42578125" style="7" customWidth="1"/>
    <col min="7" max="7" width="14.7109375" style="7" bestFit="1" customWidth="1"/>
    <col min="8" max="8" width="17.140625" style="7" customWidth="1"/>
    <col min="9" max="9" width="9.140625" style="7" customWidth="1"/>
    <col min="10" max="10" width="15" style="55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3"/>
      <c r="I2" s="2"/>
    </row>
    <row r="3" spans="1:20" ht="21.95" customHeight="1" x14ac:dyDescent="0.25">
      <c r="B3" s="524" t="s">
        <v>119</v>
      </c>
      <c r="C3" s="525"/>
      <c r="D3" s="525"/>
      <c r="E3" s="525"/>
      <c r="F3" s="525"/>
      <c r="G3" s="525"/>
      <c r="H3" s="526"/>
      <c r="I3" s="1"/>
      <c r="J3" s="66"/>
      <c r="L3" s="142" t="s">
        <v>149</v>
      </c>
      <c r="M3" s="143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2"/>
      <c r="I4" s="1"/>
      <c r="L4" s="142" t="s">
        <v>150</v>
      </c>
      <c r="M4" s="142">
        <v>10222501</v>
      </c>
    </row>
    <row r="5" spans="1:20" ht="15.75" customHeight="1" x14ac:dyDescent="0.35">
      <c r="A5" s="88"/>
      <c r="B5" s="527" t="s">
        <v>285</v>
      </c>
      <c r="C5" s="528"/>
      <c r="D5" s="528"/>
      <c r="E5" s="528"/>
      <c r="F5" s="528"/>
      <c r="G5" s="528"/>
      <c r="H5" s="529"/>
      <c r="I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290</v>
      </c>
      <c r="F7" s="5" t="s">
        <v>4</v>
      </c>
      <c r="G7" s="159" t="s">
        <v>288</v>
      </c>
      <c r="H7" s="5" t="s">
        <v>4</v>
      </c>
      <c r="L7" s="288" t="s">
        <v>297</v>
      </c>
      <c r="M7" s="288" t="s">
        <v>298</v>
      </c>
      <c r="N7" s="146" t="s">
        <v>159</v>
      </c>
      <c r="O7" s="146"/>
      <c r="P7" s="146"/>
      <c r="Q7" s="147"/>
      <c r="R7" s="146"/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VLOOKUP(A8,$A$93:$B$137,2,FALSE)</f>
        <v>2.38</v>
      </c>
      <c r="E8" s="17">
        <f>IFERROR(VLOOKUP(A8,'Control -LR-ES febrero 2022 '!$H$7:$K$22,3,FALSE),"0")</f>
        <v>0</v>
      </c>
      <c r="F8" s="254">
        <f>D8*E8</f>
        <v>0</v>
      </c>
      <c r="G8" s="17">
        <f>IFERROR(VLOOKUP(A8,'Control -LR-ES febrero 2022 '!$H$7:$K$22,4,FALSE),"0")</f>
        <v>1580</v>
      </c>
      <c r="H8" s="27">
        <f>D8*G8</f>
        <v>3760.3999999999996</v>
      </c>
      <c r="I8" s="270">
        <f>H8+F8</f>
        <v>3760.3999999999996</v>
      </c>
      <c r="J8" s="56"/>
      <c r="K8" s="289" t="s">
        <v>169</v>
      </c>
      <c r="L8" s="144">
        <f>E8</f>
        <v>0</v>
      </c>
      <c r="M8" s="8">
        <f>G8</f>
        <v>1580</v>
      </c>
      <c r="O8" s="146"/>
      <c r="P8" s="146"/>
      <c r="Q8" s="146"/>
      <c r="R8" s="146"/>
    </row>
    <row r="9" spans="1:20" s="8" customFormat="1" ht="24.95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7" t="str">
        <f>IFERROR(VLOOKUP(A9,'Control -LR-ES febrero 2022 '!$H$7:$K$22,3,FALSE),"0")</f>
        <v>0</v>
      </c>
      <c r="F9" s="254">
        <f t="shared" ref="F9:F47" si="1">D9*E9</f>
        <v>0</v>
      </c>
      <c r="G9" s="17" t="str">
        <f>IFERROR(VLOOKUP(A9,'Control -LR-ES febrero 2022 '!$H$7:$K$22,4,FALSE),"0")</f>
        <v>0</v>
      </c>
      <c r="H9" s="27">
        <f t="shared" ref="H9:H47" si="2">D9*G9</f>
        <v>0</v>
      </c>
      <c r="I9" s="270">
        <f t="shared" ref="I9:I47" si="3">H9+F9</f>
        <v>0</v>
      </c>
      <c r="J9" s="56">
        <v>300</v>
      </c>
      <c r="K9" s="293"/>
      <c r="L9" s="144" t="str">
        <f t="shared" ref="L9:L47" si="4">E9</f>
        <v>0</v>
      </c>
      <c r="M9" s="8" t="str">
        <f t="shared" ref="M9:M47" si="5">G9</f>
        <v>0</v>
      </c>
      <c r="O9" s="146"/>
      <c r="P9" s="146"/>
      <c r="Q9" s="146"/>
      <c r="R9" s="146"/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7">
        <f>IFERROR(VLOOKUP(A10,'Control -LR-ES febrero 2022 '!$H$7:$K$22,3,FALSE),"0")</f>
        <v>30</v>
      </c>
      <c r="F10" s="254">
        <f t="shared" si="1"/>
        <v>72.300000000000011</v>
      </c>
      <c r="G10" s="17">
        <f>IFERROR(VLOOKUP(A10,'Control -LR-ES febrero 2022 '!$H$7:$K$22,4,FALSE),"0")</f>
        <v>0</v>
      </c>
      <c r="H10" s="27">
        <f t="shared" si="2"/>
        <v>0</v>
      </c>
      <c r="I10" s="270">
        <f t="shared" si="3"/>
        <v>72.300000000000011</v>
      </c>
      <c r="J10" s="56">
        <f>80</f>
        <v>80</v>
      </c>
      <c r="K10" s="290" t="s">
        <v>154</v>
      </c>
      <c r="L10" s="144">
        <f t="shared" si="4"/>
        <v>30</v>
      </c>
      <c r="M10" s="8">
        <f t="shared" si="5"/>
        <v>0</v>
      </c>
      <c r="O10" s="146"/>
      <c r="P10" s="146"/>
      <c r="Q10" s="146"/>
      <c r="R10" s="146"/>
    </row>
    <row r="11" spans="1:20" s="8" customFormat="1" ht="24.95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7" t="str">
        <f>IFERROR(VLOOKUP(A11,'Control -LR-ES febrero 2022 '!$H$7:$K$22,3,FALSE),"0")</f>
        <v>0</v>
      </c>
      <c r="F11" s="254">
        <f t="shared" si="1"/>
        <v>0</v>
      </c>
      <c r="G11" s="17" t="str">
        <f>IFERROR(VLOOKUP(A11,'Control -LR-ES febrero 2022 '!$H$7:$K$22,4,FALSE),"0")</f>
        <v>0</v>
      </c>
      <c r="H11" s="27">
        <f t="shared" si="2"/>
        <v>0</v>
      </c>
      <c r="I11" s="270">
        <f t="shared" si="3"/>
        <v>0</v>
      </c>
      <c r="J11" s="56"/>
      <c r="K11" s="54"/>
      <c r="L11" s="144" t="str">
        <f t="shared" si="4"/>
        <v>0</v>
      </c>
      <c r="M11" s="8" t="str">
        <f t="shared" si="5"/>
        <v>0</v>
      </c>
      <c r="O11" s="146"/>
      <c r="P11" s="146"/>
      <c r="Q11" s="146"/>
      <c r="R11" s="146"/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7">
        <f>IFERROR(VLOOKUP(A12,'Control -LR-ES febrero 2022 '!$H$7:$K$22,3,FALSE),"0")</f>
        <v>0</v>
      </c>
      <c r="F12" s="254">
        <f t="shared" si="1"/>
        <v>0</v>
      </c>
      <c r="G12" s="17">
        <f>IFERROR(VLOOKUP(A12,'Control -LR-ES febrero 2022 '!$H$7:$K$22,4,FALSE),"0")</f>
        <v>630</v>
      </c>
      <c r="H12" s="27">
        <f t="shared" si="2"/>
        <v>1782.9</v>
      </c>
      <c r="I12" s="270">
        <f t="shared" si="3"/>
        <v>1782.9</v>
      </c>
      <c r="J12" s="56"/>
      <c r="K12" s="290" t="s">
        <v>245</v>
      </c>
      <c r="L12" s="144">
        <f t="shared" si="4"/>
        <v>0</v>
      </c>
      <c r="M12" s="8">
        <f t="shared" si="5"/>
        <v>630</v>
      </c>
      <c r="O12" s="146"/>
      <c r="P12" s="146"/>
      <c r="Q12" s="146"/>
      <c r="R12" s="146"/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17" t="str">
        <f>IFERROR(VLOOKUP(A13,'Control -LR-ES febrero 2022 '!$H$7:$K$22,3,FALSE),"0")</f>
        <v>0</v>
      </c>
      <c r="F13" s="254">
        <f t="shared" si="1"/>
        <v>0</v>
      </c>
      <c r="G13" s="17" t="str">
        <f>IFERROR(VLOOKUP(A13,'Control -LR-ES febrero 2022 '!$H$7:$K$22,4,FALSE),"0")</f>
        <v>0</v>
      </c>
      <c r="H13" s="27">
        <f t="shared" si="2"/>
        <v>0</v>
      </c>
      <c r="I13" s="270">
        <f t="shared" si="3"/>
        <v>0</v>
      </c>
      <c r="J13" s="234"/>
      <c r="K13" s="290" t="s">
        <v>266</v>
      </c>
      <c r="L13" s="144" t="str">
        <f t="shared" si="4"/>
        <v>0</v>
      </c>
      <c r="M13" s="8" t="str">
        <f t="shared" si="5"/>
        <v>0</v>
      </c>
      <c r="N13" s="144" t="s">
        <v>269</v>
      </c>
      <c r="O13" s="146"/>
      <c r="P13" s="146"/>
      <c r="Q13" s="146"/>
      <c r="R13" s="146"/>
      <c r="T13" s="223"/>
    </row>
    <row r="14" spans="1:20" s="8" customFormat="1" ht="24.95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7" t="str">
        <f>IFERROR(VLOOKUP(A14,'Control -LR-ES febrero 2022 '!$H$7:$K$22,3,FALSE),"0")</f>
        <v>0</v>
      </c>
      <c r="F14" s="254">
        <f t="shared" si="1"/>
        <v>0</v>
      </c>
      <c r="G14" s="17" t="str">
        <f>IFERROR(VLOOKUP(A14,'Control -LR-ES febrero 2022 '!$H$7:$K$22,4,FALSE),"0")</f>
        <v>0</v>
      </c>
      <c r="H14" s="27">
        <f t="shared" si="2"/>
        <v>0</v>
      </c>
      <c r="I14" s="270">
        <f t="shared" si="3"/>
        <v>0</v>
      </c>
      <c r="J14" s="56"/>
      <c r="K14" s="54"/>
      <c r="L14" s="144" t="str">
        <f t="shared" si="4"/>
        <v>0</v>
      </c>
      <c r="M14" s="8" t="str">
        <f t="shared" si="5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7">
        <f>IFERROR(VLOOKUP(A15,'Control -LR-ES febrero 2022 '!$H$7:$K$22,3,FALSE),"0")</f>
        <v>330</v>
      </c>
      <c r="F15" s="254">
        <f t="shared" si="1"/>
        <v>1141.8</v>
      </c>
      <c r="G15" s="17">
        <f>IFERROR(VLOOKUP(A15,'Control -LR-ES febrero 2022 '!$H$7:$K$22,4,FALSE),"0")</f>
        <v>50</v>
      </c>
      <c r="H15" s="27">
        <f t="shared" si="2"/>
        <v>173</v>
      </c>
      <c r="I15" s="270">
        <f t="shared" si="3"/>
        <v>1314.8</v>
      </c>
      <c r="J15" s="236"/>
      <c r="K15" s="290" t="s">
        <v>156</v>
      </c>
      <c r="L15" s="144">
        <f t="shared" si="4"/>
        <v>330</v>
      </c>
      <c r="M15" s="8">
        <f t="shared" si="5"/>
        <v>50</v>
      </c>
      <c r="O15" s="146"/>
      <c r="P15" s="146"/>
      <c r="Q15" s="146"/>
      <c r="R15" s="146"/>
    </row>
    <row r="16" spans="1:20" s="8" customFormat="1" ht="24.95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7" t="str">
        <f>IFERROR(VLOOKUP(A16,'Control -LR-ES febrero 2022 '!$H$7:$K$22,3,FALSE),"0")</f>
        <v>0</v>
      </c>
      <c r="F16" s="254">
        <f t="shared" si="1"/>
        <v>0</v>
      </c>
      <c r="G16" s="17" t="str">
        <f>IFERROR(VLOOKUP(A16,'Control -LR-ES febrero 2022 '!$H$7:$K$22,4,FALSE),"0")</f>
        <v>0</v>
      </c>
      <c r="H16" s="27">
        <f t="shared" si="2"/>
        <v>0</v>
      </c>
      <c r="I16" s="270">
        <f t="shared" si="3"/>
        <v>0</v>
      </c>
      <c r="J16" s="56"/>
      <c r="K16" s="54"/>
      <c r="L16" s="144" t="str">
        <f t="shared" si="4"/>
        <v>0</v>
      </c>
      <c r="M16" s="8" t="str">
        <f t="shared" si="5"/>
        <v>0</v>
      </c>
      <c r="O16" s="146"/>
      <c r="P16" s="146"/>
      <c r="Q16" s="146"/>
      <c r="R16" s="146"/>
    </row>
    <row r="17" spans="1:18" s="8" customFormat="1" ht="24.95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7" t="str">
        <f>IFERROR(VLOOKUP(A17,'Control -LR-ES febrero 2022 '!$H$7:$K$22,3,FALSE),"0")</f>
        <v>0</v>
      </c>
      <c r="F17" s="254">
        <f t="shared" si="1"/>
        <v>0</v>
      </c>
      <c r="G17" s="17" t="str">
        <f>IFERROR(VLOOKUP(A17,'Control -LR-ES febrero 2022 '!$H$7:$K$22,4,FALSE),"0")</f>
        <v>0</v>
      </c>
      <c r="H17" s="27">
        <f t="shared" si="2"/>
        <v>0</v>
      </c>
      <c r="I17" s="270">
        <f t="shared" si="3"/>
        <v>0</v>
      </c>
      <c r="J17" s="56"/>
      <c r="K17" s="54"/>
      <c r="L17" s="144" t="str">
        <f t="shared" si="4"/>
        <v>0</v>
      </c>
      <c r="M17" s="8" t="str">
        <f t="shared" si="5"/>
        <v>0</v>
      </c>
      <c r="O17" s="146"/>
      <c r="P17" s="146"/>
      <c r="Q17" s="146"/>
      <c r="R17" s="146"/>
    </row>
    <row r="18" spans="1:18" s="8" customFormat="1" ht="24.95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7" t="str">
        <f>IFERROR(VLOOKUP(A18,'Control -LR-ES febrero 2022 '!$H$7:$K$22,3,FALSE),"0")</f>
        <v>0</v>
      </c>
      <c r="F18" s="254">
        <f t="shared" si="1"/>
        <v>0</v>
      </c>
      <c r="G18" s="17" t="str">
        <f>IFERROR(VLOOKUP(A18,'Control -LR-ES febrero 2022 '!$H$7:$K$22,4,FALSE),"0")</f>
        <v>0</v>
      </c>
      <c r="H18" s="27">
        <f t="shared" si="2"/>
        <v>0</v>
      </c>
      <c r="I18" s="270">
        <f t="shared" si="3"/>
        <v>0</v>
      </c>
      <c r="J18" s="56"/>
      <c r="K18" s="290" t="s">
        <v>252</v>
      </c>
      <c r="L18" s="144" t="str">
        <f t="shared" si="4"/>
        <v>0</v>
      </c>
      <c r="M18" s="8" t="str">
        <f t="shared" si="5"/>
        <v>0</v>
      </c>
      <c r="O18" s="146"/>
      <c r="P18" s="146"/>
      <c r="Q18" s="146"/>
      <c r="R18" s="146"/>
    </row>
    <row r="19" spans="1:18" s="8" customFormat="1" ht="24.95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7" t="str">
        <f>IFERROR(VLOOKUP(A19,'Control -LR-ES febrero 2022 '!$H$7:$K$22,3,FALSE),"0")</f>
        <v>0</v>
      </c>
      <c r="F19" s="254">
        <f t="shared" si="1"/>
        <v>0</v>
      </c>
      <c r="G19" s="17" t="str">
        <f>IFERROR(VLOOKUP(A19,'Control -LR-ES febrero 2022 '!$H$7:$K$22,4,FALSE),"0")</f>
        <v>0</v>
      </c>
      <c r="H19" s="27">
        <f t="shared" si="2"/>
        <v>0</v>
      </c>
      <c r="I19" s="270">
        <f t="shared" si="3"/>
        <v>0</v>
      </c>
      <c r="J19" s="56"/>
      <c r="K19" s="290" t="s">
        <v>151</v>
      </c>
      <c r="L19" s="144" t="str">
        <f t="shared" si="4"/>
        <v>0</v>
      </c>
      <c r="M19" s="8" t="str">
        <f t="shared" si="5"/>
        <v>0</v>
      </c>
      <c r="O19" s="146"/>
      <c r="P19" s="146"/>
      <c r="Q19" s="146"/>
      <c r="R19" s="146"/>
    </row>
    <row r="20" spans="1:18" s="8" customFormat="1" ht="24.95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7" t="str">
        <f>IFERROR(VLOOKUP(A20,'Control -LR-ES febrero 2022 '!$H$7:$K$22,3,FALSE),"0")</f>
        <v>0</v>
      </c>
      <c r="F20" s="254">
        <f t="shared" si="1"/>
        <v>0</v>
      </c>
      <c r="G20" s="17" t="str">
        <f>IFERROR(VLOOKUP(A20,'Control -LR-ES febrero 2022 '!$H$7:$K$22,4,FALSE),"0")</f>
        <v>0</v>
      </c>
      <c r="H20" s="27">
        <f t="shared" si="2"/>
        <v>0</v>
      </c>
      <c r="I20" s="270">
        <f t="shared" si="3"/>
        <v>0</v>
      </c>
      <c r="J20" s="56"/>
      <c r="K20" s="54"/>
      <c r="L20" s="144" t="str">
        <f t="shared" si="4"/>
        <v>0</v>
      </c>
      <c r="M20" s="8" t="str">
        <f t="shared" si="5"/>
        <v>0</v>
      </c>
      <c r="O20" s="146"/>
      <c r="P20" s="146"/>
      <c r="Q20" s="146"/>
      <c r="R20" s="146"/>
    </row>
    <row r="21" spans="1:18" ht="24.95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7" t="str">
        <f>IFERROR(VLOOKUP(A21,'Control -LR-ES febrero 2022 '!$H$7:$K$22,3,FALSE),"0")</f>
        <v>0</v>
      </c>
      <c r="F21" s="254">
        <f t="shared" si="1"/>
        <v>0</v>
      </c>
      <c r="G21" s="17" t="str">
        <f>IFERROR(VLOOKUP(A21,'Control -LR-ES febrero 2022 '!$H$7:$K$22,4,FALSE),"0")</f>
        <v>0</v>
      </c>
      <c r="H21" s="27">
        <f t="shared" si="2"/>
        <v>0</v>
      </c>
      <c r="I21" s="270">
        <f t="shared" si="3"/>
        <v>0</v>
      </c>
      <c r="K21" s="54"/>
      <c r="L21" s="144" t="str">
        <f t="shared" si="4"/>
        <v>0</v>
      </c>
      <c r="M21" s="8" t="str">
        <f t="shared" si="5"/>
        <v>0</v>
      </c>
      <c r="O21" s="146"/>
      <c r="P21" s="146"/>
      <c r="Q21" s="146"/>
      <c r="R21" s="146"/>
    </row>
    <row r="22" spans="1:18" ht="24.95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7" t="str">
        <f>IFERROR(VLOOKUP(A22,'Control -LR-ES febrero 2022 '!$H$7:$K$22,3,FALSE),"0")</f>
        <v>0</v>
      </c>
      <c r="F22" s="254">
        <f t="shared" si="1"/>
        <v>0</v>
      </c>
      <c r="G22" s="17" t="str">
        <f>IFERROR(VLOOKUP(A22,'Control -LR-ES febrero 2022 '!$H$7:$K$22,4,FALSE),"0")</f>
        <v>0</v>
      </c>
      <c r="H22" s="27">
        <f t="shared" si="2"/>
        <v>0</v>
      </c>
      <c r="I22" s="270">
        <f t="shared" si="3"/>
        <v>0</v>
      </c>
      <c r="K22" s="54" t="str">
        <f>A22</f>
        <v>RT80</v>
      </c>
      <c r="L22" s="144" t="str">
        <f t="shared" si="4"/>
        <v>0</v>
      </c>
      <c r="M22" s="8" t="str">
        <f t="shared" si="5"/>
        <v>0</v>
      </c>
      <c r="O22" s="146"/>
      <c r="P22" s="146"/>
      <c r="Q22" s="146"/>
      <c r="R22" s="146"/>
    </row>
    <row r="23" spans="1:18" ht="24.95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7" t="str">
        <f>IFERROR(VLOOKUP(A23,'Control -LR-ES febrero 2022 '!$H$7:$K$22,3,FALSE),"0")</f>
        <v>0</v>
      </c>
      <c r="F23" s="254">
        <f t="shared" si="1"/>
        <v>0</v>
      </c>
      <c r="G23" s="17" t="str">
        <f>IFERROR(VLOOKUP(A23,'Control -LR-ES febrero 2022 '!$H$7:$K$22,4,FALSE),"0")</f>
        <v>0</v>
      </c>
      <c r="H23" s="27">
        <f t="shared" si="2"/>
        <v>0</v>
      </c>
      <c r="I23" s="270">
        <f t="shared" si="3"/>
        <v>0</v>
      </c>
      <c r="K23" s="54"/>
      <c r="L23" s="144" t="str">
        <f t="shared" si="4"/>
        <v>0</v>
      </c>
      <c r="M23" s="8" t="str">
        <f t="shared" si="5"/>
        <v>0</v>
      </c>
      <c r="O23" s="146"/>
      <c r="P23" s="146"/>
      <c r="Q23" s="146"/>
      <c r="R23" s="146"/>
    </row>
    <row r="24" spans="1:18" ht="24.95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7" t="str">
        <f>IFERROR(VLOOKUP(A24,'Control -LR-ES febrero 2022 '!$H$7:$K$22,3,FALSE),"0")</f>
        <v>0</v>
      </c>
      <c r="F24" s="254">
        <f t="shared" si="1"/>
        <v>0</v>
      </c>
      <c r="G24" s="17" t="str">
        <f>IFERROR(VLOOKUP(A24,'Control -LR-ES febrero 2022 '!$H$7:$K$22,4,FALSE),"0")</f>
        <v>0</v>
      </c>
      <c r="H24" s="27">
        <f t="shared" si="2"/>
        <v>0</v>
      </c>
      <c r="I24" s="270">
        <f t="shared" si="3"/>
        <v>0</v>
      </c>
      <c r="J24" s="55">
        <f>5*7*30</f>
        <v>1050</v>
      </c>
      <c r="K24" s="54"/>
      <c r="L24" s="144" t="str">
        <f t="shared" si="4"/>
        <v>0</v>
      </c>
      <c r="M24" s="8" t="str">
        <f t="shared" si="5"/>
        <v>0</v>
      </c>
      <c r="O24" s="146"/>
      <c r="P24" s="146"/>
      <c r="Q24" s="146"/>
      <c r="R24" s="146"/>
    </row>
    <row r="25" spans="1:18" ht="24.95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7" t="str">
        <f>IFERROR(VLOOKUP(A25,'Control -LR-ES febrero 2022 '!$H$7:$K$22,3,FALSE),"0")</f>
        <v>0</v>
      </c>
      <c r="F25" s="254">
        <f t="shared" si="1"/>
        <v>0</v>
      </c>
      <c r="G25" s="17" t="str">
        <f>IFERROR(VLOOKUP(A25,'Control -LR-ES febrero 2022 '!$H$7:$K$22,4,FALSE),"0")</f>
        <v>0</v>
      </c>
      <c r="H25" s="27">
        <f t="shared" si="2"/>
        <v>0</v>
      </c>
      <c r="I25" s="270">
        <f t="shared" si="3"/>
        <v>0</v>
      </c>
      <c r="J25" s="57"/>
      <c r="K25" s="54"/>
      <c r="L25" s="144" t="str">
        <f t="shared" si="4"/>
        <v>0</v>
      </c>
      <c r="M25" s="8" t="str">
        <f t="shared" si="5"/>
        <v>0</v>
      </c>
      <c r="O25" s="146"/>
      <c r="P25" s="146"/>
      <c r="Q25" s="146"/>
      <c r="R25" s="146"/>
    </row>
    <row r="26" spans="1:18" ht="24.95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7" t="str">
        <f>IFERROR(VLOOKUP(A26,'Control -LR-ES febrero 2022 '!$H$7:$K$22,3,FALSE),"0")</f>
        <v>0</v>
      </c>
      <c r="F26" s="254">
        <f t="shared" si="1"/>
        <v>0</v>
      </c>
      <c r="G26" s="17" t="str">
        <f>IFERROR(VLOOKUP(A26,'Control -LR-ES febrero 2022 '!$H$7:$K$22,4,FALSE),"0")</f>
        <v>0</v>
      </c>
      <c r="H26" s="27">
        <f t="shared" si="2"/>
        <v>0</v>
      </c>
      <c r="I26" s="270">
        <f t="shared" si="3"/>
        <v>0</v>
      </c>
      <c r="J26" s="57"/>
      <c r="K26" s="54"/>
      <c r="L26" s="144" t="str">
        <f t="shared" si="4"/>
        <v>0</v>
      </c>
      <c r="M26" s="8" t="str">
        <f t="shared" si="5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7">
        <f>IFERROR(VLOOKUP(A27,'Control -LR-ES febrero 2022 '!$H$7:$K$22,3,FALSE),"0")</f>
        <v>0</v>
      </c>
      <c r="F27" s="254">
        <f t="shared" si="1"/>
        <v>0</v>
      </c>
      <c r="G27" s="17">
        <f>IFERROR(VLOOKUP(A27,'Control -LR-ES febrero 2022 '!$H$7:$K$22,4,FALSE),"0")</f>
        <v>1800</v>
      </c>
      <c r="H27" s="27">
        <f t="shared" si="2"/>
        <v>11700</v>
      </c>
      <c r="I27" s="270">
        <f t="shared" si="3"/>
        <v>11700</v>
      </c>
      <c r="J27" s="188"/>
      <c r="K27" s="290" t="s">
        <v>246</v>
      </c>
      <c r="L27" s="144">
        <f t="shared" si="4"/>
        <v>0</v>
      </c>
      <c r="M27" s="8">
        <f t="shared" si="5"/>
        <v>1800</v>
      </c>
      <c r="O27" s="146"/>
      <c r="P27" s="146"/>
      <c r="Q27" s="146"/>
      <c r="R27" s="146"/>
    </row>
    <row r="28" spans="1:18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7" t="str">
        <f>IFERROR(VLOOKUP(A28,'Control -LR-ES febrero 2022 '!$H$7:$K$22,3,FALSE),"0")</f>
        <v>0</v>
      </c>
      <c r="F28" s="254">
        <f t="shared" si="1"/>
        <v>0</v>
      </c>
      <c r="G28" s="17" t="str">
        <f>IFERROR(VLOOKUP(A28,'Control -LR-ES febrero 2022 '!$H$7:$K$22,4,FALSE),"0")</f>
        <v>0</v>
      </c>
      <c r="H28" s="27">
        <f t="shared" si="2"/>
        <v>0</v>
      </c>
      <c r="I28" s="270">
        <f t="shared" si="3"/>
        <v>0</v>
      </c>
      <c r="K28" s="292"/>
      <c r="L28" s="144" t="str">
        <f t="shared" si="4"/>
        <v>0</v>
      </c>
      <c r="M28" s="8" t="str">
        <f t="shared" si="5"/>
        <v>0</v>
      </c>
      <c r="O28" s="146"/>
      <c r="P28" s="146"/>
      <c r="Q28" s="146"/>
      <c r="R28" s="146"/>
    </row>
    <row r="29" spans="1:18" ht="24.95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7" t="str">
        <f>IFERROR(VLOOKUP(A29,'Control -LR-ES febrero 2022 '!$H$7:$K$22,3,FALSE),"0")</f>
        <v>0</v>
      </c>
      <c r="F29" s="254">
        <f t="shared" si="1"/>
        <v>0</v>
      </c>
      <c r="G29" s="17" t="str">
        <f>IFERROR(VLOOKUP(A29,'Control -LR-ES febrero 2022 '!$H$7:$K$22,4,FALSE),"0")</f>
        <v>0</v>
      </c>
      <c r="H29" s="27">
        <f t="shared" si="2"/>
        <v>0</v>
      </c>
      <c r="I29" s="270">
        <f t="shared" si="3"/>
        <v>0</v>
      </c>
      <c r="J29" s="55" t="s">
        <v>26</v>
      </c>
      <c r="K29" s="292"/>
      <c r="L29" s="144" t="str">
        <f t="shared" si="4"/>
        <v>0</v>
      </c>
      <c r="M29" s="8" t="str">
        <f t="shared" si="5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7">
        <f>IFERROR(VLOOKUP(A30,'Control -LR-ES febrero 2022 '!$H$7:$K$22,3,FALSE),"0")</f>
        <v>0</v>
      </c>
      <c r="F30" s="254">
        <f t="shared" si="1"/>
        <v>0</v>
      </c>
      <c r="G30" s="17">
        <f>IFERROR(VLOOKUP(A30,'Control -LR-ES febrero 2022 '!$H$7:$K$22,4,FALSE),"0")</f>
        <v>360</v>
      </c>
      <c r="H30" s="27">
        <f t="shared" si="2"/>
        <v>792.00000000000011</v>
      </c>
      <c r="I30" s="270">
        <f t="shared" si="3"/>
        <v>792.00000000000011</v>
      </c>
      <c r="J30" s="236"/>
      <c r="K30" s="290" t="s">
        <v>247</v>
      </c>
      <c r="L30" s="144">
        <f t="shared" si="4"/>
        <v>0</v>
      </c>
      <c r="M30" s="8">
        <f t="shared" si="5"/>
        <v>360</v>
      </c>
      <c r="O30" s="146"/>
      <c r="P30" s="146"/>
      <c r="Q30" s="146"/>
      <c r="R30" s="146"/>
    </row>
    <row r="31" spans="1:18" ht="24.95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7" t="str">
        <f>IFERROR(VLOOKUP(A31,'Control -LR-ES febrero 2022 '!$H$7:$K$22,3,FALSE),"0")</f>
        <v>0</v>
      </c>
      <c r="F31" s="254">
        <f t="shared" si="1"/>
        <v>0</v>
      </c>
      <c r="G31" s="17" t="str">
        <f>IFERROR(VLOOKUP(A31,'Control -LR-ES febrero 2022 '!$H$7:$K$22,4,FALSE),"0")</f>
        <v>0</v>
      </c>
      <c r="H31" s="27">
        <f t="shared" si="2"/>
        <v>0</v>
      </c>
      <c r="I31" s="270">
        <f t="shared" si="3"/>
        <v>0</v>
      </c>
      <c r="K31" s="292"/>
      <c r="L31" s="144" t="str">
        <f t="shared" si="4"/>
        <v>0</v>
      </c>
      <c r="M31" s="8" t="str">
        <f t="shared" si="5"/>
        <v>0</v>
      </c>
      <c r="O31" s="146"/>
      <c r="P31" s="146"/>
      <c r="Q31" s="146"/>
      <c r="R31" s="146"/>
    </row>
    <row r="32" spans="1:18" s="8" customFormat="1" ht="24.95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7" t="str">
        <f>IFERROR(VLOOKUP(A32,'Control -LR-ES febrero 2022 '!$H$7:$K$22,3,FALSE),"0")</f>
        <v>0</v>
      </c>
      <c r="F32" s="254">
        <f t="shared" si="1"/>
        <v>0</v>
      </c>
      <c r="G32" s="17" t="str">
        <f>IFERROR(VLOOKUP(A32,'Control -LR-ES febrero 2022 '!$H$7:$K$22,4,FALSE),"0")</f>
        <v>0</v>
      </c>
      <c r="H32" s="27">
        <f t="shared" si="2"/>
        <v>0</v>
      </c>
      <c r="I32" s="270">
        <f t="shared" si="3"/>
        <v>0</v>
      </c>
      <c r="J32" s="56"/>
      <c r="K32" s="293"/>
      <c r="L32" s="144" t="str">
        <f t="shared" si="4"/>
        <v>0</v>
      </c>
      <c r="M32" s="8" t="str">
        <f t="shared" si="5"/>
        <v>0</v>
      </c>
      <c r="O32" s="146"/>
      <c r="P32" s="146"/>
      <c r="Q32" s="146"/>
      <c r="R32" s="146"/>
    </row>
    <row r="33" spans="1:20" s="8" customFormat="1" ht="24.95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7" t="str">
        <f>IFERROR(VLOOKUP(A33,'Control -LR-ES febrero 2022 '!$H$7:$K$22,3,FALSE),"0")</f>
        <v>0</v>
      </c>
      <c r="F33" s="254">
        <f t="shared" si="1"/>
        <v>0</v>
      </c>
      <c r="G33" s="17" t="str">
        <f>IFERROR(VLOOKUP(A33,'Control -LR-ES febrero 2022 '!$H$7:$K$22,4,FALSE),"0")</f>
        <v>0</v>
      </c>
      <c r="H33" s="27">
        <f t="shared" si="2"/>
        <v>0</v>
      </c>
      <c r="I33" s="270">
        <f t="shared" si="3"/>
        <v>0</v>
      </c>
      <c r="J33" s="62"/>
      <c r="K33" s="293"/>
      <c r="L33" s="144" t="str">
        <f t="shared" si="4"/>
        <v>0</v>
      </c>
      <c r="M33" s="8" t="str">
        <f t="shared" si="5"/>
        <v>0</v>
      </c>
      <c r="O33" s="146"/>
      <c r="P33" s="146"/>
      <c r="Q33" s="146"/>
      <c r="R33" s="146"/>
    </row>
    <row r="34" spans="1:20" ht="24.95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7" t="str">
        <f>IFERROR(VLOOKUP(A34,'Control -LR-ES febrero 2022 '!$H$7:$K$22,3,FALSE),"0")</f>
        <v>0</v>
      </c>
      <c r="F34" s="254">
        <f t="shared" si="1"/>
        <v>0</v>
      </c>
      <c r="G34" s="17" t="str">
        <f>IFERROR(VLOOKUP(A34,'Control -LR-ES febrero 2022 '!$H$7:$K$22,4,FALSE),"0")</f>
        <v>0</v>
      </c>
      <c r="H34" s="27">
        <f t="shared" si="2"/>
        <v>0</v>
      </c>
      <c r="I34" s="270">
        <f t="shared" si="3"/>
        <v>0</v>
      </c>
      <c r="K34" s="292"/>
      <c r="L34" s="144" t="str">
        <f t="shared" si="4"/>
        <v>0</v>
      </c>
      <c r="M34" s="8" t="str">
        <f t="shared" si="5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7">
        <f>IFERROR(VLOOKUP(A35,'Control -LR-ES febrero 2022 '!$H$7:$K$22,3,FALSE),"0")</f>
        <v>0</v>
      </c>
      <c r="F35" s="254">
        <f t="shared" si="1"/>
        <v>0</v>
      </c>
      <c r="G35" s="302">
        <f>IFERROR(VLOOKUP(A35,'Control -LR-ES febrero 2022 '!$H$7:$K$22,4,FALSE),"0")</f>
        <v>640</v>
      </c>
      <c r="H35" s="27">
        <f t="shared" si="2"/>
        <v>3392</v>
      </c>
      <c r="I35" s="270">
        <f t="shared" si="3"/>
        <v>3392</v>
      </c>
      <c r="J35" s="91"/>
      <c r="K35" s="290" t="s">
        <v>155</v>
      </c>
      <c r="L35" s="144">
        <f t="shared" si="4"/>
        <v>0</v>
      </c>
      <c r="M35" s="8">
        <f t="shared" si="5"/>
        <v>640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7">
        <f>IFERROR(VLOOKUP(A36,'Control -LR-ES febrero 2022 '!$H$7:$K$22,3,FALSE),"0")</f>
        <v>0</v>
      </c>
      <c r="F36" s="254">
        <f t="shared" si="1"/>
        <v>0</v>
      </c>
      <c r="G36" s="17">
        <f>IFERROR(VLOOKUP(A36,'Control -LR-ES febrero 2022 '!$H$7:$K$22,4,FALSE),"0")</f>
        <v>570</v>
      </c>
      <c r="H36" s="27">
        <f t="shared" si="2"/>
        <v>1470.6000000000001</v>
      </c>
      <c r="I36" s="270">
        <f t="shared" si="3"/>
        <v>1470.6000000000001</v>
      </c>
      <c r="K36" s="290" t="s">
        <v>75</v>
      </c>
      <c r="L36" s="144">
        <f t="shared" si="4"/>
        <v>0</v>
      </c>
      <c r="M36" s="8">
        <f>G36/200</f>
        <v>2.85</v>
      </c>
      <c r="O36" s="146"/>
      <c r="P36" s="146"/>
      <c r="Q36" s="146"/>
      <c r="R36" s="146"/>
    </row>
    <row r="37" spans="1:20" ht="24.95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7">
        <f>IFERROR(VLOOKUP(A37,'Control -LR-ES febrero 2022 '!$H$7:$K$22,3,FALSE),"0")</f>
        <v>1000</v>
      </c>
      <c r="F37" s="254">
        <f t="shared" si="1"/>
        <v>4400</v>
      </c>
      <c r="G37" s="17">
        <f>IFERROR(VLOOKUP(A37,'Control -LR-ES febrero 2022 '!$H$7:$K$22,4,FALSE),"0")</f>
        <v>0</v>
      </c>
      <c r="H37" s="27">
        <f t="shared" si="2"/>
        <v>0</v>
      </c>
      <c r="I37" s="270">
        <f t="shared" si="3"/>
        <v>4400</v>
      </c>
      <c r="K37" s="290" t="s">
        <v>248</v>
      </c>
      <c r="L37" s="144">
        <f t="shared" si="4"/>
        <v>1000</v>
      </c>
      <c r="M37" s="8">
        <f t="shared" si="5"/>
        <v>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7">
        <f>IFERROR(VLOOKUP(A38,'Control -LR-ES febrero 2022 '!$H$7:$K$22,3,FALSE),"0")</f>
        <v>0</v>
      </c>
      <c r="F38" s="254">
        <f t="shared" si="1"/>
        <v>0</v>
      </c>
      <c r="G38" s="302">
        <f>IFERROR(VLOOKUP(A38,'Control -LR-ES febrero 2022 '!$H$7:$K$22,4,FALSE),"0")</f>
        <v>200</v>
      </c>
      <c r="H38" s="27">
        <f t="shared" si="2"/>
        <v>860</v>
      </c>
      <c r="I38" s="270">
        <f t="shared" si="3"/>
        <v>860</v>
      </c>
      <c r="K38" s="290" t="s">
        <v>189</v>
      </c>
      <c r="L38" s="144">
        <f t="shared" si="4"/>
        <v>0</v>
      </c>
      <c r="M38" s="8">
        <f t="shared" si="5"/>
        <v>200</v>
      </c>
      <c r="O38" s="146"/>
      <c r="P38" s="146"/>
      <c r="Q38" s="146"/>
      <c r="R38" s="146"/>
    </row>
    <row r="39" spans="1:20" ht="24.95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7" t="str">
        <f>IFERROR(VLOOKUP(A39,'Control -LR-ES febrero 2022 '!$H$7:$K$22,3,FALSE),"0")</f>
        <v>0</v>
      </c>
      <c r="F39" s="254">
        <f t="shared" si="1"/>
        <v>0</v>
      </c>
      <c r="G39" s="17" t="str">
        <f>IFERROR(VLOOKUP(A39,'Control -LR-ES febrero 2022 '!$H$7:$K$22,4,FALSE),"0")</f>
        <v>0</v>
      </c>
      <c r="H39" s="27">
        <f t="shared" si="2"/>
        <v>0</v>
      </c>
      <c r="I39" s="270">
        <f t="shared" si="3"/>
        <v>0</v>
      </c>
      <c r="K39" s="54" t="str">
        <f>A39</f>
        <v>NOVOC DS3500</v>
      </c>
      <c r="L39" s="144" t="str">
        <f t="shared" si="4"/>
        <v>0</v>
      </c>
      <c r="M39" s="8" t="str">
        <f t="shared" si="5"/>
        <v>0</v>
      </c>
    </row>
    <row r="40" spans="1:20" ht="24.95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7" t="str">
        <f>IFERROR(VLOOKUP(A40,'Control -LR-ES febrero 2022 '!$H$7:$K$22,3,FALSE),"0")</f>
        <v>0</v>
      </c>
      <c r="F40" s="254">
        <f t="shared" si="1"/>
        <v>0</v>
      </c>
      <c r="G40" s="17" t="str">
        <f>IFERROR(VLOOKUP(A40,'Control -LR-ES febrero 2022 '!$H$7:$K$22,4,FALSE),"0")</f>
        <v>0</v>
      </c>
      <c r="H40" s="27">
        <f t="shared" si="2"/>
        <v>0</v>
      </c>
      <c r="I40" s="270">
        <f t="shared" si="3"/>
        <v>0</v>
      </c>
      <c r="K40" s="54" t="str">
        <f>A40</f>
        <v>ESB980</v>
      </c>
      <c r="L40" s="144" t="str">
        <f t="shared" si="4"/>
        <v>0</v>
      </c>
      <c r="M40" s="8" t="str">
        <f t="shared" si="5"/>
        <v>0</v>
      </c>
    </row>
    <row r="41" spans="1:20" ht="24.95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7" t="str">
        <f>IFERROR(VLOOKUP(A41,'Control -LR-ES febrero 2022 '!$H$7:$K$22,3,FALSE),"0")</f>
        <v>0</v>
      </c>
      <c r="F41" s="254">
        <f t="shared" si="1"/>
        <v>0</v>
      </c>
      <c r="G41" s="17" t="str">
        <f>IFERROR(VLOOKUP(A41,'Control -LR-ES febrero 2022 '!$H$7:$K$22,4,FALSE),"0")</f>
        <v>0</v>
      </c>
      <c r="H41" s="27">
        <f t="shared" si="2"/>
        <v>0</v>
      </c>
      <c r="I41" s="270">
        <f t="shared" si="3"/>
        <v>0</v>
      </c>
      <c r="K41" s="54" t="str">
        <f>A41</f>
        <v>BX256</v>
      </c>
      <c r="L41" s="144" t="str">
        <f t="shared" si="4"/>
        <v>0</v>
      </c>
      <c r="M41" s="8" t="str">
        <f t="shared" si="5"/>
        <v>0</v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7">
        <f>IFERROR(VLOOKUP(A42,'Control -LR-ES febrero 2022 '!$H$7:$K$22,3,FALSE),"0")</f>
        <v>0</v>
      </c>
      <c r="F42" s="254">
        <f t="shared" si="1"/>
        <v>0</v>
      </c>
      <c r="G42" s="17">
        <f>IFERROR(VLOOKUP(A42,'Control -LR-ES febrero 2022 '!$H$7:$K$22,4,FALSE),"0")</f>
        <v>200</v>
      </c>
      <c r="H42" s="27">
        <f t="shared" si="2"/>
        <v>890</v>
      </c>
      <c r="I42" s="270">
        <f t="shared" si="3"/>
        <v>890</v>
      </c>
      <c r="J42" s="188"/>
      <c r="K42" s="54" t="str">
        <f>A42</f>
        <v>RT740</v>
      </c>
      <c r="L42" s="144">
        <f t="shared" si="4"/>
        <v>0</v>
      </c>
      <c r="M42" s="8">
        <f>G42/200</f>
        <v>1</v>
      </c>
      <c r="O42" s="146"/>
      <c r="P42" s="146"/>
      <c r="Q42" s="146"/>
      <c r="R42" s="146"/>
    </row>
    <row r="43" spans="1:20" ht="24.95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7" t="str">
        <f>IFERROR(VLOOKUP(A43,'Control -LR-ES febrero 2022 '!$H$7:$K$22,3,FALSE),"0")</f>
        <v>0</v>
      </c>
      <c r="F43" s="254">
        <f t="shared" si="1"/>
        <v>0</v>
      </c>
      <c r="G43" s="17" t="str">
        <f>IFERROR(VLOOKUP(A43,'Control -LR-ES febrero 2022 '!$H$7:$K$22,4,FALSE),"0")</f>
        <v>0</v>
      </c>
      <c r="H43" s="27">
        <f t="shared" si="2"/>
        <v>0</v>
      </c>
      <c r="I43" s="270">
        <f t="shared" si="3"/>
        <v>0</v>
      </c>
      <c r="J43" s="188"/>
      <c r="K43" s="54" t="str">
        <f>A43</f>
        <v>RT760</v>
      </c>
      <c r="L43" s="144" t="str">
        <f t="shared" si="4"/>
        <v>0</v>
      </c>
      <c r="M43" s="8" t="str">
        <f t="shared" si="5"/>
        <v>0</v>
      </c>
      <c r="O43" s="146"/>
      <c r="P43" s="146"/>
      <c r="Q43" s="146"/>
      <c r="R43" s="146"/>
    </row>
    <row r="44" spans="1:20" customFormat="1" ht="24.95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7" t="str">
        <f>IFERROR(VLOOKUP(A44,'Control -LR-ES febrero 2022 '!$H$7:$K$22,3,FALSE),"0")</f>
        <v>0</v>
      </c>
      <c r="F44" s="254">
        <f t="shared" si="1"/>
        <v>0</v>
      </c>
      <c r="G44" s="17" t="str">
        <f>IFERROR(VLOOKUP(A44,'Control -LR-ES febrero 2022 '!$H$7:$K$22,4,FALSE),"0")</f>
        <v>0</v>
      </c>
      <c r="H44" s="27">
        <f t="shared" si="2"/>
        <v>0</v>
      </c>
      <c r="I44" s="270">
        <f t="shared" si="3"/>
        <v>0</v>
      </c>
      <c r="J44" s="55"/>
      <c r="K44" s="290" t="s">
        <v>249</v>
      </c>
      <c r="L44" s="144" t="str">
        <f t="shared" si="4"/>
        <v>0</v>
      </c>
      <c r="M44" s="8" t="str">
        <f t="shared" si="5"/>
        <v>0</v>
      </c>
      <c r="O44" s="146"/>
      <c r="P44" s="146"/>
      <c r="Q44" s="146"/>
      <c r="R44" s="146"/>
    </row>
    <row r="45" spans="1:20" customFormat="1" ht="24.95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7">
        <f>IFERROR(VLOOKUP(A45,'Control -LR-ES febrero 2022 '!$H$7:$K$22,3,FALSE),"0")</f>
        <v>0</v>
      </c>
      <c r="F45" s="254">
        <f t="shared" si="1"/>
        <v>0</v>
      </c>
      <c r="G45" s="302">
        <f>IFERROR(VLOOKUP(A45,'Control -LR-ES febrero 2022 '!$H$7:$K$22,4,FALSE),"0")</f>
        <v>200</v>
      </c>
      <c r="H45" s="27">
        <f t="shared" si="2"/>
        <v>642</v>
      </c>
      <c r="I45" s="270">
        <f t="shared" si="3"/>
        <v>642</v>
      </c>
      <c r="J45" s="236"/>
      <c r="K45" s="290" t="s">
        <v>261</v>
      </c>
      <c r="L45" s="144">
        <f t="shared" si="4"/>
        <v>0</v>
      </c>
      <c r="M45" s="8">
        <f>G45/200</f>
        <v>1</v>
      </c>
      <c r="O45" s="146"/>
      <c r="P45" s="146"/>
      <c r="Q45" s="146"/>
      <c r="R45" s="146"/>
    </row>
    <row r="46" spans="1:20" customFormat="1" ht="24.95" customHeight="1" x14ac:dyDescent="0.2">
      <c r="A46" s="87" t="s">
        <v>227</v>
      </c>
      <c r="B46" s="48">
        <v>39</v>
      </c>
      <c r="C46" s="96" t="s">
        <v>227</v>
      </c>
      <c r="D46" s="92">
        <f>VLOOKUP(A46,$A$96:$B$142,2,FALSE)</f>
        <v>4.4000000000000004</v>
      </c>
      <c r="E46" s="17">
        <f>IFERROR(VLOOKUP(A46,'Control -LR-ES febrero 2022 '!$H$7:$K$22,3,FALSE),"0")</f>
        <v>680</v>
      </c>
      <c r="F46" s="254">
        <f t="shared" si="1"/>
        <v>2992.0000000000005</v>
      </c>
      <c r="G46" s="17">
        <f>IFERROR(VLOOKUP(A46,'Control -LR-ES febrero 2022 '!$H$7:$K$22,4,FALSE),"0")</f>
        <v>100</v>
      </c>
      <c r="H46" s="27">
        <f t="shared" si="2"/>
        <v>440.00000000000006</v>
      </c>
      <c r="I46" s="270">
        <f t="shared" si="3"/>
        <v>3432.0000000000005</v>
      </c>
      <c r="K46" s="290">
        <v>20002380</v>
      </c>
      <c r="L46" s="144">
        <f t="shared" si="4"/>
        <v>680</v>
      </c>
      <c r="M46" s="8">
        <f t="shared" si="5"/>
        <v>100</v>
      </c>
      <c r="N46" s="7"/>
      <c r="R46" s="146"/>
      <c r="S46" s="65"/>
      <c r="T46" s="7"/>
    </row>
    <row r="47" spans="1:20" ht="28.5" customHeight="1" x14ac:dyDescent="0.2">
      <c r="A47" s="87" t="s">
        <v>228</v>
      </c>
      <c r="B47" s="48">
        <v>40</v>
      </c>
      <c r="C47" s="215" t="s">
        <v>228</v>
      </c>
      <c r="D47" s="92">
        <f>VLOOKUP(A47,$A$96:$B$142,2,FALSE)</f>
        <v>3.88</v>
      </c>
      <c r="E47" s="255" t="str">
        <f>IFERROR(VLOOKUP(A47,'Control -LR-ES febrero 2022 '!$H$7:$K$22,3,FALSE),"0")</f>
        <v>0</v>
      </c>
      <c r="F47" s="256">
        <f t="shared" si="1"/>
        <v>0</v>
      </c>
      <c r="G47" s="255" t="str">
        <f>IFERROR(VLOOKUP(A47,'Control -LR-ES febrero 2022 '!$H$7:$K$22,4,FALSE),"0")</f>
        <v>0</v>
      </c>
      <c r="H47" s="27">
        <f t="shared" si="2"/>
        <v>0</v>
      </c>
      <c r="I47" s="270">
        <f t="shared" si="3"/>
        <v>0</v>
      </c>
      <c r="J47" s="90"/>
      <c r="K47" s="290">
        <v>20002186</v>
      </c>
      <c r="L47" s="144" t="str">
        <f t="shared" si="4"/>
        <v>0</v>
      </c>
      <c r="M47" s="8" t="str">
        <f t="shared" si="5"/>
        <v>0</v>
      </c>
      <c r="N47"/>
      <c r="O47"/>
      <c r="P47"/>
      <c r="Q47"/>
      <c r="R47" s="65"/>
    </row>
    <row r="48" spans="1:20" s="268" customFormat="1" ht="30" customHeight="1" x14ac:dyDescent="0.2">
      <c r="B48" s="269"/>
      <c r="C48" s="544"/>
      <c r="D48" s="545"/>
      <c r="E48" s="545"/>
      <c r="F48" s="546"/>
      <c r="G48" s="70" t="s">
        <v>291</v>
      </c>
      <c r="H48" s="70" t="s">
        <v>292</v>
      </c>
      <c r="I48" s="286"/>
      <c r="K48" s="271"/>
      <c r="O48" s="185"/>
      <c r="P48" s="142"/>
      <c r="Q48" s="142"/>
      <c r="R48" s="142"/>
      <c r="S48" s="142"/>
    </row>
    <row r="49" spans="1:19" s="268" customFormat="1" ht="30" customHeight="1" x14ac:dyDescent="0.2">
      <c r="B49" s="269"/>
      <c r="C49" s="547" t="s">
        <v>293</v>
      </c>
      <c r="D49" s="547"/>
      <c r="E49" s="547"/>
      <c r="F49" s="547"/>
      <c r="G49" s="272">
        <f>G50+G51</f>
        <v>34509</v>
      </c>
      <c r="H49" s="272">
        <f>G49*0.97</f>
        <v>33473.729999999996</v>
      </c>
      <c r="I49" s="286"/>
      <c r="K49" s="271"/>
      <c r="P49" s="142"/>
      <c r="Q49" s="142"/>
      <c r="R49" s="142"/>
      <c r="S49" s="142"/>
    </row>
    <row r="50" spans="1:19" s="268" customFormat="1" ht="30" customHeight="1" x14ac:dyDescent="0.2">
      <c r="B50" s="269"/>
      <c r="C50" s="542" t="s">
        <v>294</v>
      </c>
      <c r="D50" s="543"/>
      <c r="E50" s="543"/>
      <c r="F50" s="273">
        <f>G50/G49</f>
        <v>0.24938711640441624</v>
      </c>
      <c r="G50" s="303">
        <f>SUM(F8:F47)</f>
        <v>8606.1</v>
      </c>
      <c r="H50" s="70">
        <f>G50*0.97</f>
        <v>8347.9169999999995</v>
      </c>
      <c r="I50" s="286"/>
      <c r="J50" s="271"/>
      <c r="K50" s="271"/>
      <c r="P50" s="142"/>
      <c r="Q50" s="142"/>
      <c r="R50" s="142"/>
      <c r="S50" s="142"/>
    </row>
    <row r="51" spans="1:19" s="268" customFormat="1" ht="30" customHeight="1" x14ac:dyDescent="0.2">
      <c r="B51" s="269"/>
      <c r="C51" s="548" t="s">
        <v>295</v>
      </c>
      <c r="D51" s="549"/>
      <c r="E51" s="549"/>
      <c r="F51" s="273">
        <f>G51/G49</f>
        <v>0.75061288359558365</v>
      </c>
      <c r="G51" s="303">
        <f>SUM(H8:H47)</f>
        <v>25902.899999999998</v>
      </c>
      <c r="H51" s="70">
        <f>G51*0.97</f>
        <v>25125.812999999998</v>
      </c>
      <c r="I51" s="286"/>
      <c r="J51" s="271"/>
      <c r="K51" s="271"/>
      <c r="P51" s="142"/>
      <c r="Q51" s="142"/>
      <c r="R51" s="142"/>
      <c r="S51" s="142"/>
    </row>
    <row r="52" spans="1:19" s="268" customFormat="1" ht="30" customHeight="1" x14ac:dyDescent="0.2">
      <c r="B52" s="269"/>
      <c r="C52" s="274"/>
      <c r="D52" s="145"/>
      <c r="E52" s="275"/>
      <c r="F52" s="276">
        <f>G50+G51</f>
        <v>34509</v>
      </c>
      <c r="G52" s="145"/>
      <c r="H52" s="241"/>
      <c r="I52" s="286"/>
      <c r="P52" s="142"/>
      <c r="Q52" s="142"/>
      <c r="R52" s="142"/>
      <c r="S52" s="142"/>
    </row>
    <row r="53" spans="1:19" s="65" customFormat="1" ht="30" customHeight="1" x14ac:dyDescent="0.2">
      <c r="B53" s="289"/>
      <c r="C53" s="201" t="s">
        <v>306</v>
      </c>
      <c r="D53" s="278">
        <v>2094.98</v>
      </c>
      <c r="E53" s="279">
        <v>0.4</v>
      </c>
      <c r="F53" s="158" t="s">
        <v>10</v>
      </c>
      <c r="G53" s="70">
        <f>(D53*E53)</f>
        <v>837.99200000000008</v>
      </c>
      <c r="H53" s="70">
        <f>G53*0.97</f>
        <v>812.85224000000005</v>
      </c>
      <c r="I53" s="174"/>
      <c r="K53" s="149"/>
      <c r="L53" s="280"/>
      <c r="M53" s="60"/>
      <c r="N53" s="59"/>
      <c r="O53" s="59"/>
      <c r="P53" s="59"/>
      <c r="Q53" s="146"/>
    </row>
    <row r="54" spans="1:19" ht="30" customHeight="1" x14ac:dyDescent="0.2">
      <c r="B54" s="23"/>
      <c r="C54" s="201" t="s">
        <v>305</v>
      </c>
      <c r="D54" s="226">
        <v>827306.11798937095</v>
      </c>
      <c r="E54" s="69">
        <v>0.4</v>
      </c>
      <c r="F54" s="48" t="s">
        <v>10</v>
      </c>
      <c r="G54" s="72">
        <f>(D54*E54)</f>
        <v>330922.44719574839</v>
      </c>
      <c r="H54" s="72">
        <f>G54*0.97</f>
        <v>320994.77377987595</v>
      </c>
      <c r="I54" s="65"/>
      <c r="J54" s="90"/>
      <c r="L54" s="149"/>
      <c r="M54" s="151"/>
      <c r="N54" s="150"/>
      <c r="O54" s="59"/>
      <c r="P54" s="59"/>
      <c r="Q54" s="59"/>
      <c r="R54" s="146"/>
    </row>
    <row r="55" spans="1:19" s="65" customFormat="1" ht="30" customHeight="1" x14ac:dyDescent="0.25">
      <c r="A55" s="8"/>
      <c r="B55" s="9"/>
      <c r="C55" s="10"/>
      <c r="D55" s="12"/>
      <c r="E55" s="12"/>
      <c r="F55" s="11"/>
      <c r="G55" s="11"/>
      <c r="H55" s="13"/>
    </row>
    <row r="56" spans="1:19" s="282" customFormat="1" ht="30" customHeight="1" x14ac:dyDescent="0.2">
      <c r="A56" s="268"/>
      <c r="B56" s="539" t="s">
        <v>296</v>
      </c>
      <c r="C56" s="539"/>
      <c r="D56" s="539"/>
      <c r="E56" s="539"/>
      <c r="F56" s="281" t="s">
        <v>8</v>
      </c>
      <c r="G56" s="540">
        <f>G53+G49</f>
        <v>35346.991999999998</v>
      </c>
      <c r="H56" s="541"/>
      <c r="M56" s="268"/>
      <c r="N56" s="268"/>
      <c r="O56" s="268"/>
      <c r="P56" s="268"/>
      <c r="Q56" s="268"/>
    </row>
    <row r="57" spans="1:19" s="282" customFormat="1" ht="30" customHeight="1" x14ac:dyDescent="0.2">
      <c r="A57" s="268"/>
      <c r="B57" s="539" t="s">
        <v>15</v>
      </c>
      <c r="C57" s="539"/>
      <c r="D57" s="539"/>
      <c r="E57" s="539"/>
      <c r="F57" s="283" t="s">
        <v>9</v>
      </c>
      <c r="G57" s="540">
        <f>G54</f>
        <v>330922.44719574839</v>
      </c>
      <c r="H57" s="541"/>
      <c r="M57" s="268"/>
      <c r="N57" s="268"/>
      <c r="O57" s="268"/>
      <c r="P57" s="268"/>
      <c r="Q57" s="268"/>
    </row>
    <row r="58" spans="1:19" s="282" customFormat="1" ht="30" customHeight="1" x14ac:dyDescent="0.2">
      <c r="B58" s="538" t="s">
        <v>192</v>
      </c>
      <c r="C58" s="538"/>
      <c r="D58" s="538"/>
      <c r="E58" s="538"/>
      <c r="F58" s="277" t="s">
        <v>8</v>
      </c>
      <c r="G58" s="536">
        <f>G56*0.97</f>
        <v>34286.582239999996</v>
      </c>
      <c r="H58" s="537"/>
      <c r="J58" s="284"/>
      <c r="M58" s="268"/>
      <c r="N58" s="268"/>
      <c r="O58" s="268"/>
      <c r="P58" s="268"/>
      <c r="Q58" s="268"/>
    </row>
    <row r="59" spans="1:19" s="268" customFormat="1" ht="30" customHeight="1" x14ac:dyDescent="0.2">
      <c r="A59" s="282"/>
      <c r="B59" s="538" t="s">
        <v>193</v>
      </c>
      <c r="C59" s="538"/>
      <c r="D59" s="538"/>
      <c r="E59" s="538"/>
      <c r="F59" s="277" t="s">
        <v>9</v>
      </c>
      <c r="G59" s="536">
        <f>G57*0.97</f>
        <v>320994.77377987595</v>
      </c>
      <c r="H59" s="537"/>
      <c r="J59" s="268">
        <f>107.04</f>
        <v>107.04</v>
      </c>
      <c r="K59" s="268">
        <f>G59/J59+G58</f>
        <v>37285.41233884039</v>
      </c>
    </row>
    <row r="60" spans="1:19" s="65" customFormat="1" x14ac:dyDescent="0.2">
      <c r="A60" s="88"/>
      <c r="B60" s="14"/>
      <c r="C60" s="8"/>
      <c r="D60" s="8"/>
      <c r="E60" s="8"/>
      <c r="F60" s="7"/>
      <c r="G60" s="7"/>
      <c r="H60" s="44"/>
      <c r="J60" s="66"/>
    </row>
    <row r="61" spans="1:19" s="65" customFormat="1" ht="21.95" customHeight="1" x14ac:dyDescent="0.2">
      <c r="A61" s="88"/>
      <c r="B61" s="14"/>
      <c r="C61" s="8"/>
      <c r="D61" s="8"/>
      <c r="E61" s="8"/>
      <c r="F61" s="7"/>
      <c r="G61" s="7"/>
      <c r="H61" s="44"/>
      <c r="J61" s="66"/>
    </row>
    <row r="62" spans="1:19" s="65" customFormat="1" ht="21.95" customHeight="1" x14ac:dyDescent="0.2">
      <c r="A62" s="88"/>
      <c r="B62" s="14"/>
      <c r="C62" s="8"/>
      <c r="D62" s="8"/>
      <c r="E62" s="8"/>
      <c r="F62" s="7"/>
      <c r="G62" s="7"/>
      <c r="H62" s="44"/>
      <c r="J62" s="66"/>
    </row>
    <row r="63" spans="1:19" s="65" customFormat="1" ht="21.95" customHeight="1" x14ac:dyDescent="0.2">
      <c r="A63" s="88"/>
      <c r="B63" s="14"/>
      <c r="C63" s="8"/>
      <c r="D63" s="8"/>
      <c r="E63" s="8"/>
      <c r="F63" s="7"/>
      <c r="G63" s="7"/>
      <c r="H63" s="44"/>
      <c r="J63" s="66"/>
    </row>
    <row r="64" spans="1:19" s="65" customFormat="1" ht="21.95" customHeight="1" x14ac:dyDescent="0.2">
      <c r="A64" s="88"/>
      <c r="B64" s="14"/>
      <c r="C64" s="7"/>
      <c r="D64" s="15"/>
      <c r="E64" s="15"/>
      <c r="F64" s="15"/>
      <c r="G64" s="15"/>
      <c r="H64" s="16"/>
      <c r="J64" s="66"/>
    </row>
    <row r="65" spans="1:10" s="65" customFormat="1" ht="21.95" customHeight="1" x14ac:dyDescent="0.2">
      <c r="A65" s="88"/>
      <c r="B65" s="14"/>
      <c r="C65" s="7"/>
      <c r="D65" s="15"/>
      <c r="E65" s="7"/>
      <c r="F65" s="15"/>
      <c r="G65" s="15"/>
      <c r="H65" s="16"/>
      <c r="J65" s="66"/>
    </row>
    <row r="66" spans="1:10" s="65" customFormat="1" ht="23.25" customHeight="1" x14ac:dyDescent="0.2">
      <c r="A66" s="88"/>
      <c r="B66" s="14"/>
      <c r="C66" s="51" t="s">
        <v>16</v>
      </c>
      <c r="D66" s="6"/>
      <c r="E66" s="516" t="s">
        <v>17</v>
      </c>
      <c r="F66" s="517"/>
      <c r="G66" s="517"/>
      <c r="H66" s="518"/>
      <c r="J66" s="66"/>
    </row>
    <row r="67" spans="1:10" s="65" customFormat="1" ht="15.75" x14ac:dyDescent="0.25">
      <c r="A67" s="88"/>
      <c r="B67" s="36"/>
      <c r="C67" s="46" t="s">
        <v>110</v>
      </c>
      <c r="D67" s="37"/>
      <c r="E67" s="38" t="s">
        <v>258</v>
      </c>
      <c r="F67" s="38"/>
      <c r="G67" s="38"/>
      <c r="H67" s="39"/>
      <c r="J67" s="66"/>
    </row>
    <row r="68" spans="1:10" s="65" customFormat="1" ht="21.95" customHeight="1" x14ac:dyDescent="0.2">
      <c r="A68" s="88"/>
      <c r="B68" s="40"/>
      <c r="C68" s="41"/>
      <c r="D68" s="41"/>
      <c r="E68" s="42"/>
      <c r="F68" s="42"/>
      <c r="G68" s="42"/>
      <c r="H68" s="43"/>
      <c r="J68" s="66"/>
    </row>
    <row r="69" spans="1:10" s="65" customFormat="1" ht="21.95" customHeight="1" x14ac:dyDescent="0.2">
      <c r="A69" s="88"/>
      <c r="B69" s="7"/>
      <c r="C69" s="7"/>
      <c r="D69" s="7"/>
      <c r="E69" s="7"/>
      <c r="F69" s="7"/>
      <c r="G69" s="7"/>
      <c r="H69" s="7"/>
      <c r="J69" s="66"/>
    </row>
    <row r="70" spans="1:10" s="65" customFormat="1" ht="21.95" customHeight="1" x14ac:dyDescent="0.2">
      <c r="A70" s="88"/>
      <c r="B70" s="7"/>
      <c r="C70" s="7"/>
      <c r="D70" s="7"/>
      <c r="E70" s="7"/>
      <c r="F70" s="7"/>
      <c r="G70" s="7"/>
      <c r="H70" s="7"/>
      <c r="J70" s="66"/>
    </row>
    <row r="71" spans="1:10" s="65" customFormat="1" ht="21.95" customHeight="1" x14ac:dyDescent="0.2">
      <c r="A71" s="88"/>
      <c r="B71" s="7"/>
      <c r="C71" s="7"/>
      <c r="D71" s="7"/>
      <c r="E71" s="7"/>
      <c r="F71" s="7"/>
      <c r="G71" s="7"/>
      <c r="H71" s="7"/>
      <c r="J71" s="66"/>
    </row>
    <row r="72" spans="1:10" s="65" customFormat="1" ht="21.95" customHeight="1" x14ac:dyDescent="0.2">
      <c r="A72" s="88"/>
      <c r="J72" s="66"/>
    </row>
    <row r="73" spans="1:10" ht="7.5" customHeight="1" x14ac:dyDescent="0.2">
      <c r="A73" s="88"/>
      <c r="B73" s="65"/>
      <c r="C73" s="65"/>
      <c r="D73" s="65"/>
      <c r="E73" s="65"/>
      <c r="F73" s="65"/>
      <c r="G73" s="65"/>
      <c r="H73" s="65"/>
    </row>
    <row r="74" spans="1:10" ht="18" customHeight="1" x14ac:dyDescent="0.2">
      <c r="A74" s="88"/>
      <c r="B74" s="65"/>
      <c r="C74" s="65"/>
      <c r="D74" s="65"/>
      <c r="E74" s="65"/>
      <c r="F74" s="65"/>
      <c r="G74" s="65"/>
      <c r="H74" s="65"/>
    </row>
    <row r="75" spans="1:10" ht="18" customHeight="1" x14ac:dyDescent="0.2">
      <c r="A75" s="88"/>
      <c r="B75" s="65"/>
      <c r="C75" s="65"/>
      <c r="D75" s="65"/>
      <c r="E75" s="65"/>
      <c r="F75" s="65"/>
      <c r="G75" s="65"/>
      <c r="H75" s="65"/>
    </row>
    <row r="76" spans="1:10" ht="18" customHeight="1" x14ac:dyDescent="0.2">
      <c r="A76" s="88"/>
      <c r="B76" s="65"/>
      <c r="C76" s="65"/>
      <c r="D76" s="65"/>
      <c r="E76" s="65"/>
      <c r="F76" s="65"/>
      <c r="G76" s="65"/>
      <c r="H76" s="65"/>
    </row>
    <row r="77" spans="1:10" ht="18" customHeight="1" x14ac:dyDescent="0.2">
      <c r="A77" s="65"/>
      <c r="B77" s="65"/>
      <c r="C77" s="65"/>
      <c r="D77" s="65"/>
      <c r="E77" s="65"/>
      <c r="F77" s="65"/>
      <c r="G77" s="65"/>
      <c r="H77" s="65"/>
      <c r="I77" s="55"/>
      <c r="J77" s="7"/>
    </row>
    <row r="78" spans="1:10" ht="18" customHeight="1" x14ac:dyDescent="0.2">
      <c r="A78" s="65"/>
      <c r="B78" s="65"/>
      <c r="C78" s="65"/>
      <c r="D78" s="65"/>
      <c r="E78" s="65"/>
      <c r="F78" s="65"/>
      <c r="G78" s="65"/>
      <c r="H78" s="65"/>
      <c r="J78" s="7"/>
    </row>
    <row r="79" spans="1:10" ht="18" customHeight="1" x14ac:dyDescent="0.2">
      <c r="A79" s="65"/>
      <c r="B79" s="65"/>
      <c r="C79" s="65"/>
      <c r="D79" s="65"/>
      <c r="E79" s="65"/>
      <c r="F79" s="65"/>
      <c r="G79" s="65"/>
      <c r="H79" s="65"/>
      <c r="J79" s="7"/>
    </row>
    <row r="80" spans="1:10" x14ac:dyDescent="0.2">
      <c r="A80" s="65"/>
      <c r="B80" s="65"/>
      <c r="C80" s="65"/>
      <c r="D80" s="65"/>
      <c r="E80" s="65"/>
      <c r="F80" s="65"/>
      <c r="G80" s="65"/>
      <c r="H80" s="65"/>
      <c r="J80" s="7"/>
    </row>
    <row r="81" spans="1:10" x14ac:dyDescent="0.2">
      <c r="A81" s="65"/>
      <c r="B81" s="65"/>
      <c r="C81" s="65"/>
      <c r="D81" s="65"/>
      <c r="E81" s="65"/>
      <c r="F81" s="65"/>
      <c r="G81" s="65"/>
      <c r="H81" s="65"/>
      <c r="J81" s="7"/>
    </row>
    <row r="82" spans="1:10" x14ac:dyDescent="0.2">
      <c r="A82" s="65"/>
      <c r="B82" s="65"/>
      <c r="C82" s="65"/>
      <c r="D82" s="65"/>
      <c r="E82" s="65"/>
      <c r="F82" s="65"/>
      <c r="G82" s="65"/>
      <c r="H82" s="65"/>
      <c r="J82" s="7"/>
    </row>
    <row r="83" spans="1:10" x14ac:dyDescent="0.2">
      <c r="A83" s="65"/>
      <c r="B83" s="65"/>
      <c r="C83" s="65"/>
      <c r="D83" s="65"/>
      <c r="E83" s="65"/>
      <c r="F83" s="65"/>
      <c r="G83" s="65"/>
      <c r="H83" s="65"/>
      <c r="J83" s="7"/>
    </row>
    <row r="84" spans="1:10" x14ac:dyDescent="0.2">
      <c r="A84" s="65"/>
      <c r="B84" s="65"/>
      <c r="C84" s="65"/>
      <c r="D84" s="65"/>
      <c r="E84" s="65"/>
      <c r="F84" s="65"/>
      <c r="G84" s="65"/>
      <c r="H84" s="65"/>
      <c r="J84" s="7"/>
    </row>
    <row r="85" spans="1:10" x14ac:dyDescent="0.2">
      <c r="A85" s="65"/>
      <c r="B85" s="65"/>
      <c r="C85" s="65"/>
      <c r="D85" s="65"/>
      <c r="E85" s="65"/>
      <c r="F85" s="65"/>
      <c r="G85" s="65"/>
      <c r="H85" s="65"/>
      <c r="J85" s="7"/>
    </row>
    <row r="86" spans="1:10" x14ac:dyDescent="0.2">
      <c r="A86" s="65"/>
      <c r="B86" s="65"/>
      <c r="C86" s="65"/>
      <c r="D86" s="65"/>
      <c r="E86" s="65"/>
      <c r="F86" s="65"/>
      <c r="G86" s="65"/>
      <c r="H86" s="65"/>
      <c r="J86" s="7"/>
    </row>
    <row r="87" spans="1:10" x14ac:dyDescent="0.2">
      <c r="A87" s="65"/>
      <c r="B87" s="65"/>
      <c r="C87" s="65"/>
      <c r="D87" s="65"/>
      <c r="E87" s="65"/>
      <c r="F87" s="65"/>
      <c r="G87" s="65"/>
      <c r="H87" s="65"/>
      <c r="J87" s="7"/>
    </row>
    <row r="88" spans="1:10" x14ac:dyDescent="0.2">
      <c r="B88" s="65"/>
      <c r="C88" s="65"/>
      <c r="D88" s="65"/>
      <c r="E88" s="65"/>
      <c r="F88" s="65"/>
      <c r="G88" s="65"/>
      <c r="H88" s="65"/>
      <c r="J88" s="7"/>
    </row>
    <row r="89" spans="1:10" x14ac:dyDescent="0.2">
      <c r="B89" s="65"/>
      <c r="C89" s="65"/>
      <c r="J89" s="7"/>
    </row>
    <row r="90" spans="1:10" x14ac:dyDescent="0.2">
      <c r="B90" s="65"/>
      <c r="C90" s="65"/>
      <c r="J90" s="7"/>
    </row>
    <row r="91" spans="1:10" x14ac:dyDescent="0.2">
      <c r="B91" s="65"/>
      <c r="C91" s="65"/>
      <c r="J91" s="7"/>
    </row>
    <row r="92" spans="1:10" x14ac:dyDescent="0.2">
      <c r="J92" s="7"/>
    </row>
    <row r="93" spans="1:10" ht="15" thickBot="1" x14ac:dyDescent="0.25">
      <c r="A93" s="81" t="s">
        <v>32</v>
      </c>
      <c r="B93" s="80">
        <v>2.38</v>
      </c>
      <c r="J93" s="7"/>
    </row>
    <row r="94" spans="1:10" ht="15" thickBot="1" x14ac:dyDescent="0.25">
      <c r="A94" s="81" t="s">
        <v>31</v>
      </c>
      <c r="B94" s="80">
        <v>3.18</v>
      </c>
      <c r="F94" s="55"/>
      <c r="G94" s="55"/>
      <c r="J94" s="7"/>
    </row>
    <row r="95" spans="1:10" ht="15" thickBot="1" x14ac:dyDescent="0.25">
      <c r="A95" s="81" t="s">
        <v>37</v>
      </c>
      <c r="B95" s="80">
        <v>2.41</v>
      </c>
      <c r="F95" s="55"/>
      <c r="G95" s="55"/>
      <c r="J95" s="7"/>
    </row>
    <row r="96" spans="1:10" ht="15" thickBot="1" x14ac:dyDescent="0.25">
      <c r="A96" s="81" t="s">
        <v>36</v>
      </c>
      <c r="B96" s="80">
        <v>2.15</v>
      </c>
      <c r="F96" s="55"/>
      <c r="G96" s="55"/>
      <c r="J96" s="7"/>
    </row>
    <row r="97" spans="1:10" ht="15" thickBot="1" x14ac:dyDescent="0.25">
      <c r="A97" s="81" t="s">
        <v>38</v>
      </c>
      <c r="B97" s="80">
        <v>2.83</v>
      </c>
      <c r="F97" s="55"/>
      <c r="G97" s="55"/>
      <c r="J97" s="7"/>
    </row>
    <row r="98" spans="1:10" ht="15" thickBot="1" x14ac:dyDescent="0.25">
      <c r="A98" s="81" t="s">
        <v>40</v>
      </c>
      <c r="B98" s="80">
        <v>2.15</v>
      </c>
      <c r="F98" s="55"/>
      <c r="G98" s="55"/>
      <c r="J98" s="7"/>
    </row>
    <row r="99" spans="1:10" ht="15" thickBot="1" x14ac:dyDescent="0.25">
      <c r="A99" s="81" t="s">
        <v>39</v>
      </c>
      <c r="B99" s="80">
        <v>3.46</v>
      </c>
      <c r="F99" s="55"/>
      <c r="G99" s="55"/>
      <c r="J99" s="7"/>
    </row>
    <row r="100" spans="1:10" ht="15" thickBot="1" x14ac:dyDescent="0.25">
      <c r="A100" s="81" t="s">
        <v>28</v>
      </c>
      <c r="B100" s="80">
        <v>2.76</v>
      </c>
      <c r="F100" s="55"/>
      <c r="G100" s="55"/>
      <c r="J100" s="7"/>
    </row>
    <row r="101" spans="1:10" ht="15" thickBot="1" x14ac:dyDescent="0.25">
      <c r="A101" s="81" t="s">
        <v>41</v>
      </c>
      <c r="B101" s="80">
        <v>4.3899999999999997</v>
      </c>
      <c r="F101" s="55"/>
      <c r="G101" s="55"/>
      <c r="J101" s="7"/>
    </row>
    <row r="102" spans="1:10" ht="15" thickBot="1" x14ac:dyDescent="0.25">
      <c r="A102" s="81" t="s">
        <v>43</v>
      </c>
      <c r="B102" s="80">
        <v>1.18</v>
      </c>
      <c r="F102" s="55"/>
      <c r="G102" s="55"/>
      <c r="J102" s="7"/>
    </row>
    <row r="103" spans="1:10" ht="15" thickBot="1" x14ac:dyDescent="0.25">
      <c r="A103" s="81" t="s">
        <v>30</v>
      </c>
      <c r="B103" s="80">
        <v>1.84</v>
      </c>
      <c r="F103" s="55"/>
      <c r="G103" s="55"/>
      <c r="J103" s="7"/>
    </row>
    <row r="104" spans="1:10" ht="15" thickBot="1" x14ac:dyDescent="0.25">
      <c r="A104" s="81" t="s">
        <v>34</v>
      </c>
      <c r="B104" s="80">
        <v>5.98</v>
      </c>
      <c r="F104" s="55"/>
      <c r="G104" s="55"/>
      <c r="J104" s="7"/>
    </row>
    <row r="105" spans="1:10" ht="15" thickBot="1" x14ac:dyDescent="0.25">
      <c r="A105" s="81" t="s">
        <v>33</v>
      </c>
      <c r="B105" s="80">
        <v>5.45</v>
      </c>
      <c r="F105" s="55"/>
      <c r="G105" s="55"/>
      <c r="J105" s="7"/>
    </row>
    <row r="106" spans="1:10" ht="15" thickBot="1" x14ac:dyDescent="0.25">
      <c r="A106" s="81" t="s">
        <v>42</v>
      </c>
      <c r="B106" s="80">
        <v>3.9</v>
      </c>
      <c r="F106" s="55"/>
      <c r="G106" s="55"/>
      <c r="J106" s="7"/>
    </row>
    <row r="107" spans="1:10" ht="15" thickBot="1" x14ac:dyDescent="0.25">
      <c r="A107" s="81" t="s">
        <v>29</v>
      </c>
      <c r="B107" s="80">
        <v>2</v>
      </c>
      <c r="F107" s="55"/>
      <c r="G107" s="55"/>
      <c r="J107" s="7"/>
    </row>
    <row r="108" spans="1:10" ht="15" thickBot="1" x14ac:dyDescent="0.25">
      <c r="A108" s="81" t="s">
        <v>62</v>
      </c>
      <c r="B108" s="80">
        <v>1.9</v>
      </c>
      <c r="F108" s="55"/>
      <c r="G108" s="55"/>
      <c r="J108" s="7"/>
    </row>
    <row r="109" spans="1:10" ht="15.75" customHeight="1" thickBot="1" x14ac:dyDescent="0.25">
      <c r="A109" s="81" t="s">
        <v>63</v>
      </c>
      <c r="B109" s="80">
        <v>3.4</v>
      </c>
      <c r="F109" s="55"/>
      <c r="G109" s="55"/>
    </row>
    <row r="110" spans="1:10" ht="15" thickBot="1" x14ac:dyDescent="0.25">
      <c r="A110" s="81" t="s">
        <v>64</v>
      </c>
      <c r="B110" s="80">
        <v>6.1</v>
      </c>
      <c r="F110" s="55"/>
      <c r="G110" s="55"/>
    </row>
    <row r="111" spans="1:10" ht="15" thickBot="1" x14ac:dyDescent="0.25">
      <c r="A111" s="81" t="s">
        <v>65</v>
      </c>
      <c r="B111" s="80">
        <v>6.5</v>
      </c>
      <c r="F111" s="55"/>
      <c r="G111" s="55"/>
    </row>
    <row r="112" spans="1:10" ht="15" thickBot="1" x14ac:dyDescent="0.25">
      <c r="A112" s="81" t="s">
        <v>66</v>
      </c>
      <c r="B112" s="80">
        <v>4.4000000000000004</v>
      </c>
      <c r="F112" s="55"/>
      <c r="G112" s="55"/>
    </row>
    <row r="113" spans="1:8" ht="15" thickBot="1" x14ac:dyDescent="0.25">
      <c r="A113" s="81" t="s">
        <v>67</v>
      </c>
      <c r="B113" s="80">
        <v>2850</v>
      </c>
      <c r="F113" s="55"/>
      <c r="G113" s="55"/>
    </row>
    <row r="114" spans="1:8" ht="15" thickBot="1" x14ac:dyDescent="0.25">
      <c r="A114" s="81" t="s">
        <v>68</v>
      </c>
      <c r="B114" s="80">
        <v>4.5999999999999996</v>
      </c>
      <c r="F114" s="55"/>
      <c r="G114" s="55"/>
    </row>
    <row r="115" spans="1:8" ht="15" thickBot="1" x14ac:dyDescent="0.25">
      <c r="A115" s="81" t="s">
        <v>69</v>
      </c>
      <c r="B115" s="80">
        <v>2.2000000000000002</v>
      </c>
      <c r="C115" s="7">
        <f>B115*200</f>
        <v>440.00000000000006</v>
      </c>
      <c r="F115" s="55"/>
      <c r="G115" s="55"/>
    </row>
    <row r="116" spans="1:8" ht="15" thickBot="1" x14ac:dyDescent="0.25">
      <c r="A116" s="81" t="s">
        <v>70</v>
      </c>
      <c r="B116" s="80">
        <v>3.91</v>
      </c>
      <c r="F116" s="55"/>
      <c r="G116" s="55"/>
    </row>
    <row r="117" spans="1:8" ht="15" thickBot="1" x14ac:dyDescent="0.25">
      <c r="A117" s="81" t="s">
        <v>71</v>
      </c>
      <c r="B117" s="80">
        <v>3.3</v>
      </c>
      <c r="F117" s="55"/>
      <c r="G117" s="55"/>
    </row>
    <row r="118" spans="1:8" ht="15" thickBot="1" x14ac:dyDescent="0.25">
      <c r="A118" s="81" t="s">
        <v>266</v>
      </c>
      <c r="B118" s="80">
        <v>1180</v>
      </c>
      <c r="F118" s="55"/>
      <c r="G118" s="55"/>
    </row>
    <row r="119" spans="1:8" ht="15" thickBot="1" x14ac:dyDescent="0.25">
      <c r="A119" s="81" t="s">
        <v>72</v>
      </c>
      <c r="B119" s="80">
        <v>4.1500000000000004</v>
      </c>
      <c r="F119" s="55"/>
      <c r="G119" s="55"/>
    </row>
    <row r="120" spans="1:8" ht="15" thickBot="1" x14ac:dyDescent="0.25">
      <c r="A120" s="81" t="s">
        <v>73</v>
      </c>
      <c r="B120" s="80">
        <v>4.3600000000000003</v>
      </c>
      <c r="F120" s="55"/>
      <c r="G120" s="55"/>
    </row>
    <row r="121" spans="1:8" ht="15" thickBot="1" x14ac:dyDescent="0.25">
      <c r="A121" s="81" t="s">
        <v>74</v>
      </c>
      <c r="B121" s="80">
        <v>5.3</v>
      </c>
      <c r="F121" s="55"/>
      <c r="G121" s="55"/>
    </row>
    <row r="122" spans="1:8" ht="15" thickBot="1" x14ac:dyDescent="0.25">
      <c r="A122" s="81" t="s">
        <v>75</v>
      </c>
      <c r="B122" s="80">
        <v>2.58</v>
      </c>
      <c r="F122" s="55"/>
      <c r="G122" s="55"/>
    </row>
    <row r="123" spans="1:8" ht="15" thickBot="1" x14ac:dyDescent="0.25">
      <c r="A123" s="81" t="s">
        <v>76</v>
      </c>
      <c r="B123" s="80">
        <v>4.4000000000000004</v>
      </c>
      <c r="F123" s="55"/>
      <c r="G123" s="55"/>
    </row>
    <row r="124" spans="1:8" ht="15" thickBot="1" x14ac:dyDescent="0.25">
      <c r="A124" s="81" t="s">
        <v>77</v>
      </c>
      <c r="B124" s="80">
        <v>4.3</v>
      </c>
      <c r="F124" s="55"/>
      <c r="G124" s="55"/>
    </row>
    <row r="125" spans="1:8" ht="29.25" thickBot="1" x14ac:dyDescent="0.25">
      <c r="A125" s="81" t="s">
        <v>58</v>
      </c>
      <c r="B125" s="80">
        <v>4.3</v>
      </c>
      <c r="H125" s="55"/>
    </row>
    <row r="126" spans="1:8" ht="15" thickBot="1" x14ac:dyDescent="0.25">
      <c r="A126" s="81" t="s">
        <v>35</v>
      </c>
      <c r="B126" s="80">
        <v>2.2000000000000002</v>
      </c>
    </row>
    <row r="127" spans="1:8" ht="15" thickBot="1" x14ac:dyDescent="0.25">
      <c r="A127" s="81" t="s">
        <v>27</v>
      </c>
      <c r="B127" s="80">
        <v>3.23</v>
      </c>
    </row>
    <row r="128" spans="1:8" ht="15" thickBot="1" x14ac:dyDescent="0.25">
      <c r="A128" s="81" t="s">
        <v>59</v>
      </c>
      <c r="B128" s="80">
        <v>3.23</v>
      </c>
    </row>
    <row r="129" spans="1:3" ht="14.25" x14ac:dyDescent="0.2">
      <c r="A129" s="165" t="s">
        <v>200</v>
      </c>
      <c r="B129" s="167">
        <v>5.19</v>
      </c>
      <c r="C129" s="7">
        <f>B129*200</f>
        <v>1038</v>
      </c>
    </row>
    <row r="130" spans="1:3" ht="15" thickBot="1" x14ac:dyDescent="0.25">
      <c r="A130" s="81" t="s">
        <v>203</v>
      </c>
      <c r="B130" s="80">
        <v>4.45</v>
      </c>
    </row>
    <row r="131" spans="1:3" x14ac:dyDescent="0.2">
      <c r="A131" s="96" t="s">
        <v>227</v>
      </c>
      <c r="B131" s="92">
        <v>4.4000000000000004</v>
      </c>
    </row>
    <row r="132" spans="1:3" x14ac:dyDescent="0.2">
      <c r="A132" s="97" t="s">
        <v>228</v>
      </c>
      <c r="B132" s="195">
        <v>3.88</v>
      </c>
    </row>
    <row r="133" spans="1:3" ht="14.25" x14ac:dyDescent="0.2">
      <c r="A133" s="84" t="s">
        <v>261</v>
      </c>
      <c r="B133" s="227">
        <v>3.21</v>
      </c>
    </row>
  </sheetData>
  <autoFilter ref="A7:T7" xr:uid="{00000000-0009-0000-0000-000084000000}"/>
  <mergeCells count="17">
    <mergeCell ref="B59:E59"/>
    <mergeCell ref="G59:H59"/>
    <mergeCell ref="B57:E57"/>
    <mergeCell ref="B58:E58"/>
    <mergeCell ref="E66:H66"/>
    <mergeCell ref="G57:H57"/>
    <mergeCell ref="G58:H58"/>
    <mergeCell ref="B2:H2"/>
    <mergeCell ref="B3:H3"/>
    <mergeCell ref="B4:H4"/>
    <mergeCell ref="B5:H5"/>
    <mergeCell ref="B56:E56"/>
    <mergeCell ref="C48:F48"/>
    <mergeCell ref="C49:F49"/>
    <mergeCell ref="C50:E50"/>
    <mergeCell ref="C51:E51"/>
    <mergeCell ref="G56:H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pageSetUpPr fitToPage="1"/>
  </sheetPr>
  <dimension ref="A1:N82"/>
  <sheetViews>
    <sheetView zoomScale="98" zoomScaleNormal="98" workbookViewId="0">
      <selection activeCell="I18" sqref="I1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  <col min="10" max="10" width="11.42578125" style="60"/>
    <col min="11" max="11" width="21.42578125" style="60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80048629</v>
      </c>
      <c r="C4" s="114">
        <v>44592</v>
      </c>
      <c r="D4" s="113" t="s">
        <v>32</v>
      </c>
      <c r="E4" s="113">
        <v>600</v>
      </c>
      <c r="G4" s="60"/>
    </row>
    <row r="5" spans="2:14" ht="13.5" thickBot="1" x14ac:dyDescent="0.25">
      <c r="B5" s="113">
        <v>80048629</v>
      </c>
      <c r="C5" s="114">
        <v>44592</v>
      </c>
      <c r="D5" s="113" t="s">
        <v>37</v>
      </c>
      <c r="E5" s="113">
        <v>30</v>
      </c>
      <c r="G5" s="60"/>
    </row>
    <row r="6" spans="2:14" x14ac:dyDescent="0.2">
      <c r="B6" s="113">
        <v>80049146</v>
      </c>
      <c r="C6" s="114">
        <v>44606</v>
      </c>
      <c r="D6" s="113" t="s">
        <v>32</v>
      </c>
      <c r="E6" s="113">
        <v>300</v>
      </c>
      <c r="G6" s="60"/>
      <c r="H6" s="53" t="s">
        <v>23</v>
      </c>
      <c r="I6" t="s">
        <v>25</v>
      </c>
      <c r="J6" s="251" t="s">
        <v>286</v>
      </c>
      <c r="K6" s="252" t="s">
        <v>287</v>
      </c>
      <c r="L6" s="59"/>
      <c r="M6" s="59"/>
      <c r="N6" s="59"/>
    </row>
    <row r="7" spans="2:14" x14ac:dyDescent="0.2">
      <c r="B7" s="113">
        <v>80049146</v>
      </c>
      <c r="C7" s="114">
        <v>44606</v>
      </c>
      <c r="D7" s="113" t="s">
        <v>69</v>
      </c>
      <c r="E7" s="113">
        <v>190</v>
      </c>
      <c r="G7" s="60"/>
      <c r="H7" s="54" t="s">
        <v>32</v>
      </c>
      <c r="I7" s="496">
        <v>1580</v>
      </c>
      <c r="J7" s="158">
        <v>0</v>
      </c>
      <c r="K7" s="158">
        <v>1580</v>
      </c>
      <c r="L7" s="59"/>
      <c r="M7" s="59"/>
    </row>
    <row r="8" spans="2:14" x14ac:dyDescent="0.2">
      <c r="B8" s="113">
        <v>80049146</v>
      </c>
      <c r="C8" s="114">
        <v>44606</v>
      </c>
      <c r="D8" s="113" t="s">
        <v>38</v>
      </c>
      <c r="E8" s="113">
        <v>380</v>
      </c>
      <c r="F8" s="141"/>
      <c r="H8" s="54" t="s">
        <v>69</v>
      </c>
      <c r="I8" s="496">
        <v>360</v>
      </c>
      <c r="J8" s="158">
        <v>0</v>
      </c>
      <c r="K8" s="158">
        <v>360</v>
      </c>
      <c r="L8" s="59"/>
      <c r="M8" s="229"/>
    </row>
    <row r="9" spans="2:14" x14ac:dyDescent="0.2">
      <c r="B9" s="113">
        <v>80049146</v>
      </c>
      <c r="C9" s="114">
        <v>44606</v>
      </c>
      <c r="D9" s="113" t="s">
        <v>74</v>
      </c>
      <c r="E9" s="113">
        <v>200</v>
      </c>
      <c r="H9" s="54" t="s">
        <v>37</v>
      </c>
      <c r="I9" s="496">
        <v>30</v>
      </c>
      <c r="J9" s="158">
        <v>30</v>
      </c>
      <c r="K9" s="158">
        <v>0</v>
      </c>
      <c r="L9" s="59"/>
      <c r="M9" s="59"/>
    </row>
    <row r="10" spans="2:14" x14ac:dyDescent="0.2">
      <c r="B10" s="113">
        <v>80049146</v>
      </c>
      <c r="C10" s="114">
        <v>44606</v>
      </c>
      <c r="D10" s="113" t="s">
        <v>75</v>
      </c>
      <c r="E10" s="113">
        <v>340</v>
      </c>
      <c r="H10" s="54" t="s">
        <v>38</v>
      </c>
      <c r="I10" s="496">
        <v>630</v>
      </c>
      <c r="J10" s="158">
        <v>0</v>
      </c>
      <c r="K10" s="158">
        <v>630</v>
      </c>
      <c r="L10" s="59"/>
      <c r="M10" s="59"/>
    </row>
    <row r="11" spans="2:14" x14ac:dyDescent="0.2">
      <c r="B11" s="113">
        <v>80049364</v>
      </c>
      <c r="C11" s="114">
        <v>44610</v>
      </c>
      <c r="D11" s="113" t="s">
        <v>65</v>
      </c>
      <c r="E11" s="113">
        <v>1250</v>
      </c>
      <c r="H11" s="54" t="s">
        <v>74</v>
      </c>
      <c r="I11" s="496">
        <v>640</v>
      </c>
      <c r="J11" s="158">
        <v>0</v>
      </c>
      <c r="K11" s="260">
        <v>640</v>
      </c>
      <c r="L11" s="59"/>
      <c r="M11" s="59"/>
    </row>
    <row r="12" spans="2:14" x14ac:dyDescent="0.2">
      <c r="B12" s="113">
        <v>80049364</v>
      </c>
      <c r="C12" s="114">
        <v>44610</v>
      </c>
      <c r="D12" s="113" t="s">
        <v>77</v>
      </c>
      <c r="E12" s="113">
        <v>200</v>
      </c>
      <c r="H12" s="54" t="s">
        <v>75</v>
      </c>
      <c r="I12" s="496">
        <v>570</v>
      </c>
      <c r="J12" s="158">
        <v>0</v>
      </c>
      <c r="K12" s="158">
        <v>570</v>
      </c>
      <c r="L12" s="59"/>
      <c r="M12" s="59"/>
    </row>
    <row r="13" spans="2:14" x14ac:dyDescent="0.2">
      <c r="B13" s="113">
        <v>80049364</v>
      </c>
      <c r="C13" s="114">
        <v>44610</v>
      </c>
      <c r="D13" s="113" t="s">
        <v>261</v>
      </c>
      <c r="E13" s="113">
        <v>200</v>
      </c>
      <c r="H13" s="54" t="s">
        <v>65</v>
      </c>
      <c r="I13" s="496">
        <v>1800</v>
      </c>
      <c r="J13" s="158">
        <v>0</v>
      </c>
      <c r="K13" s="158">
        <v>1800</v>
      </c>
      <c r="L13" s="59"/>
      <c r="M13" s="59"/>
    </row>
    <row r="14" spans="2:14" x14ac:dyDescent="0.2">
      <c r="B14" s="113">
        <v>80049364</v>
      </c>
      <c r="C14" s="114">
        <v>44610</v>
      </c>
      <c r="D14" s="113" t="s">
        <v>74</v>
      </c>
      <c r="E14" s="113">
        <v>440</v>
      </c>
      <c r="H14" s="54" t="s">
        <v>77</v>
      </c>
      <c r="I14" s="496">
        <v>200</v>
      </c>
      <c r="J14" s="158">
        <v>0</v>
      </c>
      <c r="K14" s="158">
        <v>200</v>
      </c>
      <c r="L14" s="59"/>
      <c r="M14" s="59"/>
    </row>
    <row r="15" spans="2:14" x14ac:dyDescent="0.2">
      <c r="B15" s="113">
        <v>80049364</v>
      </c>
      <c r="C15" s="114">
        <v>44610</v>
      </c>
      <c r="D15" s="113" t="s">
        <v>39</v>
      </c>
      <c r="E15" s="113">
        <v>380</v>
      </c>
      <c r="H15" s="54" t="s">
        <v>261</v>
      </c>
      <c r="I15" s="496">
        <v>200</v>
      </c>
      <c r="J15" s="158">
        <v>0</v>
      </c>
      <c r="K15" s="158">
        <v>200</v>
      </c>
      <c r="L15" s="59"/>
      <c r="M15" s="59"/>
    </row>
    <row r="16" spans="2:14" x14ac:dyDescent="0.2">
      <c r="B16" s="113">
        <v>80049364</v>
      </c>
      <c r="C16" s="114">
        <v>44610</v>
      </c>
      <c r="D16" s="113" t="s">
        <v>203</v>
      </c>
      <c r="E16" s="113">
        <v>200</v>
      </c>
      <c r="H16" s="54" t="s">
        <v>39</v>
      </c>
      <c r="I16" s="496">
        <v>380</v>
      </c>
      <c r="J16" s="158">
        <v>330</v>
      </c>
      <c r="K16" s="158">
        <v>50</v>
      </c>
      <c r="L16" s="59"/>
      <c r="M16" s="59"/>
    </row>
    <row r="17" spans="2:13" x14ac:dyDescent="0.2">
      <c r="B17" s="113">
        <v>80049363</v>
      </c>
      <c r="C17" s="114">
        <v>44610</v>
      </c>
      <c r="D17" s="113" t="s">
        <v>32</v>
      </c>
      <c r="E17" s="113">
        <v>680</v>
      </c>
      <c r="H17" s="54" t="s">
        <v>203</v>
      </c>
      <c r="I17" s="496">
        <v>200</v>
      </c>
      <c r="J17" s="158">
        <v>0</v>
      </c>
      <c r="K17" s="158">
        <v>200</v>
      </c>
      <c r="L17" s="59"/>
      <c r="M17" s="59"/>
    </row>
    <row r="18" spans="2:13" x14ac:dyDescent="0.2">
      <c r="B18" s="113">
        <v>80049363</v>
      </c>
      <c r="C18" s="114">
        <v>44610</v>
      </c>
      <c r="D18" s="113" t="s">
        <v>65</v>
      </c>
      <c r="E18" s="113">
        <v>550</v>
      </c>
      <c r="H18" s="54" t="s">
        <v>76</v>
      </c>
      <c r="I18" s="496">
        <v>1000</v>
      </c>
      <c r="J18" s="158">
        <v>1000</v>
      </c>
      <c r="K18" s="158">
        <v>0</v>
      </c>
      <c r="L18" s="59"/>
      <c r="M18" s="59"/>
    </row>
    <row r="19" spans="2:13" x14ac:dyDescent="0.2">
      <c r="B19" s="113">
        <v>80049363</v>
      </c>
      <c r="C19" s="114">
        <v>44610</v>
      </c>
      <c r="D19" s="113" t="s">
        <v>69</v>
      </c>
      <c r="E19" s="113">
        <v>170</v>
      </c>
      <c r="H19" s="54" t="s">
        <v>227</v>
      </c>
      <c r="I19" s="496">
        <v>780</v>
      </c>
      <c r="J19" s="158">
        <v>680</v>
      </c>
      <c r="K19" s="158">
        <v>100</v>
      </c>
      <c r="L19" s="59"/>
      <c r="M19" s="59"/>
    </row>
    <row r="20" spans="2:13" x14ac:dyDescent="0.2">
      <c r="B20" s="113">
        <v>80049363</v>
      </c>
      <c r="C20" s="114">
        <v>44610</v>
      </c>
      <c r="D20" s="113" t="s">
        <v>38</v>
      </c>
      <c r="E20" s="113">
        <v>250</v>
      </c>
      <c r="H20" s="54" t="s">
        <v>24</v>
      </c>
      <c r="I20" s="496">
        <v>8370</v>
      </c>
      <c r="J20" s="158">
        <f>SUM(J7:J19)</f>
        <v>2040</v>
      </c>
      <c r="K20" s="158">
        <f>SUM(K7:K19)</f>
        <v>6330</v>
      </c>
    </row>
    <row r="21" spans="2:13" x14ac:dyDescent="0.2">
      <c r="B21" s="113">
        <v>80049363</v>
      </c>
      <c r="C21" s="114">
        <v>44610</v>
      </c>
      <c r="D21" s="113" t="s">
        <v>76</v>
      </c>
      <c r="E21" s="235">
        <v>1000</v>
      </c>
      <c r="H21" s="551" t="s">
        <v>289</v>
      </c>
      <c r="I21" s="552"/>
      <c r="J21" s="261">
        <f>J20/GETPIVOTDATA("LITROS",$H$6)</f>
        <v>0.24372759856630824</v>
      </c>
      <c r="K21" s="261">
        <f>K20/GETPIVOTDATA("LITROS",$H$6)</f>
        <v>0.75627240143369179</v>
      </c>
    </row>
    <row r="22" spans="2:13" x14ac:dyDescent="0.2">
      <c r="B22" s="113">
        <v>80049363</v>
      </c>
      <c r="C22" s="114">
        <v>44610</v>
      </c>
      <c r="D22" s="113" t="s">
        <v>75</v>
      </c>
      <c r="E22" s="113">
        <v>230</v>
      </c>
    </row>
    <row r="23" spans="2:13" x14ac:dyDescent="0.2">
      <c r="B23" s="113">
        <v>374</v>
      </c>
      <c r="C23" s="114">
        <v>44581</v>
      </c>
      <c r="D23" s="113" t="s">
        <v>227</v>
      </c>
      <c r="E23" s="113">
        <v>780</v>
      </c>
    </row>
    <row r="24" spans="2:13" x14ac:dyDescent="0.2">
      <c r="B24" s="113"/>
      <c r="C24" s="114"/>
      <c r="D24" s="113"/>
      <c r="E24" s="113"/>
    </row>
    <row r="25" spans="2:13" x14ac:dyDescent="0.2">
      <c r="B25" s="113"/>
      <c r="C25" s="114"/>
      <c r="D25" s="113"/>
      <c r="E25" s="113"/>
      <c r="F25" s="65"/>
    </row>
    <row r="26" spans="2:13" x14ac:dyDescent="0.2">
      <c r="B26" s="113"/>
      <c r="C26" s="114"/>
      <c r="D26" s="113"/>
      <c r="E26" s="113"/>
      <c r="F26" s="65"/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</row>
    <row r="29" spans="2:13" x14ac:dyDescent="0.2">
      <c r="B29" s="113"/>
      <c r="C29" s="114"/>
      <c r="D29" s="113"/>
      <c r="E29" s="113"/>
    </row>
    <row r="30" spans="2:13" x14ac:dyDescent="0.2">
      <c r="B30" s="78"/>
      <c r="C30" s="79"/>
      <c r="D30" s="78"/>
      <c r="E30" s="78"/>
    </row>
    <row r="31" spans="2:13" x14ac:dyDescent="0.2">
      <c r="C31" s="77"/>
      <c r="D31" s="60"/>
    </row>
    <row r="32" spans="2:13" x14ac:dyDescent="0.2">
      <c r="B32" s="60"/>
      <c r="C32"/>
      <c r="D32"/>
      <c r="E32"/>
    </row>
    <row r="33" spans="2:5" x14ac:dyDescent="0.2">
      <c r="B33" s="60"/>
      <c r="C33"/>
      <c r="D33"/>
      <c r="E33"/>
    </row>
    <row r="34" spans="2:5" x14ac:dyDescent="0.2">
      <c r="B34"/>
      <c r="C34"/>
      <c r="D34"/>
      <c r="E34"/>
    </row>
    <row r="35" spans="2:5" x14ac:dyDescent="0.2">
      <c r="B35"/>
      <c r="C35"/>
      <c r="D35"/>
      <c r="E35"/>
    </row>
    <row r="36" spans="2:5" x14ac:dyDescent="0.2">
      <c r="B36"/>
      <c r="C36"/>
      <c r="D36"/>
      <c r="E36"/>
    </row>
    <row r="37" spans="2:5" x14ac:dyDescent="0.2">
      <c r="B37"/>
      <c r="C37"/>
      <c r="D37"/>
      <c r="E37"/>
    </row>
    <row r="38" spans="2:5" x14ac:dyDescent="0.2">
      <c r="B38"/>
      <c r="C38"/>
      <c r="D38"/>
      <c r="E38"/>
    </row>
    <row r="39" spans="2:5" x14ac:dyDescent="0.2">
      <c r="B39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 s="136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ht="14.25" x14ac:dyDescent="0.2">
      <c r="B45" s="84" t="s">
        <v>28</v>
      </c>
      <c r="C45"/>
      <c r="D45"/>
      <c r="E45"/>
    </row>
    <row r="46" spans="2:5" ht="14.25" x14ac:dyDescent="0.2">
      <c r="B46" s="84" t="s">
        <v>62</v>
      </c>
      <c r="C46"/>
      <c r="D46"/>
      <c r="E46"/>
    </row>
    <row r="47" spans="2:5" ht="14.25" x14ac:dyDescent="0.2">
      <c r="B47" s="84" t="s">
        <v>29</v>
      </c>
      <c r="C47"/>
      <c r="D47"/>
      <c r="E47"/>
    </row>
    <row r="48" spans="2:5" ht="14.25" x14ac:dyDescent="0.2">
      <c r="B48" s="84" t="s">
        <v>27</v>
      </c>
      <c r="C48"/>
      <c r="D48"/>
      <c r="E48"/>
    </row>
    <row r="49" spans="1:11" ht="14.25" x14ac:dyDescent="0.2">
      <c r="B49" s="84" t="s">
        <v>63</v>
      </c>
      <c r="C49"/>
      <c r="D49"/>
      <c r="E49"/>
    </row>
    <row r="50" spans="1:11" ht="14.25" x14ac:dyDescent="0.2">
      <c r="B50" s="84" t="s">
        <v>30</v>
      </c>
      <c r="C50"/>
      <c r="D50"/>
      <c r="E50"/>
    </row>
    <row r="51" spans="1:11" ht="14.25" x14ac:dyDescent="0.2">
      <c r="B51" s="84" t="s">
        <v>31</v>
      </c>
    </row>
    <row r="52" spans="1:11" ht="14.25" x14ac:dyDescent="0.2">
      <c r="B52" s="84" t="s">
        <v>32</v>
      </c>
    </row>
    <row r="53" spans="1:11" ht="14.25" x14ac:dyDescent="0.2">
      <c r="B53" s="84" t="s">
        <v>33</v>
      </c>
    </row>
    <row r="54" spans="1:11" ht="14.25" x14ac:dyDescent="0.2">
      <c r="B54" s="84" t="s">
        <v>64</v>
      </c>
    </row>
    <row r="55" spans="1:11" ht="14.25" x14ac:dyDescent="0.2">
      <c r="B55" s="84" t="s">
        <v>261</v>
      </c>
    </row>
    <row r="56" spans="1:11" ht="14.25" x14ac:dyDescent="0.2">
      <c r="B56" s="84" t="s">
        <v>65</v>
      </c>
    </row>
    <row r="57" spans="1:11" ht="14.25" x14ac:dyDescent="0.2">
      <c r="B57" s="84" t="s">
        <v>77</v>
      </c>
    </row>
    <row r="58" spans="1:11" ht="14.25" x14ac:dyDescent="0.2">
      <c r="B58" s="84" t="s">
        <v>66</v>
      </c>
    </row>
    <row r="59" spans="1:11" s="59" customFormat="1" ht="28.5" x14ac:dyDescent="0.2">
      <c r="A59"/>
      <c r="B59" s="84" t="s">
        <v>67</v>
      </c>
      <c r="F59"/>
      <c r="G59"/>
      <c r="H59"/>
      <c r="I59"/>
      <c r="J59" s="60"/>
      <c r="K59" s="60"/>
    </row>
    <row r="60" spans="1:11" s="59" customFormat="1" ht="14.25" x14ac:dyDescent="0.2">
      <c r="A60"/>
      <c r="B60" s="84" t="s">
        <v>35</v>
      </c>
      <c r="F60"/>
      <c r="G60"/>
      <c r="H60"/>
      <c r="I60"/>
      <c r="J60" s="60"/>
      <c r="K60" s="60"/>
    </row>
    <row r="61" spans="1:11" s="59" customFormat="1" ht="14.25" x14ac:dyDescent="0.2">
      <c r="A61"/>
      <c r="B61" s="84" t="s">
        <v>68</v>
      </c>
      <c r="F61"/>
      <c r="G61"/>
      <c r="H61"/>
      <c r="I61"/>
      <c r="J61" s="60"/>
      <c r="K61" s="60"/>
    </row>
    <row r="62" spans="1:11" s="59" customFormat="1" ht="14.25" x14ac:dyDescent="0.2">
      <c r="A62"/>
      <c r="B62" s="84" t="s">
        <v>69</v>
      </c>
      <c r="F62"/>
      <c r="G62"/>
      <c r="H62"/>
      <c r="I62"/>
      <c r="J62" s="60"/>
      <c r="K62" s="60"/>
    </row>
    <row r="63" spans="1:11" s="59" customFormat="1" ht="14.25" x14ac:dyDescent="0.2">
      <c r="A63"/>
      <c r="B63" s="84" t="s">
        <v>266</v>
      </c>
      <c r="F63"/>
      <c r="G63"/>
      <c r="H63"/>
      <c r="I63"/>
      <c r="J63" s="60"/>
      <c r="K63" s="60"/>
    </row>
    <row r="64" spans="1:11" s="59" customFormat="1" ht="14.25" x14ac:dyDescent="0.2">
      <c r="A64"/>
      <c r="B64" s="84" t="s">
        <v>37</v>
      </c>
      <c r="F64"/>
      <c r="G64"/>
      <c r="H64"/>
      <c r="I64"/>
      <c r="J64" s="60"/>
      <c r="K64" s="60"/>
    </row>
    <row r="65" spans="1:11" s="59" customFormat="1" ht="14.25" x14ac:dyDescent="0.2">
      <c r="A65"/>
      <c r="B65" s="84" t="s">
        <v>70</v>
      </c>
      <c r="F65"/>
      <c r="G65"/>
      <c r="H65"/>
      <c r="I65"/>
      <c r="J65" s="60"/>
      <c r="K65" s="60"/>
    </row>
    <row r="66" spans="1:11" s="59" customFormat="1" ht="14.25" x14ac:dyDescent="0.2">
      <c r="A66"/>
      <c r="B66" s="84" t="s">
        <v>38</v>
      </c>
      <c r="F66"/>
      <c r="G66"/>
      <c r="H66"/>
      <c r="I66"/>
      <c r="J66" s="60"/>
      <c r="K66" s="60"/>
    </row>
    <row r="67" spans="1:11" s="59" customFormat="1" ht="14.25" x14ac:dyDescent="0.2">
      <c r="A67"/>
      <c r="B67" s="84" t="s">
        <v>261</v>
      </c>
      <c r="F67"/>
      <c r="G67"/>
      <c r="H67"/>
      <c r="I67"/>
      <c r="J67" s="60"/>
      <c r="K67" s="60"/>
    </row>
    <row r="68" spans="1:11" s="59" customFormat="1" ht="14.25" x14ac:dyDescent="0.2">
      <c r="A68"/>
      <c r="B68" s="84" t="s">
        <v>72</v>
      </c>
      <c r="F68"/>
      <c r="G68"/>
      <c r="H68"/>
      <c r="I68"/>
      <c r="J68" s="60"/>
      <c r="K68" s="60"/>
    </row>
    <row r="69" spans="1:11" s="59" customFormat="1" ht="14.25" x14ac:dyDescent="0.2">
      <c r="A69"/>
      <c r="B69" s="84" t="s">
        <v>73</v>
      </c>
      <c r="F69"/>
      <c r="G69"/>
      <c r="H69"/>
      <c r="I69"/>
      <c r="J69" s="60"/>
      <c r="K69" s="60"/>
    </row>
    <row r="70" spans="1:11" s="59" customFormat="1" ht="14.25" x14ac:dyDescent="0.2">
      <c r="A70"/>
      <c r="B70" s="84" t="s">
        <v>74</v>
      </c>
      <c r="F70"/>
      <c r="G70"/>
      <c r="H70"/>
      <c r="I70"/>
      <c r="J70" s="60"/>
      <c r="K70" s="60"/>
    </row>
    <row r="71" spans="1:11" s="59" customFormat="1" ht="14.25" x14ac:dyDescent="0.2">
      <c r="A71"/>
      <c r="B71" s="84" t="s">
        <v>39</v>
      </c>
      <c r="F71"/>
      <c r="G71"/>
      <c r="H71"/>
      <c r="I71"/>
      <c r="J71" s="60"/>
      <c r="K71" s="60"/>
    </row>
    <row r="72" spans="1:11" s="59" customFormat="1" ht="14.25" x14ac:dyDescent="0.2">
      <c r="A72"/>
      <c r="B72" s="84" t="s">
        <v>76</v>
      </c>
      <c r="F72"/>
      <c r="G72"/>
      <c r="H72"/>
      <c r="I72"/>
      <c r="J72" s="60"/>
      <c r="K72" s="60"/>
    </row>
    <row r="73" spans="1:11" s="59" customFormat="1" ht="14.25" x14ac:dyDescent="0.2">
      <c r="A73"/>
      <c r="B73" s="84" t="s">
        <v>40</v>
      </c>
      <c r="F73"/>
      <c r="G73"/>
      <c r="H73"/>
      <c r="I73"/>
      <c r="J73" s="60"/>
      <c r="K73" s="60"/>
    </row>
    <row r="74" spans="1:11" s="59" customFormat="1" ht="28.5" x14ac:dyDescent="0.2">
      <c r="A74"/>
      <c r="B74" s="84" t="s">
        <v>58</v>
      </c>
      <c r="F74"/>
      <c r="G74"/>
      <c r="H74"/>
      <c r="I74"/>
      <c r="J74" s="60"/>
      <c r="K74" s="60"/>
    </row>
    <row r="75" spans="1:11" ht="14.25" x14ac:dyDescent="0.2">
      <c r="B75" s="84" t="s">
        <v>41</v>
      </c>
    </row>
    <row r="76" spans="1:11" s="59" customFormat="1" ht="14.25" x14ac:dyDescent="0.2">
      <c r="A76"/>
      <c r="B76" s="84" t="s">
        <v>200</v>
      </c>
      <c r="F76"/>
      <c r="G76"/>
      <c r="H76"/>
      <c r="I76"/>
      <c r="J76" s="60"/>
      <c r="K76" s="60"/>
    </row>
    <row r="77" spans="1:11" s="59" customFormat="1" ht="14.25" x14ac:dyDescent="0.2">
      <c r="A77"/>
      <c r="B77" s="84" t="s">
        <v>43</v>
      </c>
      <c r="F77"/>
      <c r="G77"/>
      <c r="H77"/>
      <c r="I77"/>
      <c r="J77" s="60"/>
      <c r="K77" s="60"/>
    </row>
    <row r="78" spans="1:11" s="59" customFormat="1" ht="14.25" x14ac:dyDescent="0.2">
      <c r="A78"/>
      <c r="B78" s="84" t="s">
        <v>59</v>
      </c>
      <c r="F78"/>
      <c r="G78"/>
      <c r="H78"/>
      <c r="I78"/>
      <c r="J78" s="60"/>
      <c r="K78" s="60"/>
    </row>
    <row r="79" spans="1:11" s="59" customFormat="1" ht="14.25" x14ac:dyDescent="0.2">
      <c r="A79"/>
      <c r="B79" s="84" t="s">
        <v>75</v>
      </c>
      <c r="F79"/>
      <c r="G79"/>
      <c r="H79"/>
      <c r="I79"/>
      <c r="J79" s="60"/>
      <c r="K79" s="60"/>
    </row>
    <row r="80" spans="1:11" s="59" customFormat="1" x14ac:dyDescent="0.2">
      <c r="A80"/>
      <c r="B80" s="59" t="s">
        <v>203</v>
      </c>
      <c r="F80"/>
      <c r="G80"/>
      <c r="H80"/>
      <c r="I80"/>
      <c r="J80" s="60"/>
      <c r="K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85000000}">
    <sortState xmlns:xlrd2="http://schemas.microsoft.com/office/spreadsheetml/2017/richdata2" ref="B4:E39">
      <sortCondition ref="B3:B39"/>
    </sortState>
  </autoFilter>
  <mergeCells count="1">
    <mergeCell ref="H21:I21"/>
  </mergeCells>
  <dataValidations count="4">
    <dataValidation type="list" allowBlank="1" showInputMessage="1" showErrorMessage="1" sqref="D4" xr:uid="{00000000-0002-0000-8500-000000000000}">
      <formula1>$B$45:$B$91</formula1>
    </dataValidation>
    <dataValidation type="list" allowBlank="1" showInputMessage="1" showErrorMessage="1" sqref="D31" xr:uid="{00000000-0002-0000-8500-000001000000}">
      <formula1>$B$45:$B$63</formula1>
    </dataValidation>
    <dataValidation type="list" allowBlank="1" showInputMessage="1" showErrorMessage="1" sqref="D5:D13" xr:uid="{00000000-0002-0000-8500-000002000000}">
      <formula1>$B$45:$B$82</formula1>
    </dataValidation>
    <dataValidation type="list" allowBlank="1" showInputMessage="1" showErrorMessage="1" sqref="D14:D30" xr:uid="{00000000-0002-0000-8500-000003000000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filterMode="1">
    <tabColor rgb="FFFFC000"/>
    <pageSetUpPr fitToPage="1"/>
  </sheetPr>
  <dimension ref="A2:W139"/>
  <sheetViews>
    <sheetView showGridLines="0" topLeftCell="A50" zoomScale="85" zoomScaleNormal="85" workbookViewId="0">
      <selection activeCell="I48" sqref="I48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2.7109375" style="65" bestFit="1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3"/>
      <c r="J2" s="2"/>
      <c r="K2" s="2"/>
      <c r="L2" s="65">
        <f>107.04</f>
        <v>107.04</v>
      </c>
      <c r="M2" s="304" t="e">
        <f>(L56+#REF!)/'Certifi, servi.EM Marzo 2022 '!L2+L54+L50+#REF!+#REF!</f>
        <v>#REF!</v>
      </c>
    </row>
    <row r="3" spans="1:20" ht="21.95" customHeight="1" x14ac:dyDescent="0.2">
      <c r="B3" s="524" t="s">
        <v>79</v>
      </c>
      <c r="C3" s="525"/>
      <c r="D3" s="525"/>
      <c r="E3" s="525"/>
      <c r="F3" s="525"/>
      <c r="G3" s="525"/>
      <c r="H3" s="525"/>
      <c r="I3" s="526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2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27" t="s">
        <v>327</v>
      </c>
      <c r="C5" s="528"/>
      <c r="D5" s="528"/>
      <c r="E5" s="528"/>
      <c r="F5" s="528"/>
      <c r="G5" s="528"/>
      <c r="H5" s="528"/>
      <c r="I5" s="529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 t="shared" ref="D8:D46" si="0">VLOOKUP(A8,$A$96:$B$140,2,FALSE)</f>
        <v>2.38</v>
      </c>
      <c r="E8" s="306">
        <f>IFERROR(VLOOKUP(A8,'Control-EM Marzo 2022'!$H$3:$L$30,3,FALSE),"0")</f>
        <v>320</v>
      </c>
      <c r="F8" s="306">
        <f>IFERROR(VLOOKUP(A8,'Control-EM Marzo 2022'!$H$6:$L$30,4,FALSE),"0")</f>
        <v>1620</v>
      </c>
      <c r="G8" s="306">
        <f t="shared" ref="G8:G48" si="1">E8+F8</f>
        <v>1940</v>
      </c>
      <c r="H8" s="48" t="s">
        <v>12</v>
      </c>
      <c r="I8" s="238">
        <f t="shared" ref="I8:I48" si="2">IFERROR(+D8*G8,"")</f>
        <v>4617.2</v>
      </c>
      <c r="J8" s="295"/>
      <c r="K8" s="270">
        <f t="shared" ref="K8:K44" si="3">I8+F8</f>
        <v>6237.2</v>
      </c>
      <c r="M8" s="290" t="s">
        <v>169</v>
      </c>
      <c r="N8" s="144">
        <f>G8</f>
        <v>1940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179">
        <f t="shared" si="0"/>
        <v>3.18</v>
      </c>
      <c r="E9" s="306">
        <f>IFERROR(VLOOKUP(A9,'Control-EM Marzo 2022'!$H$3:$L$30,3,FALSE),"0")</f>
        <v>810</v>
      </c>
      <c r="F9" s="306">
        <f>IFERROR(VLOOKUP(A9,'Control-EM Marzo 2022'!$H$6:$L$30,4,FALSE),"0")</f>
        <v>0</v>
      </c>
      <c r="G9" s="306">
        <f t="shared" si="1"/>
        <v>810</v>
      </c>
      <c r="H9" s="48" t="s">
        <v>12</v>
      </c>
      <c r="I9" s="238">
        <f t="shared" si="2"/>
        <v>2575.8000000000002</v>
      </c>
      <c r="J9" s="295"/>
      <c r="K9" s="270">
        <f t="shared" si="3"/>
        <v>2575.8000000000002</v>
      </c>
      <c r="L9" s="54"/>
      <c r="M9" s="290" t="s">
        <v>152</v>
      </c>
      <c r="N9" s="144">
        <f t="shared" ref="N9:N48" si="4">G9</f>
        <v>810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179">
        <f t="shared" si="0"/>
        <v>2.41</v>
      </c>
      <c r="E10" s="306">
        <f>IFERROR(VLOOKUP(A10,'Control-EM Marzo 2022'!$H$3:$L$30,3,FALSE),"0")</f>
        <v>1680</v>
      </c>
      <c r="F10" s="306">
        <f>IFERROR(VLOOKUP(A10,'Control-EM Marzo 2022'!$H$6:$L$30,4,FALSE),"0")</f>
        <v>0</v>
      </c>
      <c r="G10" s="306">
        <f t="shared" si="1"/>
        <v>1680</v>
      </c>
      <c r="H10" s="48" t="s">
        <v>12</v>
      </c>
      <c r="I10" s="238">
        <f t="shared" si="2"/>
        <v>4048.8</v>
      </c>
      <c r="J10" s="295"/>
      <c r="K10" s="270">
        <f t="shared" si="3"/>
        <v>4048.8</v>
      </c>
      <c r="L10" s="54"/>
      <c r="M10" s="290" t="s">
        <v>154</v>
      </c>
      <c r="N10" s="144">
        <f t="shared" si="4"/>
        <v>1680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82">
        <f t="shared" si="0"/>
        <v>2.15</v>
      </c>
      <c r="E11" s="306" t="str">
        <f>IFERROR(VLOOKUP(A11,'Control-EM Marzo 2022'!$H$3:$L$30,3,FALSE),"0")</f>
        <v>0</v>
      </c>
      <c r="F11" s="306" t="str">
        <f>IFERROR(VLOOKUP(A11,'Control-EM Marzo 2022'!$H$6:$L$30,4,FALSE),"0")</f>
        <v>0</v>
      </c>
      <c r="G11" s="306">
        <f t="shared" si="1"/>
        <v>0</v>
      </c>
      <c r="H11" s="48" t="s">
        <v>12</v>
      </c>
      <c r="I11" s="238">
        <f t="shared" si="2"/>
        <v>0</v>
      </c>
      <c r="J11" s="295"/>
      <c r="K11" s="270">
        <f t="shared" si="3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82">
        <f t="shared" si="0"/>
        <v>2.83</v>
      </c>
      <c r="E12" s="306" t="str">
        <f>IFERROR(VLOOKUP(A12,'Control-EM Marzo 2022'!$H$3:$L$30,3,FALSE),"0")</f>
        <v>0</v>
      </c>
      <c r="F12" s="306" t="str">
        <f>IFERROR(VLOOKUP(A12,'Control-EM Marzo 2022'!$H$6:$L$30,4,FALSE),"0")</f>
        <v>0</v>
      </c>
      <c r="G12" s="306">
        <f t="shared" si="1"/>
        <v>0</v>
      </c>
      <c r="H12" s="48" t="s">
        <v>12</v>
      </c>
      <c r="I12" s="238">
        <f t="shared" si="2"/>
        <v>0</v>
      </c>
      <c r="J12" s="295"/>
      <c r="K12" s="270">
        <f t="shared" si="3"/>
        <v>0</v>
      </c>
      <c r="L12" s="54"/>
      <c r="M12" s="54"/>
      <c r="N12" s="144">
        <f t="shared" si="4"/>
        <v>0</v>
      </c>
    </row>
    <row r="13" spans="1:20" s="144" customFormat="1" ht="24.95" hidden="1" customHeight="1" x14ac:dyDescent="0.2">
      <c r="A13" s="87" t="s">
        <v>40</v>
      </c>
      <c r="B13" s="158">
        <v>6</v>
      </c>
      <c r="C13" s="45" t="s">
        <v>53</v>
      </c>
      <c r="D13" s="82">
        <f t="shared" si="0"/>
        <v>2.15</v>
      </c>
      <c r="E13" s="306" t="str">
        <f>IFERROR(VLOOKUP(A13,'Control-EM Marzo 2022'!$H$3:$L$30,3,FALSE),"0")</f>
        <v>0</v>
      </c>
      <c r="F13" s="306" t="str">
        <f>IFERROR(VLOOKUP(A13,'Control-EM Marzo 2022'!$H$6:$L$30,4,FALSE),"0")</f>
        <v>0</v>
      </c>
      <c r="G13" s="306">
        <f t="shared" si="1"/>
        <v>0</v>
      </c>
      <c r="H13" s="48" t="s">
        <v>12</v>
      </c>
      <c r="I13" s="238">
        <f t="shared" si="2"/>
        <v>0</v>
      </c>
      <c r="J13" s="295"/>
      <c r="K13" s="270">
        <f t="shared" si="3"/>
        <v>0</v>
      </c>
      <c r="L13" s="54"/>
      <c r="M13" s="54"/>
      <c r="N13" s="144">
        <f t="shared" si="4"/>
        <v>0</v>
      </c>
    </row>
    <row r="14" spans="1:20" ht="24.95" customHeight="1" x14ac:dyDescent="0.2">
      <c r="A14" s="87" t="s">
        <v>39</v>
      </c>
      <c r="B14" s="158">
        <v>7</v>
      </c>
      <c r="C14" s="45" t="s">
        <v>52</v>
      </c>
      <c r="D14" s="179">
        <f t="shared" si="0"/>
        <v>3.46</v>
      </c>
      <c r="E14" s="306">
        <f>IFERROR(VLOOKUP(A14,'Control-EM Marzo 2022'!$H$3:$L$30,3,FALSE),"0")</f>
        <v>450</v>
      </c>
      <c r="F14" s="306">
        <f>IFERROR(VLOOKUP(A14,'Control-EM Marzo 2022'!$H$6:$L$30,4,FALSE),"0")</f>
        <v>0</v>
      </c>
      <c r="G14" s="306">
        <f t="shared" si="1"/>
        <v>450</v>
      </c>
      <c r="H14" s="48" t="s">
        <v>12</v>
      </c>
      <c r="I14" s="238">
        <f t="shared" si="2"/>
        <v>1557</v>
      </c>
      <c r="J14" s="295"/>
      <c r="K14" s="270">
        <f t="shared" si="3"/>
        <v>1557</v>
      </c>
      <c r="L14" s="54"/>
      <c r="M14" s="290" t="s">
        <v>156</v>
      </c>
      <c r="N14" s="144">
        <f t="shared" si="4"/>
        <v>450</v>
      </c>
      <c r="O14" s="144"/>
      <c r="P14" s="144"/>
      <c r="Q14" s="185"/>
      <c r="R14" s="185"/>
      <c r="S14" s="185"/>
      <c r="T14" s="185"/>
    </row>
    <row r="15" spans="1:20" s="144" customFormat="1" ht="24.95" hidden="1" customHeight="1" x14ac:dyDescent="0.2">
      <c r="A15" s="87" t="s">
        <v>28</v>
      </c>
      <c r="B15" s="158">
        <v>8</v>
      </c>
      <c r="C15" s="45" t="s">
        <v>44</v>
      </c>
      <c r="D15" s="82">
        <f t="shared" si="0"/>
        <v>2.76</v>
      </c>
      <c r="E15" s="306" t="str">
        <f>IFERROR(VLOOKUP(A15,'Control-EM Marzo 2022'!$H$3:$L$30,3,FALSE),"0")</f>
        <v>0</v>
      </c>
      <c r="F15" s="306" t="str">
        <f>IFERROR(VLOOKUP(A15,'Control-EM Marzo 2022'!$H$6:$L$30,4,FALSE),"0")</f>
        <v>0</v>
      </c>
      <c r="G15" s="306">
        <f t="shared" si="1"/>
        <v>0</v>
      </c>
      <c r="H15" s="327" t="s">
        <v>12</v>
      </c>
      <c r="I15" s="238">
        <f t="shared" si="2"/>
        <v>0</v>
      </c>
      <c r="J15" s="295"/>
      <c r="K15" s="270">
        <f t="shared" si="3"/>
        <v>0</v>
      </c>
      <c r="L15" s="54"/>
      <c r="M15" s="54"/>
      <c r="N15" s="144">
        <f t="shared" si="4"/>
        <v>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82">
        <f t="shared" si="0"/>
        <v>4.3899999999999997</v>
      </c>
      <c r="E16" s="306" t="str">
        <f>IFERROR(VLOOKUP(A16,'Control-EM Marzo 2022'!$H$3:$L$30,3,FALSE),"0")</f>
        <v>0</v>
      </c>
      <c r="F16" s="306" t="str">
        <f>IFERROR(VLOOKUP(A16,'Control-EM Marzo 2022'!$H$6:$L$30,4,FALSE),"0")</f>
        <v>0</v>
      </c>
      <c r="G16" s="306">
        <f t="shared" si="1"/>
        <v>0</v>
      </c>
      <c r="H16" s="327" t="s">
        <v>12</v>
      </c>
      <c r="I16" s="238">
        <f t="shared" si="2"/>
        <v>0</v>
      </c>
      <c r="J16" s="295"/>
      <c r="K16" s="270">
        <f t="shared" si="3"/>
        <v>0</v>
      </c>
      <c r="L16" s="54"/>
      <c r="M16" s="54"/>
      <c r="N16" s="144">
        <f t="shared" si="4"/>
        <v>0</v>
      </c>
    </row>
    <row r="17" spans="1:20" s="144" customFormat="1" ht="24.95" hidden="1" customHeight="1" x14ac:dyDescent="0.2">
      <c r="A17" s="87" t="s">
        <v>43</v>
      </c>
      <c r="B17" s="158">
        <v>10</v>
      </c>
      <c r="C17" s="45" t="s">
        <v>56</v>
      </c>
      <c r="D17" s="179">
        <f t="shared" si="0"/>
        <v>1.18</v>
      </c>
      <c r="E17" s="306" t="str">
        <f>IFERROR(VLOOKUP(A17,'Control-EM Marzo 2022'!$H$3:$L$30,3,FALSE),"0")</f>
        <v>0</v>
      </c>
      <c r="F17" s="306" t="str">
        <f>IFERROR(VLOOKUP(A17,'Control-EM Marzo 2022'!$H$6:$L$30,4,FALSE),"0")</f>
        <v>0</v>
      </c>
      <c r="G17" s="306">
        <f t="shared" si="1"/>
        <v>0</v>
      </c>
      <c r="H17" s="327" t="s">
        <v>12</v>
      </c>
      <c r="I17" s="238">
        <f t="shared" si="2"/>
        <v>0</v>
      </c>
      <c r="J17" s="295"/>
      <c r="K17" s="270">
        <f t="shared" si="3"/>
        <v>0</v>
      </c>
      <c r="L17" s="54"/>
      <c r="M17" s="290" t="s">
        <v>252</v>
      </c>
      <c r="N17" s="144">
        <f t="shared" si="4"/>
        <v>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179">
        <f t="shared" si="0"/>
        <v>1.84</v>
      </c>
      <c r="E18" s="306">
        <f>IFERROR(VLOOKUP(A18,'Control-EM Marzo 2022'!$H$3:$L$30,3,FALSE),"0")</f>
        <v>40</v>
      </c>
      <c r="F18" s="306">
        <f>IFERROR(VLOOKUP(A18,'Control-EM Marzo 2022'!$H$6:$L$30,4,FALSE),"0")</f>
        <v>540</v>
      </c>
      <c r="G18" s="306">
        <f t="shared" si="1"/>
        <v>580</v>
      </c>
      <c r="H18" s="204" t="s">
        <v>12</v>
      </c>
      <c r="I18" s="238">
        <f t="shared" si="2"/>
        <v>1067.2</v>
      </c>
      <c r="J18" s="295"/>
      <c r="K18" s="270">
        <f t="shared" si="3"/>
        <v>1607.2</v>
      </c>
      <c r="L18" s="307"/>
      <c r="M18" s="290" t="s">
        <v>151</v>
      </c>
      <c r="N18" s="144">
        <f t="shared" si="4"/>
        <v>580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82">
        <f t="shared" si="0"/>
        <v>5.98</v>
      </c>
      <c r="E19" s="306" t="str">
        <f>IFERROR(VLOOKUP(A19,'Control-EM Marzo 2022'!$H$3:$L$30,3,FALSE),"0")</f>
        <v>0</v>
      </c>
      <c r="F19" s="306" t="str">
        <f>IFERROR(VLOOKUP(A19,'Control-EM Marzo 2022'!$H$6:$L$30,4,FALSE),"0")</f>
        <v>0</v>
      </c>
      <c r="G19" s="306">
        <f t="shared" si="1"/>
        <v>0</v>
      </c>
      <c r="H19" s="327" t="s">
        <v>12</v>
      </c>
      <c r="I19" s="238">
        <f t="shared" si="2"/>
        <v>0</v>
      </c>
      <c r="J19" s="295"/>
      <c r="K19" s="270">
        <f t="shared" si="3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82">
        <f t="shared" si="0"/>
        <v>5.45</v>
      </c>
      <c r="E20" s="306" t="str">
        <f>IFERROR(VLOOKUP(A20,'Control-EM Marzo 2022'!$H$3:$L$30,3,FALSE),"0")</f>
        <v>0</v>
      </c>
      <c r="F20" s="306" t="str">
        <f>IFERROR(VLOOKUP(A20,'Control-EM Marzo 2022'!$H$6:$L$30,4,FALSE),"0")</f>
        <v>0</v>
      </c>
      <c r="G20" s="306">
        <f t="shared" si="1"/>
        <v>0</v>
      </c>
      <c r="H20" s="48" t="s">
        <v>12</v>
      </c>
      <c r="I20" s="238">
        <f t="shared" si="2"/>
        <v>0</v>
      </c>
      <c r="J20" s="295"/>
      <c r="K20" s="270">
        <f t="shared" si="3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82">
        <f t="shared" si="0"/>
        <v>3.9</v>
      </c>
      <c r="E21" s="306" t="str">
        <f>IFERROR(VLOOKUP(A21,'Control-EM Marzo 2022'!$H$3:$L$30,3,FALSE),"0")</f>
        <v>0</v>
      </c>
      <c r="F21" s="306" t="str">
        <f>IFERROR(VLOOKUP(A21,'Control-EM Marzo 2022'!$H$6:$L$30,4,FALSE),"0")</f>
        <v>0</v>
      </c>
      <c r="G21" s="306">
        <f t="shared" si="1"/>
        <v>0</v>
      </c>
      <c r="H21" s="48" t="s">
        <v>12</v>
      </c>
      <c r="I21" s="238">
        <f t="shared" si="2"/>
        <v>0</v>
      </c>
      <c r="J21" s="295"/>
      <c r="K21" s="270">
        <f t="shared" si="3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82">
        <f t="shared" si="0"/>
        <v>2</v>
      </c>
      <c r="E22" s="306" t="str">
        <f>IFERROR(VLOOKUP(A22,'Control-EM Marzo 2022'!$H$3:$L$30,3,FALSE),"0")</f>
        <v>0</v>
      </c>
      <c r="F22" s="306" t="str">
        <f>IFERROR(VLOOKUP(A22,'Control-EM Marzo 2022'!$H$6:$L$30,4,FALSE),"0")</f>
        <v>0</v>
      </c>
      <c r="G22" s="306">
        <f t="shared" si="1"/>
        <v>0</v>
      </c>
      <c r="H22" s="48" t="s">
        <v>12</v>
      </c>
      <c r="I22" s="238">
        <f t="shared" si="2"/>
        <v>0</v>
      </c>
      <c r="J22" s="295"/>
      <c r="K22" s="270">
        <f t="shared" si="3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82">
        <f t="shared" si="0"/>
        <v>1.9</v>
      </c>
      <c r="E23" s="306" t="str">
        <f>IFERROR(VLOOKUP(A23,'Control-EM Marzo 2022'!$H$3:$L$30,3,FALSE),"0")</f>
        <v>0</v>
      </c>
      <c r="F23" s="306" t="str">
        <f>IFERROR(VLOOKUP(A23,'Control-EM Marzo 2022'!$H$6:$L$30,4,FALSE),"0")</f>
        <v>0</v>
      </c>
      <c r="G23" s="306">
        <f t="shared" si="1"/>
        <v>0</v>
      </c>
      <c r="H23" s="328" t="s">
        <v>12</v>
      </c>
      <c r="I23" s="238">
        <f t="shared" si="2"/>
        <v>0</v>
      </c>
      <c r="J23" s="295"/>
      <c r="K23" s="270">
        <f t="shared" si="3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179">
        <f t="shared" si="0"/>
        <v>3.4</v>
      </c>
      <c r="E24" s="306">
        <f>IFERROR(VLOOKUP(A24,'Control-EM Marzo 2022'!$H$3:$L$30,3,FALSE),"0")</f>
        <v>0</v>
      </c>
      <c r="F24" s="306">
        <f>IFERROR(VLOOKUP(A24,'Control-EM Marzo 2022'!$H$6:$L$30,4,FALSE),"0")</f>
        <v>540</v>
      </c>
      <c r="G24" s="306">
        <f t="shared" si="1"/>
        <v>540</v>
      </c>
      <c r="H24" s="327" t="s">
        <v>12</v>
      </c>
      <c r="I24" s="238">
        <f t="shared" si="2"/>
        <v>1836</v>
      </c>
      <c r="J24" s="295"/>
      <c r="K24" s="270">
        <f t="shared" si="3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82">
        <f t="shared" si="0"/>
        <v>6.1</v>
      </c>
      <c r="E25" s="306" t="str">
        <f>IFERROR(VLOOKUP(A25,'Control-EM Marzo 2022'!$H$3:$L$30,3,FALSE),"0")</f>
        <v>0</v>
      </c>
      <c r="F25" s="306" t="str">
        <f>IFERROR(VLOOKUP(A25,'Control-EM Marzo 2022'!$H$6:$L$30,4,FALSE),"0")</f>
        <v>0</v>
      </c>
      <c r="G25" s="306">
        <f t="shared" si="1"/>
        <v>0</v>
      </c>
      <c r="H25" s="327" t="s">
        <v>12</v>
      </c>
      <c r="I25" s="238">
        <f t="shared" si="2"/>
        <v>0</v>
      </c>
      <c r="J25" s="295"/>
      <c r="K25" s="270">
        <f t="shared" si="3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82">
        <f t="shared" si="0"/>
        <v>6.5</v>
      </c>
      <c r="E26" s="306" t="str">
        <f>IFERROR(VLOOKUP(A26,'Control-EM Marzo 2022'!$H$3:$L$30,3,FALSE),"0")</f>
        <v>0</v>
      </c>
      <c r="F26" s="306" t="str">
        <f>IFERROR(VLOOKUP(A26,'Control-EM Marzo 2022'!$H$6:$L$30,4,FALSE),"0")</f>
        <v>0</v>
      </c>
      <c r="G26" s="306">
        <f t="shared" si="1"/>
        <v>0</v>
      </c>
      <c r="H26" s="327" t="s">
        <v>12</v>
      </c>
      <c r="I26" s="238">
        <f t="shared" si="2"/>
        <v>0</v>
      </c>
      <c r="J26" s="295"/>
      <c r="K26" s="270">
        <f t="shared" si="3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179">
        <f t="shared" si="0"/>
        <v>5.82</v>
      </c>
      <c r="E27" s="306">
        <f>IFERROR(VLOOKUP(A27,'Control-EM Marzo 2022'!$H$3:$L$30,3,FALSE),"0")</f>
        <v>0</v>
      </c>
      <c r="F27" s="306">
        <f>IFERROR(VLOOKUP(A27,'Control-EM Marzo 2022'!$H$6:$L$30,4,FALSE),"0")</f>
        <v>1050</v>
      </c>
      <c r="G27" s="306">
        <f t="shared" si="1"/>
        <v>1050</v>
      </c>
      <c r="H27" s="327" t="s">
        <v>12</v>
      </c>
      <c r="I27" s="238">
        <f t="shared" si="2"/>
        <v>6111</v>
      </c>
      <c r="J27" s="295"/>
      <c r="K27" s="270">
        <f t="shared" si="3"/>
        <v>7161</v>
      </c>
      <c r="L27" s="304"/>
      <c r="M27" s="290" t="s">
        <v>176</v>
      </c>
      <c r="N27" s="144">
        <f t="shared" si="4"/>
        <v>1050</v>
      </c>
      <c r="O27" s="144"/>
      <c r="P27" s="144"/>
      <c r="Q27" s="185"/>
      <c r="R27" s="185"/>
      <c r="S27" s="185"/>
      <c r="T27" s="185"/>
    </row>
    <row r="28" spans="1:20" ht="24.95" customHeight="1" x14ac:dyDescent="0.2">
      <c r="A28" s="87" t="s">
        <v>175</v>
      </c>
      <c r="B28" s="158">
        <v>21</v>
      </c>
      <c r="C28" s="45" t="s">
        <v>97</v>
      </c>
      <c r="D28" s="82">
        <f t="shared" si="0"/>
        <v>2850</v>
      </c>
      <c r="E28" s="306">
        <f>IFERROR(VLOOKUP(A28,'Control-EM Marzo 2022'!$H$3:$L$30,3,FALSE),"0")</f>
        <v>0.5</v>
      </c>
      <c r="F28" s="306">
        <f>IFERROR(VLOOKUP(A28,'Control-EM Marzo 2022'!$H$6:$L$30,4,FALSE),"0")</f>
        <v>0</v>
      </c>
      <c r="G28" s="306">
        <f t="shared" si="1"/>
        <v>0.5</v>
      </c>
      <c r="H28" s="204" t="s">
        <v>177</v>
      </c>
      <c r="I28" s="238">
        <f t="shared" si="2"/>
        <v>1425</v>
      </c>
      <c r="J28" s="295"/>
      <c r="K28" s="270">
        <f t="shared" si="3"/>
        <v>1425</v>
      </c>
      <c r="L28" s="304"/>
      <c r="M28" s="291" t="s">
        <v>175</v>
      </c>
      <c r="N28" s="144">
        <f t="shared" si="4"/>
        <v>0.5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82">
        <f t="shared" si="0"/>
        <v>4.5999999999999996</v>
      </c>
      <c r="E29" s="306" t="str">
        <f>IFERROR(VLOOKUP(A29,'Control-EM Marzo 2022'!$H$3:$L$30,3,FALSE),"0")</f>
        <v>0</v>
      </c>
      <c r="F29" s="306" t="str">
        <f>IFERROR(VLOOKUP(A29,'Control-EM Marzo 2022'!$H$6:$L$30,4,FALSE),"0")</f>
        <v>0</v>
      </c>
      <c r="G29" s="306">
        <f t="shared" si="1"/>
        <v>0</v>
      </c>
      <c r="H29" s="48" t="s">
        <v>12</v>
      </c>
      <c r="I29" s="238">
        <f t="shared" si="2"/>
        <v>0</v>
      </c>
      <c r="J29" s="295"/>
      <c r="K29" s="270">
        <f t="shared" si="3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82">
        <f t="shared" si="0"/>
        <v>2.2000000000000002</v>
      </c>
      <c r="E30" s="306" t="str">
        <f>IFERROR(VLOOKUP(A30,'Control-EM Marzo 2022'!$H$3:$L$30,3,FALSE),"0")</f>
        <v>0</v>
      </c>
      <c r="F30" s="306" t="str">
        <f>IFERROR(VLOOKUP(A30,'Control-EM Marzo 2022'!$H$6:$L$30,4,FALSE),"0")</f>
        <v>0</v>
      </c>
      <c r="G30" s="306">
        <f t="shared" si="1"/>
        <v>0</v>
      </c>
      <c r="H30" s="48" t="s">
        <v>12</v>
      </c>
      <c r="I30" s="238">
        <f t="shared" si="2"/>
        <v>0</v>
      </c>
      <c r="J30" s="295"/>
      <c r="K30" s="270">
        <f t="shared" si="3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179">
        <f t="shared" si="0"/>
        <v>3.91</v>
      </c>
      <c r="E31" s="306">
        <f>IFERROR(VLOOKUP(A31,'Control-EM Marzo 2022'!$H$3:$L$30,3,FALSE),"0")</f>
        <v>70</v>
      </c>
      <c r="F31" s="306">
        <f>IFERROR(VLOOKUP(A31,'Control-EM Marzo 2022'!$H$6:$L$30,4,FALSE),"0")</f>
        <v>0</v>
      </c>
      <c r="G31" s="306">
        <f t="shared" si="1"/>
        <v>70</v>
      </c>
      <c r="H31" s="48" t="s">
        <v>12</v>
      </c>
      <c r="I31" s="238">
        <f t="shared" si="2"/>
        <v>273.7</v>
      </c>
      <c r="J31" s="295"/>
      <c r="K31" s="270">
        <f t="shared" si="3"/>
        <v>273.7</v>
      </c>
      <c r="M31" s="290" t="s">
        <v>170</v>
      </c>
      <c r="N31" s="144">
        <f t="shared" si="4"/>
        <v>70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179">
        <f t="shared" si="0"/>
        <v>3.3</v>
      </c>
      <c r="E32" s="306" t="str">
        <f>IFERROR(VLOOKUP(A32,'Control-EM Marzo 2022'!$H$3:$L$30,3,FALSE),"0")</f>
        <v>0</v>
      </c>
      <c r="F32" s="306" t="str">
        <f>IFERROR(VLOOKUP(A32,'Control-EM Marzo 2022'!$H$6:$L$30,4,FALSE),"0")</f>
        <v>0</v>
      </c>
      <c r="G32" s="306">
        <f t="shared" si="1"/>
        <v>0</v>
      </c>
      <c r="H32" s="48" t="s">
        <v>12</v>
      </c>
      <c r="I32" s="238">
        <f t="shared" si="2"/>
        <v>0</v>
      </c>
      <c r="J32" s="295"/>
      <c r="K32" s="270">
        <f t="shared" si="3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2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82">
        <f t="shared" si="0"/>
        <v>4.1500000000000004</v>
      </c>
      <c r="E33" s="306" t="str">
        <f>IFERROR(VLOOKUP(A33,'Control-EM Marzo 2022'!$H$3:$L$30,3,FALSE),"0")</f>
        <v>0</v>
      </c>
      <c r="F33" s="306" t="str">
        <f>IFERROR(VLOOKUP(A33,'Control-EM Marzo 2022'!$H$6:$L$30,4,FALSE),"0")</f>
        <v>0</v>
      </c>
      <c r="G33" s="306">
        <f t="shared" si="1"/>
        <v>0</v>
      </c>
      <c r="H33" s="327" t="s">
        <v>12</v>
      </c>
      <c r="I33" s="238">
        <f t="shared" si="2"/>
        <v>0</v>
      </c>
      <c r="J33" s="295"/>
      <c r="K33" s="270">
        <f t="shared" si="3"/>
        <v>0</v>
      </c>
      <c r="L33" s="67"/>
      <c r="M33" s="289"/>
      <c r="N33" s="144">
        <f t="shared" si="4"/>
        <v>0</v>
      </c>
    </row>
    <row r="34" spans="1:22" ht="24.95" hidden="1" customHeight="1" x14ac:dyDescent="0.2">
      <c r="A34" s="87" t="s">
        <v>73</v>
      </c>
      <c r="B34" s="158">
        <v>27</v>
      </c>
      <c r="C34" s="45" t="s">
        <v>92</v>
      </c>
      <c r="D34" s="82">
        <f t="shared" si="0"/>
        <v>4.3600000000000003</v>
      </c>
      <c r="E34" s="306" t="str">
        <f>IFERROR(VLOOKUP(A34,'Control-EM Marzo 2022'!$H$3:$L$30,3,FALSE),"0")</f>
        <v>0</v>
      </c>
      <c r="F34" s="306" t="str">
        <f>IFERROR(VLOOKUP(A34,'Control-EM Marzo 2022'!$H$6:$L$30,4,FALSE),"0")</f>
        <v>0</v>
      </c>
      <c r="G34" s="306">
        <f t="shared" si="1"/>
        <v>0</v>
      </c>
      <c r="H34" s="327" t="s">
        <v>12</v>
      </c>
      <c r="I34" s="238">
        <f t="shared" si="2"/>
        <v>0</v>
      </c>
      <c r="J34" s="295"/>
      <c r="K34" s="270">
        <f t="shared" si="3"/>
        <v>0</v>
      </c>
      <c r="M34" s="290"/>
      <c r="N34" s="144">
        <f t="shared" si="4"/>
        <v>0</v>
      </c>
      <c r="O34" s="144"/>
    </row>
    <row r="35" spans="1:22" ht="24.95" customHeight="1" x14ac:dyDescent="0.2">
      <c r="A35" s="87" t="s">
        <v>74</v>
      </c>
      <c r="B35" s="158">
        <v>28</v>
      </c>
      <c r="C35" s="45" t="s">
        <v>93</v>
      </c>
      <c r="D35" s="179">
        <f t="shared" si="0"/>
        <v>5.3</v>
      </c>
      <c r="E35" s="306">
        <f>IFERROR(VLOOKUP(A35,'Control-EM Marzo 2022'!$H$3:$L$30,3,FALSE),"0")</f>
        <v>170</v>
      </c>
      <c r="F35" s="306">
        <f>IFERROR(VLOOKUP(A35,'Control-EM Marzo 2022'!$H$6:$L$30,4,FALSE),"0")</f>
        <v>0</v>
      </c>
      <c r="G35" s="306">
        <f t="shared" si="1"/>
        <v>170</v>
      </c>
      <c r="H35" s="327" t="s">
        <v>12</v>
      </c>
      <c r="I35" s="238">
        <f t="shared" si="2"/>
        <v>901</v>
      </c>
      <c r="J35" s="295"/>
      <c r="K35" s="270">
        <f t="shared" si="3"/>
        <v>901</v>
      </c>
      <c r="L35" s="304"/>
      <c r="M35" s="290" t="s">
        <v>155</v>
      </c>
      <c r="N35" s="144">
        <f t="shared" si="4"/>
        <v>170</v>
      </c>
      <c r="O35" s="144"/>
      <c r="P35" s="144"/>
      <c r="Q35" s="185"/>
      <c r="R35" s="185"/>
      <c r="S35" s="185"/>
      <c r="T35" s="185"/>
    </row>
    <row r="36" spans="1:22" ht="24.95" customHeight="1" x14ac:dyDescent="0.2">
      <c r="A36" s="87" t="s">
        <v>143</v>
      </c>
      <c r="B36" s="158">
        <v>29</v>
      </c>
      <c r="C36" s="45" t="s">
        <v>147</v>
      </c>
      <c r="D36" s="179">
        <f t="shared" si="0"/>
        <v>3.4</v>
      </c>
      <c r="E36" s="306">
        <f>IFERROR(VLOOKUP(A36,'Control-EM Marzo 2022'!$H$3:$L$30,3,FALSE),"0")</f>
        <v>0</v>
      </c>
      <c r="F36" s="306">
        <f>IFERROR(VLOOKUP(A36,'Control-EM Marzo 2022'!$H$6:$L$30,4,FALSE),"0")</f>
        <v>300</v>
      </c>
      <c r="G36" s="306">
        <f t="shared" si="1"/>
        <v>300</v>
      </c>
      <c r="H36" s="327" t="s">
        <v>12</v>
      </c>
      <c r="I36" s="238">
        <f t="shared" si="2"/>
        <v>1020</v>
      </c>
      <c r="J36" s="295"/>
      <c r="K36" s="270">
        <f t="shared" si="3"/>
        <v>1320</v>
      </c>
      <c r="M36" s="290" t="s">
        <v>173</v>
      </c>
      <c r="N36" s="144">
        <f t="shared" si="4"/>
        <v>300</v>
      </c>
      <c r="O36" s="144"/>
      <c r="Q36" s="146"/>
      <c r="R36" s="146"/>
      <c r="S36" s="146"/>
      <c r="T36" s="146"/>
    </row>
    <row r="37" spans="1:22" ht="24.95" hidden="1" customHeight="1" x14ac:dyDescent="0.2">
      <c r="A37" s="87" t="s">
        <v>75</v>
      </c>
      <c r="B37" s="158">
        <v>30</v>
      </c>
      <c r="C37" s="45" t="s">
        <v>95</v>
      </c>
      <c r="D37" s="82">
        <f t="shared" si="0"/>
        <v>2.58</v>
      </c>
      <c r="E37" s="306" t="str">
        <f>IFERROR(VLOOKUP(A37,'Control-EM Marzo 2022'!$H$3:$L$30,3,FALSE),"0")</f>
        <v>0</v>
      </c>
      <c r="F37" s="306" t="str">
        <f>IFERROR(VLOOKUP(A37,'Control-EM Marzo 2022'!$H$6:$L$30,4,FALSE),"0")</f>
        <v>0</v>
      </c>
      <c r="G37" s="306">
        <f t="shared" si="1"/>
        <v>0</v>
      </c>
      <c r="H37" s="327" t="s">
        <v>12</v>
      </c>
      <c r="I37" s="238">
        <f t="shared" si="2"/>
        <v>0</v>
      </c>
      <c r="J37" s="295"/>
      <c r="K37" s="270">
        <f t="shared" si="3"/>
        <v>0</v>
      </c>
      <c r="M37" s="290"/>
      <c r="N37" s="144">
        <f t="shared" si="4"/>
        <v>0</v>
      </c>
      <c r="O37" s="144"/>
    </row>
    <row r="38" spans="1:22" ht="24.95" customHeight="1" x14ac:dyDescent="0.2">
      <c r="A38" s="87" t="s">
        <v>76</v>
      </c>
      <c r="B38" s="158">
        <v>31</v>
      </c>
      <c r="C38" s="45" t="s">
        <v>124</v>
      </c>
      <c r="D38" s="179">
        <f t="shared" si="0"/>
        <v>4.4000000000000004</v>
      </c>
      <c r="E38" s="306">
        <f>IFERROR(VLOOKUP(A38,'Control-EM Marzo 2022'!$H$3:$L$30,3,FALSE),"0")</f>
        <v>200</v>
      </c>
      <c r="F38" s="306">
        <f>IFERROR(VLOOKUP(A38,'Control-EM Marzo 2022'!$H$6:$L$30,4,FALSE),"0")</f>
        <v>0</v>
      </c>
      <c r="G38" s="306">
        <f t="shared" si="1"/>
        <v>200</v>
      </c>
      <c r="H38" s="327" t="s">
        <v>12</v>
      </c>
      <c r="I38" s="238">
        <f t="shared" si="2"/>
        <v>880.00000000000011</v>
      </c>
      <c r="J38" s="295"/>
      <c r="K38" s="270">
        <f t="shared" si="3"/>
        <v>880.00000000000011</v>
      </c>
      <c r="M38" s="290" t="s">
        <v>248</v>
      </c>
      <c r="N38" s="144">
        <f t="shared" si="4"/>
        <v>200</v>
      </c>
      <c r="O38" s="144"/>
      <c r="Q38" s="146"/>
      <c r="R38" s="146"/>
      <c r="S38" s="146"/>
      <c r="T38" s="146"/>
    </row>
    <row r="39" spans="1:22" ht="24.95" customHeight="1" x14ac:dyDescent="0.2">
      <c r="A39" s="87" t="s">
        <v>77</v>
      </c>
      <c r="B39" s="158">
        <v>32</v>
      </c>
      <c r="C39" s="45" t="s">
        <v>96</v>
      </c>
      <c r="D39" s="179">
        <f t="shared" si="0"/>
        <v>4.3</v>
      </c>
      <c r="E39" s="306">
        <f>IFERROR(VLOOKUP(A39,'Control-EM Marzo 2022'!$H$3:$L$30,3,FALSE),"0")</f>
        <v>0</v>
      </c>
      <c r="F39" s="306">
        <f>IFERROR(VLOOKUP(A39,'Control-EM Marzo 2022'!$H$6:$L$30,4,FALSE),"0")</f>
        <v>1200</v>
      </c>
      <c r="G39" s="306">
        <f t="shared" si="1"/>
        <v>1200</v>
      </c>
      <c r="H39" s="48" t="s">
        <v>12</v>
      </c>
      <c r="I39" s="238">
        <f t="shared" si="2"/>
        <v>5160</v>
      </c>
      <c r="J39" s="295"/>
      <c r="K39" s="270">
        <f t="shared" si="3"/>
        <v>6360</v>
      </c>
      <c r="M39" s="290" t="s">
        <v>189</v>
      </c>
      <c r="N39" s="144">
        <f t="shared" si="4"/>
        <v>1200</v>
      </c>
      <c r="O39" s="144"/>
      <c r="P39" s="144"/>
      <c r="Q39" s="185"/>
      <c r="R39" s="185"/>
      <c r="S39" s="185"/>
      <c r="T39" s="185"/>
    </row>
    <row r="40" spans="1:22" ht="24.95" hidden="1" customHeight="1" x14ac:dyDescent="0.2">
      <c r="A40" s="87" t="s">
        <v>58</v>
      </c>
      <c r="B40" s="158">
        <v>33</v>
      </c>
      <c r="C40" s="45" t="s">
        <v>61</v>
      </c>
      <c r="D40" s="82">
        <f t="shared" si="0"/>
        <v>4.3</v>
      </c>
      <c r="E40" s="306" t="str">
        <f>IFERROR(VLOOKUP(A40,'Control-EM Marzo 2022'!$H$3:$L$30,3,FALSE),"0")</f>
        <v>0</v>
      </c>
      <c r="F40" s="306" t="str">
        <f>IFERROR(VLOOKUP(A40,'Control-EM Marzo 2022'!$H$6:$L$30,4,FALSE),"0")</f>
        <v>0</v>
      </c>
      <c r="G40" s="306">
        <f t="shared" si="1"/>
        <v>0</v>
      </c>
      <c r="H40" s="48" t="s">
        <v>12</v>
      </c>
      <c r="I40" s="238">
        <f t="shared" si="2"/>
        <v>0</v>
      </c>
      <c r="J40" s="295"/>
      <c r="K40" s="270">
        <f t="shared" si="3"/>
        <v>0</v>
      </c>
      <c r="M40" s="290"/>
      <c r="N40" s="144">
        <f t="shared" si="4"/>
        <v>0</v>
      </c>
      <c r="O40" s="144"/>
    </row>
    <row r="41" spans="1:22" ht="24.95" hidden="1" customHeight="1" x14ac:dyDescent="0.2">
      <c r="A41" s="87" t="s">
        <v>35</v>
      </c>
      <c r="B41" s="158">
        <v>34</v>
      </c>
      <c r="C41" s="45" t="s">
        <v>50</v>
      </c>
      <c r="D41" s="82">
        <f t="shared" si="0"/>
        <v>2.2000000000000002</v>
      </c>
      <c r="E41" s="306" t="str">
        <f>IFERROR(VLOOKUP(A41,'Control-EM Marzo 2022'!$H$3:$L$30,3,FALSE),"0")</f>
        <v>0</v>
      </c>
      <c r="F41" s="306" t="str">
        <f>IFERROR(VLOOKUP(A41,'Control-EM Marzo 2022'!$H$6:$L$30,4,FALSE),"0")</f>
        <v>0</v>
      </c>
      <c r="G41" s="306">
        <f t="shared" si="1"/>
        <v>0</v>
      </c>
      <c r="H41" s="48" t="s">
        <v>12</v>
      </c>
      <c r="I41" s="238">
        <f t="shared" si="2"/>
        <v>0</v>
      </c>
      <c r="J41" s="295"/>
      <c r="K41" s="270">
        <f t="shared" si="3"/>
        <v>0</v>
      </c>
      <c r="M41" s="290"/>
      <c r="N41" s="144">
        <f t="shared" si="4"/>
        <v>0</v>
      </c>
      <c r="O41" s="144"/>
    </row>
    <row r="42" spans="1:22" ht="24.95" customHeight="1" x14ac:dyDescent="0.2">
      <c r="A42" s="87" t="s">
        <v>27</v>
      </c>
      <c r="B42" s="158">
        <v>35</v>
      </c>
      <c r="C42" s="45" t="s">
        <v>47</v>
      </c>
      <c r="D42" s="82">
        <f t="shared" si="0"/>
        <v>3.23</v>
      </c>
      <c r="E42" s="306">
        <f>IFERROR(VLOOKUP(A42,'Control-EM Marzo 2022'!$H$3:$L$30,3,FALSE),"0")</f>
        <v>0</v>
      </c>
      <c r="F42" s="306">
        <f>IFERROR(VLOOKUP(A42,'Control-EM Marzo 2022'!$H$6:$L$30,4,FALSE),"0")</f>
        <v>300</v>
      </c>
      <c r="G42" s="306">
        <f t="shared" si="1"/>
        <v>300</v>
      </c>
      <c r="H42" s="158" t="s">
        <v>12</v>
      </c>
      <c r="I42" s="238">
        <f t="shared" si="2"/>
        <v>969</v>
      </c>
      <c r="J42" s="295"/>
      <c r="K42" s="270">
        <f t="shared" si="3"/>
        <v>1269</v>
      </c>
      <c r="L42" s="174"/>
      <c r="M42" s="290" t="s">
        <v>244</v>
      </c>
      <c r="N42" s="144">
        <f t="shared" si="4"/>
        <v>300</v>
      </c>
      <c r="O42" s="144"/>
      <c r="P42" s="144"/>
      <c r="Q42" s="185"/>
      <c r="R42" s="185"/>
      <c r="S42" s="185"/>
      <c r="T42" s="185"/>
    </row>
    <row r="43" spans="1:22" customFormat="1" ht="24.95" customHeight="1" x14ac:dyDescent="0.2">
      <c r="A43" s="87" t="s">
        <v>59</v>
      </c>
      <c r="B43" s="158">
        <v>36</v>
      </c>
      <c r="C43" s="96" t="s">
        <v>60</v>
      </c>
      <c r="D43" s="92">
        <f t="shared" si="0"/>
        <v>3.23</v>
      </c>
      <c r="E43" s="306">
        <f>IFERROR(VLOOKUP(A43,'Control-EM Marzo 2022'!$H$3:$L$30,3,FALSE),"0")</f>
        <v>200</v>
      </c>
      <c r="F43" s="306">
        <f>IFERROR(VLOOKUP(A43,'Control-EM Marzo 2022'!$H$6:$L$30,4,FALSE),"0")</f>
        <v>0</v>
      </c>
      <c r="G43" s="306">
        <f t="shared" si="1"/>
        <v>200</v>
      </c>
      <c r="H43" s="327" t="s">
        <v>12</v>
      </c>
      <c r="I43" s="238">
        <f t="shared" si="2"/>
        <v>646</v>
      </c>
      <c r="J43" s="295"/>
      <c r="K43" s="270">
        <f t="shared" si="3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2" customFormat="1" ht="24.95" hidden="1" customHeight="1" x14ac:dyDescent="0.2">
      <c r="A44" s="87" t="s">
        <v>122</v>
      </c>
      <c r="B44" s="158">
        <v>37</v>
      </c>
      <c r="C44" s="164" t="s">
        <v>125</v>
      </c>
      <c r="D44" s="180">
        <f t="shared" si="0"/>
        <v>4.76</v>
      </c>
      <c r="E44" s="306" t="str">
        <f>IFERROR(VLOOKUP(A44,'Control-EM Marzo 2022'!$H$3:$L$30,3,FALSE),"0")</f>
        <v>0</v>
      </c>
      <c r="F44" s="306" t="str">
        <f>IFERROR(VLOOKUP(A44,'Control-EM Marzo 2022'!$H$6:$L$30,4,FALSE),"0")</f>
        <v>0</v>
      </c>
      <c r="G44" s="306">
        <f t="shared" si="1"/>
        <v>0</v>
      </c>
      <c r="H44" s="327" t="s">
        <v>12</v>
      </c>
      <c r="I44" s="238">
        <f t="shared" si="2"/>
        <v>0</v>
      </c>
      <c r="J44" s="295"/>
      <c r="K44" s="270">
        <f t="shared" si="3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2" customFormat="1" ht="24.95" hidden="1" customHeight="1" x14ac:dyDescent="0.2">
      <c r="A45" s="87" t="s">
        <v>200</v>
      </c>
      <c r="B45" s="158">
        <v>38</v>
      </c>
      <c r="C45" s="164" t="s">
        <v>201</v>
      </c>
      <c r="D45" s="180">
        <f t="shared" si="0"/>
        <v>5.19</v>
      </c>
      <c r="E45" s="306" t="str">
        <f>IFERROR(VLOOKUP(A45,'Control-EM Marzo 2022'!$H$3:$L$30,3,FALSE),"0")</f>
        <v>0</v>
      </c>
      <c r="F45" s="306" t="str">
        <f>IFERROR(VLOOKUP(A45,'Control-EM Marzo 2022'!$H$6:$L$30,4,FALSE),"0")</f>
        <v>0</v>
      </c>
      <c r="G45" s="306">
        <f t="shared" si="1"/>
        <v>0</v>
      </c>
      <c r="H45" s="327" t="s">
        <v>12</v>
      </c>
      <c r="I45" s="238">
        <f t="shared" si="2"/>
        <v>0</v>
      </c>
      <c r="J45" s="295"/>
      <c r="K45" s="270"/>
      <c r="M45" s="290" t="str">
        <f>A45</f>
        <v>RT760</v>
      </c>
      <c r="N45" s="144">
        <f t="shared" si="4"/>
        <v>0</v>
      </c>
      <c r="O45" s="144"/>
      <c r="Q45" s="146"/>
      <c r="R45" s="146"/>
      <c r="S45" s="146"/>
      <c r="T45" s="146"/>
    </row>
    <row r="46" spans="1:22" customFormat="1" ht="24.95" hidden="1" customHeight="1" x14ac:dyDescent="0.2">
      <c r="A46" s="87" t="s">
        <v>186</v>
      </c>
      <c r="B46" s="158">
        <v>39</v>
      </c>
      <c r="C46" s="211" t="s">
        <v>187</v>
      </c>
      <c r="D46" s="92">
        <f t="shared" si="0"/>
        <v>5.24</v>
      </c>
      <c r="E46" s="306" t="str">
        <f>IFERROR(VLOOKUP(A46,'Control-EM Marzo 2022'!$H$3:$L$30,3,FALSE),"0")</f>
        <v>0</v>
      </c>
      <c r="F46" s="306" t="str">
        <f>IFERROR(VLOOKUP(A46,'Control-EM Marzo 2022'!$H$6:$L$30,4,FALSE),"0")</f>
        <v>0</v>
      </c>
      <c r="G46" s="306">
        <f t="shared" si="1"/>
        <v>0</v>
      </c>
      <c r="H46" s="327" t="s">
        <v>12</v>
      </c>
      <c r="I46" s="238">
        <f t="shared" si="2"/>
        <v>0</v>
      </c>
      <c r="J46" s="295"/>
      <c r="K46" s="270"/>
      <c r="M46" s="290" t="str">
        <f>A46</f>
        <v>RT155</v>
      </c>
      <c r="N46" s="144">
        <f t="shared" si="4"/>
        <v>0</v>
      </c>
      <c r="O46" s="144"/>
      <c r="Q46" s="146"/>
      <c r="R46" s="146"/>
      <c r="S46" s="146"/>
      <c r="T46" s="146"/>
    </row>
    <row r="47" spans="1:22" customFormat="1" ht="24.95" customHeight="1" x14ac:dyDescent="0.2">
      <c r="A47" s="87" t="s">
        <v>227</v>
      </c>
      <c r="B47" s="158">
        <v>40</v>
      </c>
      <c r="C47" s="96" t="s">
        <v>227</v>
      </c>
      <c r="D47" s="92">
        <f>VLOOKUP(A47,$A$96:$B$140,2,FALSE)</f>
        <v>4.4000000000000004</v>
      </c>
      <c r="E47" s="306">
        <f>IFERROR(VLOOKUP(A47,'Control-EM Marzo 2022'!$H$3:$L$30,3,FALSE),"0")</f>
        <v>1680</v>
      </c>
      <c r="F47" s="306">
        <f>IFERROR(VLOOKUP(A47,'Control-EM Marzo 2022'!$H$6:$L$30,4,FALSE),"0")</f>
        <v>0</v>
      </c>
      <c r="G47" s="306">
        <f t="shared" si="1"/>
        <v>1680</v>
      </c>
      <c r="H47" s="327" t="s">
        <v>12</v>
      </c>
      <c r="I47" s="238">
        <f t="shared" si="2"/>
        <v>7392.0000000000009</v>
      </c>
      <c r="J47" s="295"/>
      <c r="K47" s="295"/>
      <c r="L47" s="295"/>
      <c r="M47" s="290">
        <v>20002380</v>
      </c>
      <c r="N47" s="144">
        <f t="shared" si="4"/>
        <v>1680</v>
      </c>
      <c r="O47" s="144" t="s">
        <v>224</v>
      </c>
      <c r="P47" s="65"/>
      <c r="U47" s="65"/>
      <c r="V47" s="65"/>
    </row>
    <row r="48" spans="1:22" ht="24.95" customHeight="1" x14ac:dyDescent="0.2">
      <c r="A48" s="87" t="s">
        <v>228</v>
      </c>
      <c r="B48" s="308">
        <v>41</v>
      </c>
      <c r="C48" s="215" t="s">
        <v>228</v>
      </c>
      <c r="D48" s="92">
        <f>VLOOKUP(A48,$A$96:$B$140,2,FALSE)</f>
        <v>3.88</v>
      </c>
      <c r="E48" s="306">
        <f>IFERROR(VLOOKUP(A48,'Control-EM Marzo 2022'!$H$3:$L$30,3,FALSE),"0")</f>
        <v>1550</v>
      </c>
      <c r="F48" s="306">
        <f>IFERROR(VLOOKUP(A48,'Control-EM Marzo 2022'!$H$6:$L$30,4,FALSE),"0")</f>
        <v>0</v>
      </c>
      <c r="G48" s="306">
        <f t="shared" si="1"/>
        <v>1550</v>
      </c>
      <c r="H48" s="204" t="s">
        <v>12</v>
      </c>
      <c r="I48" s="257">
        <f t="shared" si="2"/>
        <v>6014</v>
      </c>
      <c r="J48" s="295"/>
      <c r="K48" s="295"/>
      <c r="L48" s="295"/>
      <c r="M48" s="290">
        <v>20002186</v>
      </c>
      <c r="N48" s="144">
        <f t="shared" si="4"/>
        <v>1550</v>
      </c>
      <c r="Q48"/>
      <c r="R48"/>
      <c r="S48"/>
      <c r="T48"/>
    </row>
    <row r="49" spans="1:23" s="268" customFormat="1" ht="30" customHeight="1" x14ac:dyDescent="0.2">
      <c r="B49" s="269"/>
      <c r="C49" s="562" t="s">
        <v>11</v>
      </c>
      <c r="D49" s="563"/>
      <c r="E49" s="326">
        <f>SUM(E8:E48)</f>
        <v>7170.5</v>
      </c>
      <c r="F49" s="326">
        <f>SUM(F8:F48)</f>
        <v>5550</v>
      </c>
      <c r="G49" s="333">
        <f>SUM(G8:G48)</f>
        <v>12720.5</v>
      </c>
      <c r="H49" s="334" t="s">
        <v>12</v>
      </c>
      <c r="I49" s="333">
        <f>SUM(I8:I48)</f>
        <v>46493.7</v>
      </c>
      <c r="J49" s="295"/>
      <c r="K49" s="295"/>
      <c r="L49" s="295"/>
      <c r="M49" s="56"/>
      <c r="N49" s="56"/>
      <c r="O49" s="271"/>
      <c r="S49" s="185"/>
      <c r="T49" s="142"/>
      <c r="U49" s="142"/>
      <c r="V49" s="142"/>
      <c r="W49" s="142"/>
    </row>
    <row r="50" spans="1:23" s="268" customFormat="1" ht="30" customHeight="1" x14ac:dyDescent="0.2">
      <c r="B50" s="269"/>
      <c r="C50" s="545"/>
      <c r="D50" s="545"/>
      <c r="E50" s="545"/>
      <c r="F50" s="545"/>
      <c r="G50" s="546"/>
      <c r="H50" s="70" t="s">
        <v>291</v>
      </c>
      <c r="I50" s="70" t="s">
        <v>292</v>
      </c>
      <c r="J50" s="296"/>
      <c r="K50" s="286"/>
      <c r="M50" s="271"/>
      <c r="Q50" s="185"/>
      <c r="R50" s="142"/>
      <c r="S50" s="142"/>
      <c r="T50" s="142"/>
      <c r="U50" s="142"/>
    </row>
    <row r="51" spans="1:23" s="268" customFormat="1" ht="30" customHeight="1" x14ac:dyDescent="0.2">
      <c r="B51" s="269"/>
      <c r="C51" s="543" t="s">
        <v>293</v>
      </c>
      <c r="D51" s="543"/>
      <c r="E51" s="543"/>
      <c r="F51" s="543"/>
      <c r="G51" s="273">
        <f>H51/H51</f>
        <v>1</v>
      </c>
      <c r="H51" s="309">
        <f>I49</f>
        <v>46493.7</v>
      </c>
      <c r="I51" s="309">
        <f>H51*0.97</f>
        <v>45098.888999999996</v>
      </c>
      <c r="J51" s="295"/>
      <c r="K51" s="286"/>
      <c r="M51" s="271"/>
      <c r="R51" s="142"/>
      <c r="S51" s="142"/>
      <c r="T51" s="142"/>
      <c r="U51" s="142"/>
    </row>
    <row r="52" spans="1:23" s="268" customFormat="1" ht="30" customHeight="1" x14ac:dyDescent="0.2">
      <c r="B52" s="269"/>
      <c r="C52" s="554" t="s">
        <v>307</v>
      </c>
      <c r="D52" s="555"/>
      <c r="E52" s="555"/>
      <c r="F52" s="556"/>
      <c r="G52" s="273">
        <f>H52/H51</f>
        <v>0.5710128469018384</v>
      </c>
      <c r="H52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$46*E46+$D$47*E47+$D$48*E48)</f>
        <v>26548.500000000004</v>
      </c>
      <c r="I52" s="70">
        <f>H52*0.97</f>
        <v>25752.045000000002</v>
      </c>
      <c r="J52" s="296"/>
      <c r="K52" s="286"/>
      <c r="L52" s="271"/>
      <c r="M52" s="271"/>
      <c r="R52" s="142"/>
      <c r="S52" s="142"/>
      <c r="T52" s="142"/>
      <c r="U52" s="142"/>
    </row>
    <row r="53" spans="1:23" s="268" customFormat="1" ht="30" customHeight="1" x14ac:dyDescent="0.2">
      <c r="B53" s="269"/>
      <c r="C53" s="557" t="s">
        <v>308</v>
      </c>
      <c r="D53" s="558"/>
      <c r="E53" s="558"/>
      <c r="F53" s="559"/>
      <c r="G53" s="273">
        <f>H53/H51</f>
        <v>0.42898715309816171</v>
      </c>
      <c r="H53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$46*F46+$D$47*F47+$D$48*F48)</f>
        <v>19945.2</v>
      </c>
      <c r="I53" s="70">
        <f>H53*0.97</f>
        <v>19346.844000000001</v>
      </c>
      <c r="J53" s="296"/>
      <c r="K53" s="286"/>
      <c r="L53" s="271"/>
      <c r="M53" s="271"/>
      <c r="R53" s="142"/>
      <c r="S53" s="142"/>
      <c r="T53" s="142"/>
      <c r="U53" s="142"/>
    </row>
    <row r="54" spans="1:23" s="268" customFormat="1" ht="30" customHeight="1" x14ac:dyDescent="0.2">
      <c r="B54" s="269"/>
      <c r="C54" s="274"/>
      <c r="D54" s="145"/>
      <c r="E54" s="275"/>
      <c r="G54" s="276">
        <f>H52+H53</f>
        <v>46493.700000000004</v>
      </c>
      <c r="H54" s="145"/>
      <c r="I54" s="241"/>
      <c r="J54" s="241"/>
      <c r="K54" s="286"/>
      <c r="R54" s="142"/>
      <c r="S54" s="142"/>
      <c r="T54" s="142"/>
      <c r="U54" s="142"/>
    </row>
    <row r="55" spans="1:23" ht="24.95" customHeight="1" x14ac:dyDescent="0.2">
      <c r="B55" s="289"/>
      <c r="C55" s="560" t="s">
        <v>303</v>
      </c>
      <c r="D55" s="560"/>
      <c r="E55" s="278">
        <v>2094.98</v>
      </c>
      <c r="F55" s="279">
        <v>0.6</v>
      </c>
      <c r="G55" s="158" t="s">
        <v>10</v>
      </c>
      <c r="H55" s="70">
        <f>(E55*F55)</f>
        <v>1256.9880000000001</v>
      </c>
      <c r="I55" s="70">
        <f>H55*0.97</f>
        <v>1219.27836</v>
      </c>
      <c r="J55" s="296"/>
      <c r="K55" s="174"/>
      <c r="M55" s="344">
        <v>20002585</v>
      </c>
      <c r="N55" s="280">
        <f>E55</f>
        <v>2094.98</v>
      </c>
      <c r="O55" s="280">
        <f>F55</f>
        <v>0.6</v>
      </c>
      <c r="P55" s="59"/>
      <c r="Q55" s="59"/>
      <c r="R55" s="59"/>
      <c r="S55" s="146"/>
    </row>
    <row r="56" spans="1:23" ht="24.95" customHeight="1" x14ac:dyDescent="0.2">
      <c r="B56" s="289"/>
      <c r="C56" s="560" t="s">
        <v>302</v>
      </c>
      <c r="D56" s="560"/>
      <c r="E56" s="226">
        <v>827306.11798937095</v>
      </c>
      <c r="F56" s="279">
        <v>0.6</v>
      </c>
      <c r="G56" s="158" t="s">
        <v>10</v>
      </c>
      <c r="H56" s="72">
        <f>(E56*F56)</f>
        <v>496383.67079362256</v>
      </c>
      <c r="I56" s="72">
        <f>H56*0.97</f>
        <v>481492.16066981386</v>
      </c>
      <c r="J56" s="297"/>
      <c r="L56" s="174"/>
      <c r="M56" s="342">
        <v>20002369</v>
      </c>
      <c r="N56" s="343">
        <f>E56</f>
        <v>827306.11798937095</v>
      </c>
      <c r="O56" s="280">
        <f>F56</f>
        <v>0.6</v>
      </c>
      <c r="P56" s="60"/>
      <c r="Q56" s="59"/>
      <c r="R56" s="59"/>
      <c r="S56" s="59"/>
      <c r="T56" s="146"/>
    </row>
    <row r="57" spans="1:23" ht="24.95" customHeight="1" x14ac:dyDescent="0.25">
      <c r="A57" s="144"/>
      <c r="B57" s="9"/>
      <c r="C57" s="10"/>
      <c r="D57" s="12"/>
      <c r="E57" s="12"/>
      <c r="G57" s="11"/>
      <c r="H57" s="11"/>
      <c r="I57" s="13"/>
      <c r="J57" s="13"/>
    </row>
    <row r="58" spans="1:23" s="282" customFormat="1" ht="30" customHeight="1" x14ac:dyDescent="0.2">
      <c r="A58" s="268"/>
      <c r="B58" s="561" t="s">
        <v>296</v>
      </c>
      <c r="C58" s="561"/>
      <c r="D58" s="561"/>
      <c r="E58" s="561"/>
      <c r="F58" s="561"/>
      <c r="G58" s="281" t="s">
        <v>8</v>
      </c>
      <c r="H58" s="540">
        <f>H55+H51</f>
        <v>47750.687999999995</v>
      </c>
      <c r="I58" s="541"/>
      <c r="J58" s="298"/>
      <c r="O58" s="268"/>
      <c r="P58" s="268"/>
      <c r="Q58" s="268"/>
      <c r="R58" s="268"/>
      <c r="S58" s="268"/>
    </row>
    <row r="59" spans="1:23" s="282" customFormat="1" ht="30" customHeight="1" x14ac:dyDescent="0.2">
      <c r="A59" s="268"/>
      <c r="B59" s="561" t="s">
        <v>15</v>
      </c>
      <c r="C59" s="561"/>
      <c r="D59" s="561"/>
      <c r="E59" s="561"/>
      <c r="F59" s="561"/>
      <c r="G59" s="283" t="s">
        <v>9</v>
      </c>
      <c r="H59" s="540">
        <f>H56</f>
        <v>496383.67079362256</v>
      </c>
      <c r="I59" s="541"/>
      <c r="J59" s="298"/>
      <c r="O59" s="268"/>
      <c r="P59" s="268"/>
      <c r="Q59" s="268"/>
      <c r="R59" s="268"/>
      <c r="S59" s="268"/>
    </row>
    <row r="60" spans="1:23" s="282" customFormat="1" ht="30" customHeight="1" x14ac:dyDescent="0.2">
      <c r="B60" s="553" t="s">
        <v>192</v>
      </c>
      <c r="C60" s="553"/>
      <c r="D60" s="553"/>
      <c r="E60" s="553"/>
      <c r="F60" s="553"/>
      <c r="G60" s="277" t="s">
        <v>8</v>
      </c>
      <c r="H60" s="536">
        <f>H58*0.97</f>
        <v>46318.167359999992</v>
      </c>
      <c r="I60" s="537"/>
      <c r="J60" s="299"/>
      <c r="L60" s="284"/>
      <c r="O60" s="268"/>
      <c r="P60" s="268"/>
      <c r="Q60" s="268"/>
      <c r="R60" s="268"/>
      <c r="S60" s="268"/>
    </row>
    <row r="61" spans="1:23" s="268" customFormat="1" ht="30" customHeight="1" x14ac:dyDescent="0.2">
      <c r="A61" s="282"/>
      <c r="B61" s="553" t="s">
        <v>193</v>
      </c>
      <c r="C61" s="553"/>
      <c r="D61" s="553"/>
      <c r="E61" s="553"/>
      <c r="F61" s="553"/>
      <c r="G61" s="285" t="s">
        <v>9</v>
      </c>
      <c r="H61" s="536">
        <f>H59*0.97</f>
        <v>481492.16066981386</v>
      </c>
      <c r="I61" s="537"/>
      <c r="J61" s="299"/>
    </row>
    <row r="62" spans="1:23" x14ac:dyDescent="0.2">
      <c r="B62" s="310"/>
      <c r="C62" s="311"/>
      <c r="D62" s="311"/>
      <c r="E62" s="311"/>
      <c r="F62" s="312"/>
      <c r="G62" s="312"/>
      <c r="H62" s="312"/>
      <c r="I62" s="242"/>
      <c r="J62" s="300"/>
      <c r="L62" s="174"/>
    </row>
    <row r="63" spans="1:23" x14ac:dyDescent="0.2">
      <c r="B63" s="313"/>
      <c r="C63" s="144"/>
      <c r="D63" s="144"/>
      <c r="E63" s="144"/>
      <c r="I63" s="243"/>
      <c r="J63" s="300"/>
      <c r="L63" s="176"/>
    </row>
    <row r="64" spans="1:23" ht="21.95" customHeight="1" x14ac:dyDescent="0.2">
      <c r="B64" s="313"/>
      <c r="C64" s="144"/>
      <c r="D64" s="144"/>
      <c r="E64" s="144"/>
      <c r="I64" s="243"/>
      <c r="J64" s="300"/>
      <c r="L64" s="175"/>
    </row>
    <row r="65" spans="1:12" ht="21.95" customHeight="1" x14ac:dyDescent="0.2">
      <c r="B65" s="313"/>
      <c r="C65" s="144"/>
      <c r="D65" s="144"/>
      <c r="E65" s="144"/>
      <c r="I65" s="243"/>
      <c r="J65" s="300"/>
      <c r="L65" s="177"/>
    </row>
    <row r="66" spans="1:12" ht="21.95" customHeight="1" x14ac:dyDescent="0.2">
      <c r="B66" s="313"/>
      <c r="C66" s="144"/>
      <c r="D66" s="144"/>
      <c r="E66" s="144"/>
      <c r="I66" s="243"/>
      <c r="J66" s="300"/>
    </row>
    <row r="67" spans="1:12" ht="21.95" customHeight="1" x14ac:dyDescent="0.2">
      <c r="B67" s="313"/>
      <c r="D67" s="301"/>
      <c r="E67" s="301"/>
      <c r="F67" s="301"/>
      <c r="G67" s="301"/>
      <c r="H67" s="301"/>
      <c r="I67" s="244"/>
      <c r="J67" s="301"/>
    </row>
    <row r="68" spans="1:12" ht="21.95" customHeight="1" x14ac:dyDescent="0.2">
      <c r="B68" s="313"/>
      <c r="D68" s="301"/>
      <c r="F68" s="301"/>
      <c r="G68" s="301"/>
      <c r="H68" s="301"/>
      <c r="I68" s="244"/>
      <c r="J68" s="301"/>
    </row>
    <row r="69" spans="1:12" ht="23.25" customHeight="1" x14ac:dyDescent="0.2">
      <c r="A69"/>
      <c r="B69" s="313"/>
      <c r="C69" s="51" t="s">
        <v>16</v>
      </c>
      <c r="D69" s="6"/>
      <c r="E69" s="516" t="s">
        <v>17</v>
      </c>
      <c r="F69" s="516"/>
      <c r="G69" s="516"/>
      <c r="H69" s="516"/>
      <c r="I69" s="535"/>
      <c r="J69" s="266"/>
    </row>
    <row r="70" spans="1:12" ht="15.75" x14ac:dyDescent="0.25">
      <c r="B70" s="36"/>
      <c r="C70" s="46" t="s">
        <v>110</v>
      </c>
      <c r="D70" s="37"/>
      <c r="E70" s="38" t="s">
        <v>258</v>
      </c>
      <c r="F70" s="38"/>
      <c r="G70" s="38"/>
      <c r="H70" s="38"/>
      <c r="I70" s="39"/>
      <c r="J70" s="340"/>
    </row>
    <row r="71" spans="1:12" ht="21.95" customHeight="1" x14ac:dyDescent="0.2">
      <c r="B71" s="314"/>
      <c r="C71" s="315"/>
      <c r="D71" s="315"/>
      <c r="E71" s="316"/>
      <c r="F71" s="316"/>
      <c r="G71" s="316"/>
      <c r="H71" s="316"/>
      <c r="I71" s="245"/>
      <c r="J71" s="301"/>
    </row>
    <row r="72" spans="1:12" ht="21.95" customHeight="1" x14ac:dyDescent="0.2"/>
    <row r="73" spans="1:12" ht="21.95" customHeight="1" x14ac:dyDescent="0.2"/>
    <row r="74" spans="1:12" ht="21.95" customHeight="1" x14ac:dyDescent="0.2"/>
    <row r="75" spans="1:12" ht="21.95" customHeight="1" x14ac:dyDescent="0.2"/>
    <row r="76" spans="1:12" ht="7.5" customHeight="1" x14ac:dyDescent="0.2"/>
    <row r="77" spans="1:12" ht="18" customHeight="1" x14ac:dyDescent="0.2"/>
    <row r="78" spans="1:12" ht="18" customHeight="1" x14ac:dyDescent="0.2"/>
    <row r="79" spans="1:12" ht="18" customHeight="1" x14ac:dyDescent="0.2"/>
    <row r="80" spans="1:12" ht="18" customHeight="1" x14ac:dyDescent="0.2">
      <c r="K80" s="66"/>
    </row>
    <row r="81" spans="1:2" ht="18" customHeight="1" x14ac:dyDescent="0.2"/>
    <row r="82" spans="1:2" ht="18" customHeight="1" x14ac:dyDescent="0.2"/>
    <row r="96" spans="1:2" ht="14.25" x14ac:dyDescent="0.2">
      <c r="A96" s="165" t="s">
        <v>32</v>
      </c>
      <c r="B96" s="166">
        <v>2.38</v>
      </c>
    </row>
    <row r="97" spans="1:8" ht="14.25" x14ac:dyDescent="0.2">
      <c r="A97" s="165" t="s">
        <v>31</v>
      </c>
      <c r="B97" s="166">
        <v>3.18</v>
      </c>
      <c r="F97" s="55"/>
      <c r="G97" s="55"/>
      <c r="H97" s="55"/>
    </row>
    <row r="98" spans="1:8" ht="14.25" x14ac:dyDescent="0.2">
      <c r="A98" s="165" t="s">
        <v>37</v>
      </c>
      <c r="B98" s="166">
        <v>2.41</v>
      </c>
      <c r="F98" s="55"/>
      <c r="G98" s="55"/>
      <c r="H98" s="55"/>
    </row>
    <row r="99" spans="1:8" ht="14.25" x14ac:dyDescent="0.2">
      <c r="A99" s="165" t="s">
        <v>36</v>
      </c>
      <c r="B99" s="166">
        <v>2.15</v>
      </c>
      <c r="F99" s="55"/>
      <c r="G99" s="55"/>
      <c r="H99" s="55"/>
    </row>
    <row r="100" spans="1:8" ht="14.25" x14ac:dyDescent="0.2">
      <c r="A100" s="165" t="s">
        <v>38</v>
      </c>
      <c r="B100" s="166">
        <v>2.83</v>
      </c>
      <c r="F100" s="55"/>
      <c r="G100" s="55"/>
      <c r="H100" s="55"/>
    </row>
    <row r="101" spans="1:8" ht="14.25" x14ac:dyDescent="0.2">
      <c r="A101" s="165" t="s">
        <v>40</v>
      </c>
      <c r="B101" s="166">
        <v>2.15</v>
      </c>
      <c r="F101" s="55"/>
      <c r="G101" s="55"/>
      <c r="H101" s="55"/>
    </row>
    <row r="102" spans="1:8" ht="14.25" x14ac:dyDescent="0.2">
      <c r="A102" s="165" t="s">
        <v>39</v>
      </c>
      <c r="B102" s="166">
        <v>3.46</v>
      </c>
      <c r="F102" s="55"/>
      <c r="G102" s="55"/>
      <c r="H102" s="55"/>
    </row>
    <row r="103" spans="1:8" ht="14.25" x14ac:dyDescent="0.2">
      <c r="A103" s="165" t="s">
        <v>28</v>
      </c>
      <c r="B103" s="166">
        <v>2.76</v>
      </c>
      <c r="F103" s="55"/>
      <c r="G103" s="55"/>
      <c r="H103" s="55"/>
    </row>
    <row r="104" spans="1:8" ht="14.25" x14ac:dyDescent="0.2">
      <c r="A104" s="165" t="s">
        <v>41</v>
      </c>
      <c r="B104" s="166">
        <v>4.3899999999999997</v>
      </c>
      <c r="F104" s="55"/>
      <c r="G104" s="55"/>
      <c r="H104" s="55"/>
    </row>
    <row r="105" spans="1:8" ht="14.25" x14ac:dyDescent="0.2">
      <c r="A105" s="165" t="s">
        <v>43</v>
      </c>
      <c r="B105" s="166">
        <v>1.18</v>
      </c>
      <c r="F105" s="55"/>
      <c r="G105" s="55"/>
      <c r="H105" s="55"/>
    </row>
    <row r="106" spans="1:8" ht="14.25" x14ac:dyDescent="0.2">
      <c r="A106" s="165" t="s">
        <v>30</v>
      </c>
      <c r="B106" s="166">
        <v>1.84</v>
      </c>
      <c r="F106" s="55"/>
      <c r="G106" s="55"/>
      <c r="H106" s="55"/>
    </row>
    <row r="107" spans="1:8" ht="14.25" x14ac:dyDescent="0.2">
      <c r="A107" s="165" t="s">
        <v>34</v>
      </c>
      <c r="B107" s="166">
        <v>5.98</v>
      </c>
      <c r="F107" s="55"/>
      <c r="G107" s="55"/>
      <c r="H107" s="55"/>
    </row>
    <row r="108" spans="1:8" ht="14.25" x14ac:dyDescent="0.2">
      <c r="A108" s="165" t="s">
        <v>33</v>
      </c>
      <c r="B108" s="166">
        <v>5.45</v>
      </c>
      <c r="F108" s="55"/>
      <c r="G108" s="55"/>
      <c r="H108" s="55"/>
    </row>
    <row r="109" spans="1:8" ht="14.25" x14ac:dyDescent="0.2">
      <c r="A109" s="165" t="s">
        <v>42</v>
      </c>
      <c r="B109" s="166">
        <v>3.9</v>
      </c>
      <c r="F109" s="55"/>
      <c r="G109" s="55"/>
      <c r="H109" s="55"/>
    </row>
    <row r="110" spans="1:8" ht="14.25" x14ac:dyDescent="0.2">
      <c r="A110" s="165" t="s">
        <v>29</v>
      </c>
      <c r="B110" s="166">
        <v>2</v>
      </c>
      <c r="F110" s="55"/>
      <c r="G110" s="55"/>
      <c r="H110" s="55"/>
    </row>
    <row r="111" spans="1:8" ht="14.25" x14ac:dyDescent="0.2">
      <c r="A111" s="165" t="s">
        <v>62</v>
      </c>
      <c r="B111" s="166">
        <v>1.9</v>
      </c>
      <c r="F111" s="55"/>
      <c r="G111" s="55"/>
      <c r="H111" s="55"/>
    </row>
    <row r="112" spans="1:8" ht="15.75" customHeight="1" x14ac:dyDescent="0.2">
      <c r="A112" s="165" t="s">
        <v>63</v>
      </c>
      <c r="B112" s="166">
        <v>3.4</v>
      </c>
      <c r="F112" s="55"/>
      <c r="G112" s="55"/>
      <c r="H112" s="55"/>
    </row>
    <row r="113" spans="1:8" ht="14.25" x14ac:dyDescent="0.2">
      <c r="A113" s="165" t="s">
        <v>64</v>
      </c>
      <c r="B113" s="166">
        <v>6.1</v>
      </c>
      <c r="F113" s="55"/>
      <c r="G113" s="55"/>
      <c r="H113" s="55"/>
    </row>
    <row r="114" spans="1:8" ht="14.25" x14ac:dyDescent="0.2">
      <c r="A114" s="165" t="s">
        <v>65</v>
      </c>
      <c r="B114" s="166">
        <v>6.5</v>
      </c>
      <c r="F114" s="55"/>
      <c r="G114" s="55"/>
      <c r="H114" s="55"/>
    </row>
    <row r="115" spans="1:8" ht="14.25" x14ac:dyDescent="0.2">
      <c r="A115" s="165" t="s">
        <v>66</v>
      </c>
      <c r="B115" s="166">
        <v>4.4000000000000004</v>
      </c>
      <c r="F115" s="55"/>
      <c r="G115" s="55"/>
      <c r="H115" s="55"/>
    </row>
    <row r="116" spans="1:8" ht="14.25" x14ac:dyDescent="0.2">
      <c r="A116" s="113" t="s">
        <v>175</v>
      </c>
      <c r="B116" s="166">
        <v>2850</v>
      </c>
      <c r="F116" s="55"/>
      <c r="G116" s="55"/>
      <c r="H116" s="55"/>
    </row>
    <row r="117" spans="1:8" ht="14.25" x14ac:dyDescent="0.2">
      <c r="A117" s="165" t="s">
        <v>68</v>
      </c>
      <c r="B117" s="166">
        <v>4.5999999999999996</v>
      </c>
      <c r="F117" s="55"/>
      <c r="G117" s="55"/>
      <c r="H117" s="55"/>
    </row>
    <row r="118" spans="1:8" ht="14.25" x14ac:dyDescent="0.2">
      <c r="A118" s="165" t="s">
        <v>69</v>
      </c>
      <c r="B118" s="166">
        <v>2.2000000000000002</v>
      </c>
      <c r="F118" s="55"/>
      <c r="G118" s="55"/>
      <c r="H118" s="55"/>
    </row>
    <row r="119" spans="1:8" ht="14.25" x14ac:dyDescent="0.2">
      <c r="A119" s="165" t="s">
        <v>70</v>
      </c>
      <c r="B119" s="166">
        <v>3.91</v>
      </c>
      <c r="F119" s="55"/>
      <c r="G119" s="55"/>
      <c r="H119" s="55"/>
    </row>
    <row r="120" spans="1:8" ht="14.25" x14ac:dyDescent="0.2">
      <c r="A120" s="165" t="s">
        <v>71</v>
      </c>
      <c r="B120" s="166">
        <v>3.3</v>
      </c>
      <c r="F120" s="55"/>
      <c r="G120" s="55"/>
      <c r="H120" s="55"/>
    </row>
    <row r="121" spans="1:8" ht="14.25" x14ac:dyDescent="0.2">
      <c r="A121" s="165" t="s">
        <v>72</v>
      </c>
      <c r="B121" s="166">
        <v>4.1500000000000004</v>
      </c>
      <c r="F121" s="55"/>
      <c r="G121" s="55"/>
      <c r="H121" s="55"/>
    </row>
    <row r="122" spans="1:8" ht="14.25" x14ac:dyDescent="0.2">
      <c r="A122" s="165" t="s">
        <v>73</v>
      </c>
      <c r="B122" s="166">
        <v>4.3600000000000003</v>
      </c>
      <c r="F122" s="55"/>
      <c r="G122" s="55"/>
      <c r="H122" s="55"/>
    </row>
    <row r="123" spans="1:8" ht="14.25" x14ac:dyDescent="0.2">
      <c r="A123" s="165" t="s">
        <v>74</v>
      </c>
      <c r="B123" s="166">
        <v>5.3</v>
      </c>
      <c r="F123" s="55"/>
      <c r="G123" s="55"/>
      <c r="H123" s="55"/>
    </row>
    <row r="124" spans="1:8" ht="14.25" x14ac:dyDescent="0.2">
      <c r="A124" s="165" t="s">
        <v>143</v>
      </c>
      <c r="B124" s="166">
        <v>3.4</v>
      </c>
      <c r="F124" s="55"/>
      <c r="G124" s="55"/>
      <c r="H124" s="55"/>
    </row>
    <row r="125" spans="1:8" ht="14.25" x14ac:dyDescent="0.2">
      <c r="A125" s="165" t="s">
        <v>75</v>
      </c>
      <c r="B125" s="166">
        <v>2.58</v>
      </c>
      <c r="F125" s="55"/>
      <c r="G125" s="55"/>
      <c r="H125" s="55"/>
    </row>
    <row r="126" spans="1:8" ht="14.25" x14ac:dyDescent="0.2">
      <c r="A126" s="165" t="s">
        <v>76</v>
      </c>
      <c r="B126" s="166">
        <v>4.4000000000000004</v>
      </c>
      <c r="F126" s="55"/>
      <c r="G126" s="55"/>
      <c r="H126" s="55"/>
    </row>
    <row r="127" spans="1:8" ht="14.25" x14ac:dyDescent="0.2">
      <c r="A127" s="165" t="s">
        <v>77</v>
      </c>
      <c r="B127" s="166">
        <v>4.3</v>
      </c>
      <c r="F127" s="55"/>
      <c r="G127" s="55"/>
      <c r="H127" s="55"/>
    </row>
    <row r="128" spans="1:8" ht="14.25" x14ac:dyDescent="0.2">
      <c r="A128" s="165" t="s">
        <v>142</v>
      </c>
      <c r="B128" s="166">
        <v>5.82</v>
      </c>
      <c r="F128" s="55"/>
      <c r="G128" s="55"/>
      <c r="H128" s="55"/>
    </row>
    <row r="129" spans="1:10" ht="28.5" x14ac:dyDescent="0.2">
      <c r="A129" s="165" t="s">
        <v>58</v>
      </c>
      <c r="B129" s="166">
        <v>4.3</v>
      </c>
      <c r="I129" s="66"/>
      <c r="J129" s="66"/>
    </row>
    <row r="130" spans="1:10" ht="14.25" x14ac:dyDescent="0.2">
      <c r="A130" s="165" t="s">
        <v>35</v>
      </c>
      <c r="B130" s="167">
        <v>2.2000000000000002</v>
      </c>
    </row>
    <row r="131" spans="1:10" ht="14.25" x14ac:dyDescent="0.2">
      <c r="A131" s="165" t="s">
        <v>27</v>
      </c>
      <c r="B131" s="167">
        <v>3.23</v>
      </c>
    </row>
    <row r="132" spans="1:10" ht="14.25" x14ac:dyDescent="0.2">
      <c r="A132" s="165" t="s">
        <v>59</v>
      </c>
      <c r="B132" s="167">
        <v>3.23</v>
      </c>
    </row>
    <row r="133" spans="1:10" x14ac:dyDescent="0.2">
      <c r="A133" s="168" t="s">
        <v>122</v>
      </c>
      <c r="B133" s="167">
        <v>4.76</v>
      </c>
    </row>
    <row r="134" spans="1:10" ht="14.25" x14ac:dyDescent="0.2">
      <c r="A134" s="165" t="s">
        <v>186</v>
      </c>
      <c r="B134" s="167">
        <v>5.24</v>
      </c>
    </row>
    <row r="135" spans="1:10" ht="14.25" x14ac:dyDescent="0.2">
      <c r="A135" s="165" t="s">
        <v>200</v>
      </c>
      <c r="B135" s="167">
        <v>5.19</v>
      </c>
    </row>
    <row r="136" spans="1:10" x14ac:dyDescent="0.2">
      <c r="A136" s="317" t="s">
        <v>75</v>
      </c>
      <c r="B136" s="167">
        <v>2.58</v>
      </c>
    </row>
    <row r="137" spans="1:10" x14ac:dyDescent="0.2">
      <c r="A137" s="167" t="s">
        <v>203</v>
      </c>
      <c r="B137" s="167">
        <v>4.45</v>
      </c>
    </row>
    <row r="138" spans="1:10" x14ac:dyDescent="0.2">
      <c r="A138" s="96" t="s">
        <v>227</v>
      </c>
      <c r="B138" s="92">
        <v>4.4000000000000004</v>
      </c>
    </row>
    <row r="139" spans="1:10" x14ac:dyDescent="0.2">
      <c r="A139" s="97" t="s">
        <v>228</v>
      </c>
      <c r="B139" s="195">
        <v>3.88</v>
      </c>
    </row>
  </sheetData>
  <autoFilter ref="A7:W56" xr:uid="{00000000-0009-0000-0000-000086000000}">
    <filterColumn colId="8">
      <filters blank="1">
        <filter val="$ 481.492,161"/>
        <filter val="46.493,70"/>
        <filter val="Bonificaicón 3%"/>
        <filter val="USD 1.020,00"/>
        <filter val="USD 1.067,20"/>
        <filter val="USD 1.219,28"/>
        <filter val="USD 1.425,00"/>
        <filter val="USD 1.557,00"/>
        <filter val="USD 1.836,00"/>
        <filter val="USD 19.346,84"/>
        <filter val="USD 2.575,80"/>
        <filter val="USD 25.752,05"/>
        <filter val="USD 273,70"/>
        <filter val="USD 4.048,80"/>
        <filter val="USD 4.617,20"/>
        <filter val="USD 45.098,89"/>
        <filter val="USD 5.160,00"/>
        <filter val="USD 6.014,00"/>
        <filter val="USD 6.111,00"/>
        <filter val="USD 646,00"/>
        <filter val="USD 7.392,00"/>
        <filter val="USD 880,00"/>
        <filter val="USD 901,00"/>
        <filter val="USD 969,00"/>
      </filters>
    </filterColumn>
  </autoFilter>
  <mergeCells count="20">
    <mergeCell ref="C51:F51"/>
    <mergeCell ref="B2:I2"/>
    <mergeCell ref="B3:I3"/>
    <mergeCell ref="B4:I4"/>
    <mergeCell ref="B5:I5"/>
    <mergeCell ref="C49:D49"/>
    <mergeCell ref="C50:G50"/>
    <mergeCell ref="H58:I58"/>
    <mergeCell ref="H59:I59"/>
    <mergeCell ref="C52:F52"/>
    <mergeCell ref="C53:F53"/>
    <mergeCell ref="C55:D55"/>
    <mergeCell ref="C56:D56"/>
    <mergeCell ref="B58:F58"/>
    <mergeCell ref="B59:F59"/>
    <mergeCell ref="H60:I60"/>
    <mergeCell ref="H61:I61"/>
    <mergeCell ref="E69:I69"/>
    <mergeCell ref="B60:F60"/>
    <mergeCell ref="B61:F61"/>
  </mergeCells>
  <dataValidations count="1">
    <dataValidation type="list" allowBlank="1" showInputMessage="1" showErrorMessage="1" sqref="A28 A116" xr:uid="{00000000-0002-0000-8600-000000000000}">
      <formula1>$B$53:$B$99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pageSetUpPr fitToPage="1"/>
  </sheetPr>
  <dimension ref="A1:M93"/>
  <sheetViews>
    <sheetView zoomScale="98" zoomScaleNormal="98" workbookViewId="0">
      <selection activeCell="L51" sqref="L51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6" customWidth="1"/>
    <col min="8" max="8" width="25.85546875" bestFit="1" customWidth="1"/>
    <col min="9" max="9" width="23.42578125" style="146" bestFit="1" customWidth="1"/>
    <col min="10" max="10" width="7.140625" style="146" bestFit="1" customWidth="1"/>
    <col min="11" max="11" width="7.710937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80051127</v>
      </c>
      <c r="C4" s="114">
        <v>44638</v>
      </c>
      <c r="D4" s="113" t="s">
        <v>32</v>
      </c>
      <c r="E4" s="113">
        <v>320</v>
      </c>
      <c r="F4" s="113" t="s">
        <v>286</v>
      </c>
      <c r="G4" s="60"/>
    </row>
    <row r="5" spans="2:13" x14ac:dyDescent="0.2">
      <c r="B5" s="113">
        <v>80051127</v>
      </c>
      <c r="C5" s="114">
        <v>44638</v>
      </c>
      <c r="D5" s="113" t="s">
        <v>31</v>
      </c>
      <c r="E5" s="113">
        <v>810</v>
      </c>
      <c r="F5" s="113" t="s">
        <v>286</v>
      </c>
      <c r="G5" s="60"/>
    </row>
    <row r="6" spans="2:13" x14ac:dyDescent="0.2">
      <c r="B6" s="113">
        <v>80051127</v>
      </c>
      <c r="C6" s="114">
        <v>44638</v>
      </c>
      <c r="D6" s="113" t="s">
        <v>37</v>
      </c>
      <c r="E6" s="113">
        <v>1680</v>
      </c>
      <c r="F6" s="113" t="s">
        <v>286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80051127</v>
      </c>
      <c r="C7" s="114">
        <v>44638</v>
      </c>
      <c r="D7" s="113" t="s">
        <v>70</v>
      </c>
      <c r="E7" s="113">
        <v>70</v>
      </c>
      <c r="F7" s="113" t="s">
        <v>286</v>
      </c>
      <c r="G7" s="60"/>
      <c r="H7" s="53" t="s">
        <v>23</v>
      </c>
      <c r="I7" t="s">
        <v>109</v>
      </c>
      <c r="J7" t="s">
        <v>286</v>
      </c>
      <c r="K7" t="s">
        <v>310</v>
      </c>
      <c r="L7" t="s">
        <v>24</v>
      </c>
      <c r="M7"/>
    </row>
    <row r="8" spans="2:13" x14ac:dyDescent="0.2">
      <c r="B8" s="113">
        <v>80051127</v>
      </c>
      <c r="C8" s="114">
        <v>44638</v>
      </c>
      <c r="D8" s="113" t="s">
        <v>59</v>
      </c>
      <c r="E8" s="113">
        <v>200</v>
      </c>
      <c r="F8" s="113" t="s">
        <v>286</v>
      </c>
      <c r="H8" s="54" t="s">
        <v>27</v>
      </c>
      <c r="I8" s="499"/>
      <c r="J8" s="499"/>
      <c r="K8" s="499">
        <v>300</v>
      </c>
      <c r="L8" s="499">
        <v>300</v>
      </c>
      <c r="M8"/>
    </row>
    <row r="9" spans="2:13" x14ac:dyDescent="0.2">
      <c r="B9" s="113">
        <v>80051127</v>
      </c>
      <c r="C9" s="114">
        <v>44638</v>
      </c>
      <c r="D9" s="113" t="s">
        <v>30</v>
      </c>
      <c r="E9" s="113">
        <v>40</v>
      </c>
      <c r="F9" s="113" t="s">
        <v>286</v>
      </c>
      <c r="H9" s="54" t="s">
        <v>63</v>
      </c>
      <c r="I9" s="499"/>
      <c r="J9" s="499"/>
      <c r="K9" s="499">
        <v>540</v>
      </c>
      <c r="L9" s="499">
        <v>540</v>
      </c>
      <c r="M9"/>
    </row>
    <row r="10" spans="2:13" x14ac:dyDescent="0.2">
      <c r="B10" s="113">
        <v>80051127</v>
      </c>
      <c r="C10" s="114">
        <v>44638</v>
      </c>
      <c r="D10" s="113" t="s">
        <v>76</v>
      </c>
      <c r="E10" s="113">
        <v>200</v>
      </c>
      <c r="F10" s="113" t="s">
        <v>286</v>
      </c>
      <c r="H10" s="54" t="s">
        <v>30</v>
      </c>
      <c r="I10" s="499"/>
      <c r="J10" s="499">
        <v>40</v>
      </c>
      <c r="K10" s="499">
        <v>540</v>
      </c>
      <c r="L10" s="499">
        <v>580</v>
      </c>
      <c r="M10"/>
    </row>
    <row r="11" spans="2:13" x14ac:dyDescent="0.2">
      <c r="B11" s="113">
        <v>80051127</v>
      </c>
      <c r="C11" s="114">
        <v>44638</v>
      </c>
      <c r="D11" s="113" t="s">
        <v>74</v>
      </c>
      <c r="E11" s="113">
        <v>170</v>
      </c>
      <c r="F11" s="113" t="s">
        <v>286</v>
      </c>
      <c r="H11" s="54" t="s">
        <v>31</v>
      </c>
      <c r="I11" s="499"/>
      <c r="J11" s="499">
        <v>810</v>
      </c>
      <c r="K11" s="499"/>
      <c r="L11" s="499">
        <v>810</v>
      </c>
      <c r="M11"/>
    </row>
    <row r="12" spans="2:13" x14ac:dyDescent="0.2">
      <c r="B12" s="113">
        <v>80051127</v>
      </c>
      <c r="C12" s="114">
        <v>44638</v>
      </c>
      <c r="D12" s="113" t="s">
        <v>39</v>
      </c>
      <c r="E12" s="113">
        <v>450</v>
      </c>
      <c r="F12" s="113" t="s">
        <v>286</v>
      </c>
      <c r="H12" s="54" t="s">
        <v>32</v>
      </c>
      <c r="I12" s="499"/>
      <c r="J12" s="499">
        <v>320</v>
      </c>
      <c r="K12" s="499">
        <v>1620</v>
      </c>
      <c r="L12" s="499">
        <v>1940</v>
      </c>
      <c r="M12"/>
    </row>
    <row r="13" spans="2:13" x14ac:dyDescent="0.2">
      <c r="B13" s="113">
        <v>80051128</v>
      </c>
      <c r="C13" s="114">
        <v>44638</v>
      </c>
      <c r="D13" s="113" t="s">
        <v>27</v>
      </c>
      <c r="E13" s="158">
        <v>300</v>
      </c>
      <c r="F13" s="113" t="s">
        <v>310</v>
      </c>
      <c r="H13" s="247" t="s">
        <v>142</v>
      </c>
      <c r="I13" s="500"/>
      <c r="J13" s="500"/>
      <c r="K13" s="500">
        <v>1050</v>
      </c>
      <c r="L13" s="500">
        <v>1050</v>
      </c>
      <c r="M13"/>
    </row>
    <row r="14" spans="2:13" x14ac:dyDescent="0.2">
      <c r="B14" s="113">
        <v>80051128</v>
      </c>
      <c r="C14" s="114">
        <v>44638</v>
      </c>
      <c r="D14" s="113" t="s">
        <v>63</v>
      </c>
      <c r="E14" s="158">
        <v>540</v>
      </c>
      <c r="F14" s="113" t="s">
        <v>310</v>
      </c>
      <c r="H14" s="54" t="s">
        <v>77</v>
      </c>
      <c r="I14" s="499"/>
      <c r="J14" s="499"/>
      <c r="K14" s="499">
        <v>1200</v>
      </c>
      <c r="L14" s="499">
        <v>1200</v>
      </c>
      <c r="M14"/>
    </row>
    <row r="15" spans="2:13" x14ac:dyDescent="0.2">
      <c r="B15" s="113">
        <v>80051128</v>
      </c>
      <c r="C15" s="114">
        <v>44638</v>
      </c>
      <c r="D15" s="113" t="s">
        <v>30</v>
      </c>
      <c r="E15" s="113">
        <v>540</v>
      </c>
      <c r="F15" s="113" t="s">
        <v>310</v>
      </c>
      <c r="H15" s="54" t="s">
        <v>37</v>
      </c>
      <c r="I15" s="499"/>
      <c r="J15" s="499">
        <v>1680</v>
      </c>
      <c r="K15" s="499"/>
      <c r="L15" s="499">
        <v>1680</v>
      </c>
      <c r="M15"/>
    </row>
    <row r="16" spans="2:13" x14ac:dyDescent="0.2">
      <c r="B16" s="113">
        <v>80051128</v>
      </c>
      <c r="C16" s="114">
        <v>44638</v>
      </c>
      <c r="D16" s="113" t="s">
        <v>32</v>
      </c>
      <c r="E16" s="113">
        <v>1620</v>
      </c>
      <c r="F16" s="113" t="s">
        <v>310</v>
      </c>
      <c r="H16" s="54" t="s">
        <v>70</v>
      </c>
      <c r="I16" s="499"/>
      <c r="J16" s="499">
        <v>70</v>
      </c>
      <c r="K16" s="499"/>
      <c r="L16" s="499">
        <v>70</v>
      </c>
      <c r="M16"/>
    </row>
    <row r="17" spans="1:13" x14ac:dyDescent="0.2">
      <c r="B17" s="113">
        <v>80051128</v>
      </c>
      <c r="C17" s="114">
        <v>44638</v>
      </c>
      <c r="D17" s="113" t="s">
        <v>143</v>
      </c>
      <c r="E17" s="113">
        <v>300</v>
      </c>
      <c r="F17" s="113" t="s">
        <v>310</v>
      </c>
      <c r="H17" s="54" t="s">
        <v>74</v>
      </c>
      <c r="I17" s="499"/>
      <c r="J17" s="499">
        <v>170</v>
      </c>
      <c r="K17" s="499"/>
      <c r="L17" s="499">
        <v>170</v>
      </c>
      <c r="M17"/>
    </row>
    <row r="18" spans="1:13" x14ac:dyDescent="0.2">
      <c r="B18" s="113">
        <v>80051128</v>
      </c>
      <c r="C18" s="114">
        <v>44638</v>
      </c>
      <c r="D18" s="113" t="s">
        <v>142</v>
      </c>
      <c r="E18" s="113">
        <v>1050</v>
      </c>
      <c r="F18" s="113" t="s">
        <v>310</v>
      </c>
      <c r="H18" s="54" t="s">
        <v>143</v>
      </c>
      <c r="I18" s="499"/>
      <c r="J18" s="499"/>
      <c r="K18" s="499">
        <v>300</v>
      </c>
      <c r="L18" s="499">
        <v>300</v>
      </c>
      <c r="M18"/>
    </row>
    <row r="19" spans="1:13" x14ac:dyDescent="0.2">
      <c r="B19" s="113">
        <v>80051128</v>
      </c>
      <c r="C19" s="114">
        <v>44638</v>
      </c>
      <c r="D19" s="113" t="s">
        <v>77</v>
      </c>
      <c r="E19" s="113">
        <v>1200</v>
      </c>
      <c r="F19" s="113" t="s">
        <v>310</v>
      </c>
      <c r="H19" s="54" t="s">
        <v>39</v>
      </c>
      <c r="I19" s="499"/>
      <c r="J19" s="499">
        <v>450</v>
      </c>
      <c r="K19" s="499"/>
      <c r="L19" s="499">
        <v>450</v>
      </c>
      <c r="M19"/>
    </row>
    <row r="20" spans="1:13" x14ac:dyDescent="0.2">
      <c r="B20" s="113"/>
      <c r="C20" s="114"/>
      <c r="D20" s="113" t="s">
        <v>175</v>
      </c>
      <c r="E20" s="113">
        <v>0.5</v>
      </c>
      <c r="F20" s="113" t="s">
        <v>286</v>
      </c>
      <c r="H20" s="54" t="s">
        <v>59</v>
      </c>
      <c r="I20" s="499"/>
      <c r="J20" s="499">
        <v>200</v>
      </c>
      <c r="K20" s="499"/>
      <c r="L20" s="499">
        <v>200</v>
      </c>
      <c r="M20"/>
    </row>
    <row r="21" spans="1:13" x14ac:dyDescent="0.2">
      <c r="B21" s="113">
        <v>375</v>
      </c>
      <c r="C21" s="114"/>
      <c r="D21" s="113" t="s">
        <v>227</v>
      </c>
      <c r="E21" s="113">
        <v>1680</v>
      </c>
      <c r="F21" s="113" t="s">
        <v>286</v>
      </c>
      <c r="H21" s="54" t="s">
        <v>175</v>
      </c>
      <c r="I21" s="499"/>
      <c r="J21" s="499">
        <v>0.5</v>
      </c>
      <c r="K21" s="499"/>
      <c r="L21" s="499">
        <v>0.5</v>
      </c>
      <c r="M21"/>
    </row>
    <row r="22" spans="1:13" s="59" customFormat="1" x14ac:dyDescent="0.2">
      <c r="A22"/>
      <c r="B22" s="113">
        <v>327</v>
      </c>
      <c r="C22" s="114"/>
      <c r="D22" s="113" t="s">
        <v>228</v>
      </c>
      <c r="E22" s="113">
        <v>1550</v>
      </c>
      <c r="F22" s="113" t="s">
        <v>286</v>
      </c>
      <c r="G22"/>
      <c r="H22" s="54" t="s">
        <v>227</v>
      </c>
      <c r="I22" s="499"/>
      <c r="J22" s="499">
        <v>1680</v>
      </c>
      <c r="K22" s="499"/>
      <c r="L22" s="499">
        <v>1680</v>
      </c>
      <c r="M22"/>
    </row>
    <row r="23" spans="1:13" s="59" customFormat="1" x14ac:dyDescent="0.2">
      <c r="A23"/>
      <c r="B23" s="113"/>
      <c r="C23" s="114"/>
      <c r="D23" s="113"/>
      <c r="E23" s="113"/>
      <c r="F23" s="113"/>
      <c r="G23"/>
      <c r="H23" s="54" t="s">
        <v>228</v>
      </c>
      <c r="I23" s="499"/>
      <c r="J23" s="499">
        <v>1550</v>
      </c>
      <c r="K23" s="499"/>
      <c r="L23" s="499">
        <v>1550</v>
      </c>
      <c r="M23"/>
    </row>
    <row r="24" spans="1:13" s="59" customFormat="1" x14ac:dyDescent="0.2">
      <c r="A24"/>
      <c r="B24" s="113"/>
      <c r="C24" s="114"/>
      <c r="D24" s="113"/>
      <c r="E24" s="113"/>
      <c r="F24" s="113"/>
      <c r="G24"/>
      <c r="H24" s="54" t="s">
        <v>109</v>
      </c>
      <c r="I24" s="499"/>
      <c r="J24" s="499"/>
      <c r="K24" s="499"/>
      <c r="L24" s="499"/>
      <c r="M24"/>
    </row>
    <row r="25" spans="1:13" s="59" customFormat="1" ht="13.5" thickBot="1" x14ac:dyDescent="0.25">
      <c r="A25"/>
      <c r="B25" s="113"/>
      <c r="C25" s="114"/>
      <c r="D25" s="113"/>
      <c r="E25" s="113"/>
      <c r="F25" s="113"/>
      <c r="G25"/>
      <c r="H25" s="54" t="s">
        <v>76</v>
      </c>
      <c r="I25" s="499"/>
      <c r="J25" s="499">
        <v>200</v>
      </c>
      <c r="K25" s="499"/>
      <c r="L25" s="499">
        <v>200</v>
      </c>
      <c r="M25"/>
    </row>
    <row r="26" spans="1:13" s="59" customFormat="1" ht="13.5" thickBot="1" x14ac:dyDescent="0.25">
      <c r="A26"/>
      <c r="B26" s="113"/>
      <c r="C26" s="114"/>
      <c r="D26" s="113"/>
      <c r="E26" s="113"/>
      <c r="F26" s="113"/>
      <c r="G26"/>
      <c r="H26" s="319" t="s">
        <v>24</v>
      </c>
      <c r="I26" s="501"/>
      <c r="J26" s="502">
        <v>7170.5</v>
      </c>
      <c r="K26" s="502">
        <v>5550</v>
      </c>
      <c r="L26" s="503">
        <v>12720.5</v>
      </c>
    </row>
    <row r="27" spans="1:13" s="59" customFormat="1" x14ac:dyDescent="0.2">
      <c r="A27"/>
      <c r="B27" s="113"/>
      <c r="C27" s="114"/>
      <c r="D27" s="113"/>
      <c r="E27" s="113"/>
      <c r="F27" s="113"/>
      <c r="G27"/>
      <c r="H27" s="54"/>
      <c r="I27" s="146"/>
      <c r="J27" s="146"/>
      <c r="K27" s="146"/>
    </row>
    <row r="28" spans="1:13" s="59" customFormat="1" x14ac:dyDescent="0.2">
      <c r="A28"/>
      <c r="G28"/>
      <c r="H28" s="54"/>
      <c r="I28" s="146"/>
      <c r="J28" s="146"/>
      <c r="K28" s="146"/>
    </row>
    <row r="29" spans="1:13" s="59" customFormat="1" x14ac:dyDescent="0.2">
      <c r="A29"/>
      <c r="G29"/>
      <c r="H29"/>
      <c r="I29" s="146"/>
      <c r="J29" s="146"/>
      <c r="K29" s="146"/>
    </row>
    <row r="30" spans="1:13" s="59" customFormat="1" x14ac:dyDescent="0.2">
      <c r="A30"/>
      <c r="G30"/>
      <c r="H30"/>
      <c r="I30" s="146"/>
      <c r="J30" s="146"/>
      <c r="K30" s="146"/>
    </row>
    <row r="31" spans="1:13" x14ac:dyDescent="0.2">
      <c r="B31" s="78"/>
      <c r="C31" s="79"/>
      <c r="D31" s="113"/>
      <c r="E31" s="78"/>
      <c r="F31" s="113"/>
    </row>
    <row r="32" spans="1:13" x14ac:dyDescent="0.2">
      <c r="B32" s="113"/>
      <c r="C32" s="114"/>
      <c r="D32" s="113"/>
      <c r="E32" s="113"/>
      <c r="F32" s="113"/>
    </row>
    <row r="33" spans="2:6" x14ac:dyDescent="0.2">
      <c r="B33" s="113"/>
      <c r="C33" s="114"/>
      <c r="D33" s="78"/>
      <c r="E33" s="78"/>
      <c r="F33" s="113"/>
    </row>
    <row r="34" spans="2:6" x14ac:dyDescent="0.2">
      <c r="B34" s="113"/>
      <c r="C34" s="114"/>
      <c r="D34" s="78"/>
      <c r="E34" s="78"/>
      <c r="F34" s="113"/>
    </row>
    <row r="35" spans="2:6" x14ac:dyDescent="0.2">
      <c r="B35" s="78"/>
      <c r="C35" s="79"/>
      <c r="D35" s="78"/>
      <c r="E35" s="78"/>
      <c r="F35" s="113"/>
    </row>
    <row r="36" spans="2:6" x14ac:dyDescent="0.2">
      <c r="B36" s="78"/>
      <c r="C36" s="79"/>
      <c r="D36" s="78"/>
      <c r="E36" s="78"/>
      <c r="F36" s="113"/>
    </row>
    <row r="37" spans="2:6" x14ac:dyDescent="0.2">
      <c r="B37" s="78"/>
      <c r="C37" s="79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 t="s">
        <v>286</v>
      </c>
      <c r="D53"/>
      <c r="E53"/>
    </row>
    <row r="54" spans="2:5" x14ac:dyDescent="0.2">
      <c r="B54" s="146" t="s">
        <v>62</v>
      </c>
      <c r="C54" t="s">
        <v>310</v>
      </c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10" s="59" customFormat="1" ht="14.25" x14ac:dyDescent="0.2">
      <c r="A65"/>
      <c r="B65" s="84" t="s">
        <v>65</v>
      </c>
      <c r="F65"/>
      <c r="G65"/>
      <c r="H65"/>
      <c r="I65" s="146"/>
      <c r="J65" s="146"/>
    </row>
    <row r="66" spans="1:10" s="59" customFormat="1" ht="14.25" x14ac:dyDescent="0.2">
      <c r="A66"/>
      <c r="B66" s="84" t="s">
        <v>77</v>
      </c>
      <c r="F66"/>
      <c r="G66"/>
      <c r="H66"/>
      <c r="I66" s="146"/>
      <c r="J66" s="146"/>
    </row>
    <row r="67" spans="1:10" s="59" customFormat="1" ht="14.25" x14ac:dyDescent="0.2">
      <c r="A67"/>
      <c r="B67" s="84" t="s">
        <v>66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67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35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68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69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36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37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70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38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71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72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122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74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143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39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76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40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58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174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175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42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43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257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75</v>
      </c>
      <c r="F90"/>
      <c r="G90"/>
      <c r="H90"/>
      <c r="I90" s="146"/>
      <c r="J90" s="146"/>
    </row>
    <row r="91" spans="1:10" s="59" customFormat="1" x14ac:dyDescent="0.2">
      <c r="A91"/>
      <c r="B91" s="59" t="s">
        <v>59</v>
      </c>
      <c r="F91"/>
      <c r="G91"/>
      <c r="H91"/>
      <c r="I91" s="146"/>
      <c r="J91" s="146"/>
    </row>
    <row r="92" spans="1:10" x14ac:dyDescent="0.2">
      <c r="B92" s="96" t="s">
        <v>227</v>
      </c>
      <c r="C92" s="60" t="s">
        <v>229</v>
      </c>
    </row>
    <row r="93" spans="1:10" x14ac:dyDescent="0.2">
      <c r="B93" s="97" t="s">
        <v>228</v>
      </c>
      <c r="C93" s="60" t="s">
        <v>230</v>
      </c>
    </row>
  </sheetData>
  <dataValidations count="4">
    <dataValidation type="list" allowBlank="1" showInputMessage="1" showErrorMessage="1" sqref="D33:D38" xr:uid="{00000000-0002-0000-8700-000000000000}">
      <formula1>$B$53:$B$91</formula1>
    </dataValidation>
    <dataValidation type="list" allowBlank="1" showInputMessage="1" showErrorMessage="1" sqref="D39" xr:uid="{00000000-0002-0000-8700-000001000000}">
      <formula1>$B$53:$B$72</formula1>
    </dataValidation>
    <dataValidation type="list" allowBlank="1" showInputMessage="1" showErrorMessage="1" sqref="D31:D32 D4:D27" xr:uid="{00000000-0002-0000-8700-000002000000}">
      <formula1>$B$53:$B$99</formula1>
    </dataValidation>
    <dataValidation type="list" allowBlank="1" showInputMessage="1" showErrorMessage="1" sqref="F31:F38 F4:F27" xr:uid="{00000000-0002-0000-8700-000003000000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filterMode="1">
    <tabColor rgb="FFFFC000"/>
    <pageSetUpPr fitToPage="1"/>
  </sheetPr>
  <dimension ref="A2:W138"/>
  <sheetViews>
    <sheetView showGridLines="0" topLeftCell="F54" zoomScale="80" zoomScaleNormal="80" workbookViewId="0">
      <selection activeCell="L51" sqref="L51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6.42578125" style="65" customWidth="1"/>
    <col min="7" max="7" width="17.28515625" style="65" customWidth="1"/>
    <col min="8" max="8" width="17.140625" style="65" customWidth="1"/>
    <col min="9" max="9" width="15.7109375" style="65" bestFit="1" customWidth="1"/>
    <col min="10" max="10" width="15.7109375" style="65" customWidth="1"/>
    <col min="11" max="13" width="17.140625" style="65" customWidth="1"/>
    <col min="14" max="14" width="15.7109375" style="65" bestFit="1" customWidth="1"/>
    <col min="15" max="15" width="17.5703125" style="65" customWidth="1"/>
    <col min="16" max="16384" width="11.42578125" style="65"/>
  </cols>
  <sheetData>
    <row r="2" spans="1:21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2"/>
      <c r="J2" s="522"/>
      <c r="K2" s="522"/>
      <c r="L2" s="338"/>
      <c r="M2" s="339"/>
      <c r="N2" s="339"/>
      <c r="O2" s="2"/>
    </row>
    <row r="3" spans="1:21" ht="21.95" customHeight="1" x14ac:dyDescent="0.35">
      <c r="B3" s="530" t="s">
        <v>119</v>
      </c>
      <c r="C3" s="531"/>
      <c r="D3" s="531"/>
      <c r="E3" s="531"/>
      <c r="F3" s="531"/>
      <c r="G3" s="531"/>
      <c r="H3" s="531"/>
      <c r="I3" s="531"/>
      <c r="J3" s="531"/>
      <c r="K3" s="531"/>
      <c r="L3" s="530"/>
      <c r="M3" s="531"/>
      <c r="N3" s="531"/>
      <c r="O3" s="1"/>
      <c r="P3" s="142" t="s">
        <v>149</v>
      </c>
      <c r="Q3" s="320">
        <v>102225</v>
      </c>
    </row>
    <row r="4" spans="1:21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1"/>
      <c r="J4" s="531"/>
      <c r="K4" s="531"/>
      <c r="L4" s="530"/>
      <c r="M4" s="531"/>
      <c r="N4" s="531"/>
      <c r="O4" s="1"/>
      <c r="P4" s="142" t="s">
        <v>150</v>
      </c>
      <c r="Q4" s="142">
        <v>10222501</v>
      </c>
    </row>
    <row r="5" spans="1:21" ht="15.75" customHeight="1" x14ac:dyDescent="0.35">
      <c r="A5" s="88"/>
      <c r="B5" s="527" t="s">
        <v>328</v>
      </c>
      <c r="C5" s="528"/>
      <c r="D5" s="528"/>
      <c r="E5" s="528"/>
      <c r="F5" s="528"/>
      <c r="G5" s="528"/>
      <c r="H5" s="528"/>
      <c r="I5" s="528"/>
      <c r="J5" s="528"/>
      <c r="K5" s="528"/>
      <c r="L5" s="530"/>
      <c r="M5" s="531"/>
      <c r="N5" s="531"/>
      <c r="O5" s="1"/>
    </row>
    <row r="6" spans="1:21" ht="6" customHeight="1" x14ac:dyDescent="0.2">
      <c r="A6" s="88"/>
    </row>
    <row r="7" spans="1:21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M7" s="9"/>
      <c r="O7" s="288" t="s">
        <v>297</v>
      </c>
      <c r="P7" s="146"/>
      <c r="Q7" s="146"/>
      <c r="R7" s="147"/>
      <c r="S7" s="146"/>
    </row>
    <row r="8" spans="1:21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5" si="0">VLOOKUP(A8,$A$98:$B$142,2,FALSE)</f>
        <v>2.38</v>
      </c>
      <c r="E8" s="158">
        <f>IFERROR(VLOOKUP(A8,'Control -LR-ES Marzo 2022 '!$H$7:$N$22,3,FALSE),"0")</f>
        <v>0</v>
      </c>
      <c r="F8" s="158">
        <f>IFERROR(VLOOKUP(A8,'Control -LR-ES Marzo 2022 '!$H$7:$N$22,2,FALSE),"0")</f>
        <v>1300</v>
      </c>
      <c r="G8" s="158">
        <f>IFERROR(VLOOKUP(A8,'Control -LR-ES Marzo 2022 '!$H$7:$N$22,5,FALSE),"0")</f>
        <v>0</v>
      </c>
      <c r="H8" s="158">
        <f>IFERROR(VLOOKUP(A8,'Control -LR-ES Marzo 2022 '!$H$7:$N$22,4,FALSE),"0")</f>
        <v>0</v>
      </c>
      <c r="I8" s="326">
        <f>E8+F8+G8+H8</f>
        <v>1300</v>
      </c>
      <c r="J8" s="48" t="s">
        <v>12</v>
      </c>
      <c r="K8" s="325">
        <f>I8*D8</f>
        <v>3094</v>
      </c>
      <c r="L8" s="56"/>
      <c r="M8" s="56"/>
      <c r="N8" s="289" t="s">
        <v>169</v>
      </c>
      <c r="O8" s="346">
        <f>I8</f>
        <v>1300</v>
      </c>
      <c r="P8" s="146"/>
      <c r="Q8" s="146"/>
      <c r="R8" s="146"/>
      <c r="S8" s="146"/>
    </row>
    <row r="9" spans="1:21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Marzo 2022 '!$H$7:$N$22,3,FALSE),"0")</f>
        <v>0</v>
      </c>
      <c r="F9" s="158" t="str">
        <f>IFERROR(VLOOKUP(A9,'Control -LR-ES Marzo 2022 '!$H$7:$N$22,2,FALSE),"0")</f>
        <v>0</v>
      </c>
      <c r="G9" s="158" t="str">
        <f>IFERROR(VLOOKUP(A9,'Control -LR-ES Marzo 2022 '!$H$7:$N$22,5,FALSE),"0")</f>
        <v>0</v>
      </c>
      <c r="H9" s="158" t="str">
        <f>IFERROR(VLOOKUP(A9,'Control -LR-ES Marzo 2022 '!$H$7:$N$22,4,FALSE),"0")</f>
        <v>0</v>
      </c>
      <c r="I9" s="326">
        <f t="shared" ref="I9:I47" si="1">E9+F9+G9+H9</f>
        <v>0</v>
      </c>
      <c r="J9" s="48" t="s">
        <v>12</v>
      </c>
      <c r="K9" s="325">
        <f t="shared" ref="K9:K47" si="2">I9*D9</f>
        <v>0</v>
      </c>
      <c r="L9" s="56"/>
      <c r="M9" s="56"/>
      <c r="N9" s="289"/>
      <c r="O9" s="337">
        <f t="shared" ref="O9:O47" si="3">I9</f>
        <v>0</v>
      </c>
      <c r="P9" s="146"/>
      <c r="Q9" s="146"/>
      <c r="R9" s="146"/>
      <c r="S9" s="146"/>
    </row>
    <row r="10" spans="1:21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Marzo 2022 '!$H$7:$N$22,3,FALSE),"0")</f>
        <v>40</v>
      </c>
      <c r="F10" s="158">
        <f>IFERROR(VLOOKUP(A10,'Control -LR-ES Marzo 2022 '!$H$7:$N$22,2,FALSE),"0")</f>
        <v>0</v>
      </c>
      <c r="G10" s="158">
        <f>IFERROR(VLOOKUP(A10,'Control -LR-ES Marzo 2022 '!$H$7:$N$22,5,FALSE),"0")</f>
        <v>140</v>
      </c>
      <c r="H10" s="158">
        <f>IFERROR(VLOOKUP(A10,'Control -LR-ES Marzo 2022 '!$H$7:$N$22,4,FALSE),"0")</f>
        <v>0</v>
      </c>
      <c r="I10" s="326">
        <f t="shared" si="1"/>
        <v>180</v>
      </c>
      <c r="J10" s="48" t="s">
        <v>12</v>
      </c>
      <c r="K10" s="325">
        <f t="shared" si="2"/>
        <v>433.8</v>
      </c>
      <c r="L10" s="56"/>
      <c r="M10" s="56"/>
      <c r="N10" s="290" t="s">
        <v>154</v>
      </c>
      <c r="O10" s="346">
        <f t="shared" si="3"/>
        <v>180</v>
      </c>
      <c r="P10" s="146"/>
      <c r="Q10" s="146"/>
      <c r="R10" s="146"/>
      <c r="S10" s="146"/>
    </row>
    <row r="11" spans="1:21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Marzo 2022 '!$H$7:$N$22,3,FALSE),"0")</f>
        <v>0</v>
      </c>
      <c r="F11" s="158" t="str">
        <f>IFERROR(VLOOKUP(A11,'Control -LR-ES Marzo 2022 '!$H$7:$N$22,2,FALSE),"0")</f>
        <v>0</v>
      </c>
      <c r="G11" s="158" t="str">
        <f>IFERROR(VLOOKUP(A11,'Control -LR-ES Marzo 2022 '!$H$7:$N$22,5,FALSE),"0")</f>
        <v>0</v>
      </c>
      <c r="H11" s="158" t="str">
        <f>IFERROR(VLOOKUP(A11,'Control -LR-ES Marzo 2022 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56"/>
      <c r="M11" s="56"/>
      <c r="N11" s="54"/>
      <c r="O11" s="337">
        <f t="shared" si="3"/>
        <v>0</v>
      </c>
      <c r="P11" s="146"/>
      <c r="Q11" s="146"/>
      <c r="R11" s="146"/>
      <c r="S11" s="146"/>
    </row>
    <row r="12" spans="1:21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Marzo 2022 '!$H$7:$N$22,3,FALSE),"0")</f>
        <v>0</v>
      </c>
      <c r="F12" s="158">
        <f>IFERROR(VLOOKUP(A12,'Control -LR-ES Marzo 2022 '!$H$7:$N$22,2,FALSE),"0")</f>
        <v>650</v>
      </c>
      <c r="G12" s="158">
        <f>IFERROR(VLOOKUP(A12,'Control -LR-ES Marzo 2022 '!$H$7:$N$22,5,FALSE),"0")</f>
        <v>0</v>
      </c>
      <c r="H12" s="158">
        <f>IFERROR(VLOOKUP(A12,'Control -LR-ES Marzo 2022 '!$H$7:$N$22,4,FALSE),"0")</f>
        <v>0</v>
      </c>
      <c r="I12" s="326">
        <f t="shared" si="1"/>
        <v>650</v>
      </c>
      <c r="J12" s="48" t="s">
        <v>12</v>
      </c>
      <c r="K12" s="325">
        <f t="shared" si="2"/>
        <v>1839.5</v>
      </c>
      <c r="L12" s="56"/>
      <c r="M12" s="56"/>
      <c r="N12" s="290" t="s">
        <v>245</v>
      </c>
      <c r="O12" s="346">
        <f t="shared" si="3"/>
        <v>650</v>
      </c>
      <c r="P12" s="146"/>
      <c r="Q12" s="146"/>
      <c r="R12" s="146"/>
      <c r="S12" s="146"/>
    </row>
    <row r="13" spans="1:21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Marzo 2022 '!$H$7:$N$22,3,FALSE),"0")</f>
        <v>0</v>
      </c>
      <c r="F13" s="158" t="str">
        <f>IFERROR(VLOOKUP(A13,'Control -LR-ES Marzo 2022 '!$H$7:$N$22,2,FALSE),"0")</f>
        <v>0</v>
      </c>
      <c r="G13" s="158" t="str">
        <f>IFERROR(VLOOKUP(A13,'Control -LR-ES Marzo 2022 '!$H$7:$N$22,5,FALSE),"0")</f>
        <v>0</v>
      </c>
      <c r="H13" s="158" t="str">
        <f>IFERROR(VLOOKUP(A13,'Control -LR-ES Marzo 2022 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56"/>
      <c r="M13" s="56"/>
      <c r="N13" s="290" t="s">
        <v>266</v>
      </c>
      <c r="O13" s="337">
        <f t="shared" si="3"/>
        <v>0</v>
      </c>
      <c r="P13" s="146"/>
      <c r="Q13" s="146"/>
      <c r="R13" s="146"/>
      <c r="S13" s="146"/>
      <c r="U13" s="307"/>
    </row>
    <row r="14" spans="1:21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Marzo 2022 '!$H$7:$N$22,3,FALSE),"0")</f>
        <v>0</v>
      </c>
      <c r="F14" s="158" t="str">
        <f>IFERROR(VLOOKUP(A14,'Control -LR-ES Marzo 2022 '!$H$7:$N$22,2,FALSE),"0")</f>
        <v>0</v>
      </c>
      <c r="G14" s="158" t="str">
        <f>IFERROR(VLOOKUP(A14,'Control -LR-ES Marzo 2022 '!$H$7:$N$22,5,FALSE),"0")</f>
        <v>0</v>
      </c>
      <c r="H14" s="158" t="str">
        <f>IFERROR(VLOOKUP(A14,'Control -LR-ES Marzo 2022 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56"/>
      <c r="M14" s="56"/>
      <c r="N14" s="54"/>
      <c r="O14" s="337">
        <f t="shared" si="3"/>
        <v>0</v>
      </c>
      <c r="P14" s="146"/>
      <c r="Q14" s="146"/>
      <c r="R14" s="146"/>
      <c r="S14" s="146"/>
    </row>
    <row r="15" spans="1:21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Marzo 2022 '!$H$7:$N$22,3,FALSE),"0")</f>
        <v>360</v>
      </c>
      <c r="F15" s="158">
        <f>IFERROR(VLOOKUP(A15,'Control -LR-ES Marzo 2022 '!$H$7:$N$22,2,FALSE),"0")</f>
        <v>150</v>
      </c>
      <c r="G15" s="158">
        <f>IFERROR(VLOOKUP(A15,'Control -LR-ES Marzo 2022 '!$H$7:$N$22,5,FALSE),"0")</f>
        <v>0</v>
      </c>
      <c r="H15" s="158">
        <f>IFERROR(VLOOKUP(A15,'Control -LR-ES Marzo 2022 '!$H$7:$N$22,4,FALSE),"0")</f>
        <v>0</v>
      </c>
      <c r="I15" s="326">
        <f t="shared" si="1"/>
        <v>510</v>
      </c>
      <c r="J15" s="327" t="s">
        <v>12</v>
      </c>
      <c r="K15" s="325">
        <f t="shared" si="2"/>
        <v>1764.6</v>
      </c>
      <c r="L15" s="56"/>
      <c r="M15" s="56"/>
      <c r="N15" s="290" t="s">
        <v>156</v>
      </c>
      <c r="O15" s="346">
        <f t="shared" si="3"/>
        <v>510</v>
      </c>
      <c r="P15" s="146"/>
      <c r="Q15" s="146"/>
      <c r="R15" s="146"/>
      <c r="S15" s="146"/>
    </row>
    <row r="16" spans="1:21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Marzo 2022 '!$H$7:$N$22,3,FALSE),"0")</f>
        <v>0</v>
      </c>
      <c r="F16" s="158" t="str">
        <f>IFERROR(VLOOKUP(A16,'Control -LR-ES Marzo 2022 '!$H$7:$N$22,2,FALSE),"0")</f>
        <v>0</v>
      </c>
      <c r="G16" s="158" t="str">
        <f>IFERROR(VLOOKUP(A16,'Control -LR-ES Marzo 2022 '!$H$7:$N$22,5,FALSE),"0")</f>
        <v>0</v>
      </c>
      <c r="H16" s="158" t="str">
        <f>IFERROR(VLOOKUP(A16,'Control -LR-ES Marzo 2022 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56"/>
      <c r="M16" s="56"/>
      <c r="N16" s="54"/>
      <c r="O16" s="337">
        <f t="shared" si="3"/>
        <v>0</v>
      </c>
      <c r="P16" s="146"/>
      <c r="Q16" s="146"/>
      <c r="R16" s="146"/>
      <c r="S16" s="146"/>
    </row>
    <row r="17" spans="1:19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Marzo 2022 '!$H$7:$N$22,3,FALSE),"0")</f>
        <v>0</v>
      </c>
      <c r="F17" s="158" t="str">
        <f>IFERROR(VLOOKUP(A17,'Control -LR-ES Marzo 2022 '!$H$7:$N$22,2,FALSE),"0")</f>
        <v>0</v>
      </c>
      <c r="G17" s="158" t="str">
        <f>IFERROR(VLOOKUP(A17,'Control -LR-ES Marzo 2022 '!$H$7:$N$22,5,FALSE),"0")</f>
        <v>0</v>
      </c>
      <c r="H17" s="158" t="str">
        <f>IFERROR(VLOOKUP(A17,'Control -LR-ES Marzo 2022 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56"/>
      <c r="M17" s="56"/>
      <c r="N17" s="54"/>
      <c r="O17" s="337">
        <f t="shared" si="3"/>
        <v>0</v>
      </c>
      <c r="P17" s="146"/>
      <c r="Q17" s="146"/>
      <c r="R17" s="146"/>
      <c r="S17" s="146"/>
    </row>
    <row r="18" spans="1:19" s="144" customFormat="1" ht="24.95" hidden="1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 t="str">
        <f>IFERROR(VLOOKUP(A18,'Control -LR-ES Marzo 2022 '!$H$7:$N$22,3,FALSE),"0")</f>
        <v>0</v>
      </c>
      <c r="F18" s="158" t="str">
        <f>IFERROR(VLOOKUP(A18,'Control -LR-ES Marzo 2022 '!$H$7:$N$22,2,FALSE),"0")</f>
        <v>0</v>
      </c>
      <c r="G18" s="158" t="str">
        <f>IFERROR(VLOOKUP(A18,'Control -LR-ES Marzo 2022 '!$H$7:$N$22,5,FALSE),"0")</f>
        <v>0</v>
      </c>
      <c r="H18" s="158" t="str">
        <f>IFERROR(VLOOKUP(A18,'Control -LR-ES Marzo 2022 '!$H$7:$N$22,4,FALSE),"0")</f>
        <v>0</v>
      </c>
      <c r="I18" s="326">
        <f t="shared" si="1"/>
        <v>0</v>
      </c>
      <c r="J18" s="204" t="s">
        <v>12</v>
      </c>
      <c r="K18" s="325">
        <f t="shared" si="2"/>
        <v>0</v>
      </c>
      <c r="L18" s="56"/>
      <c r="M18" s="56"/>
      <c r="N18" s="290" t="s">
        <v>252</v>
      </c>
      <c r="O18" s="337">
        <f t="shared" si="3"/>
        <v>0</v>
      </c>
      <c r="P18" s="146"/>
      <c r="Q18" s="146"/>
      <c r="R18" s="146"/>
      <c r="S18" s="146"/>
    </row>
    <row r="19" spans="1:19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Marzo 2022 '!$H$7:$N$22,3,FALSE),"0")</f>
        <v>0</v>
      </c>
      <c r="F19" s="158" t="str">
        <f>IFERROR(VLOOKUP(A19,'Control -LR-ES Marzo 2022 '!$H$7:$N$22,2,FALSE),"0")</f>
        <v>0</v>
      </c>
      <c r="G19" s="158" t="str">
        <f>IFERROR(VLOOKUP(A19,'Control -LR-ES Marzo 2022 '!$H$7:$N$22,5,FALSE),"0")</f>
        <v>0</v>
      </c>
      <c r="H19" s="158" t="str">
        <f>IFERROR(VLOOKUP(A19,'Control -LR-ES Marzo 2022 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56"/>
      <c r="M19" s="56"/>
      <c r="N19" s="290" t="s">
        <v>151</v>
      </c>
      <c r="O19" s="337">
        <f t="shared" si="3"/>
        <v>0</v>
      </c>
      <c r="P19" s="146"/>
      <c r="Q19" s="146"/>
      <c r="R19" s="146"/>
      <c r="S19" s="146"/>
    </row>
    <row r="20" spans="1:19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Marzo 2022 '!$H$7:$N$22,3,FALSE),"0")</f>
        <v>0</v>
      </c>
      <c r="F20" s="158" t="str">
        <f>IFERROR(VLOOKUP(A20,'Control -LR-ES Marzo 2022 '!$H$7:$N$22,2,FALSE),"0")</f>
        <v>0</v>
      </c>
      <c r="G20" s="158" t="str">
        <f>IFERROR(VLOOKUP(A20,'Control -LR-ES Marzo 2022 '!$H$7:$N$22,5,FALSE),"0")</f>
        <v>0</v>
      </c>
      <c r="H20" s="158" t="str">
        <f>IFERROR(VLOOKUP(A20,'Control -LR-ES Marzo 2022 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56"/>
      <c r="M20" s="56"/>
      <c r="N20" s="54"/>
      <c r="O20" s="337">
        <f t="shared" si="3"/>
        <v>0</v>
      </c>
      <c r="P20" s="146"/>
      <c r="Q20" s="146"/>
      <c r="R20" s="146"/>
      <c r="S20" s="146"/>
    </row>
    <row r="21" spans="1:19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Marzo 2022 '!$H$7:$N$22,3,FALSE),"0")</f>
        <v>0</v>
      </c>
      <c r="F21" s="158" t="str">
        <f>IFERROR(VLOOKUP(A21,'Control -LR-ES Marzo 2022 '!$H$7:$N$22,2,FALSE),"0")</f>
        <v>0</v>
      </c>
      <c r="G21" s="158" t="str">
        <f>IFERROR(VLOOKUP(A21,'Control -LR-ES Marzo 2022 '!$H$7:$N$22,5,FALSE),"0")</f>
        <v>0</v>
      </c>
      <c r="H21" s="158" t="str">
        <f>IFERROR(VLOOKUP(A21,'Control -LR-ES Marzo 2022 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56"/>
      <c r="M21" s="56"/>
      <c r="N21" s="54"/>
      <c r="O21" s="337">
        <f t="shared" si="3"/>
        <v>0</v>
      </c>
      <c r="P21" s="146"/>
      <c r="Q21" s="146"/>
      <c r="R21" s="146"/>
      <c r="S21" s="146"/>
    </row>
    <row r="22" spans="1:19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Marzo 2022 '!$H$7:$N$22,3,FALSE),"0")</f>
        <v>0</v>
      </c>
      <c r="F22" s="158" t="str">
        <f>IFERROR(VLOOKUP(A22,'Control -LR-ES Marzo 2022 '!$H$7:$N$22,2,FALSE),"0")</f>
        <v>0</v>
      </c>
      <c r="G22" s="158" t="str">
        <f>IFERROR(VLOOKUP(A22,'Control -LR-ES Marzo 2022 '!$H$7:$N$22,5,FALSE),"0")</f>
        <v>0</v>
      </c>
      <c r="H22" s="158" t="str">
        <f>IFERROR(VLOOKUP(A22,'Control -LR-ES Marzo 2022 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56"/>
      <c r="M22" s="56"/>
      <c r="N22" s="54" t="str">
        <f>A22</f>
        <v>RT80</v>
      </c>
      <c r="O22" s="337">
        <f t="shared" si="3"/>
        <v>0</v>
      </c>
      <c r="P22" s="146"/>
      <c r="Q22" s="146"/>
      <c r="R22" s="146"/>
      <c r="S22" s="146"/>
    </row>
    <row r="23" spans="1:19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Marzo 2022 '!$H$7:$N$22,3,FALSE),"0")</f>
        <v>0</v>
      </c>
      <c r="F23" s="158" t="str">
        <f>IFERROR(VLOOKUP(A23,'Control -LR-ES Marzo 2022 '!$H$7:$N$22,2,FALSE),"0")</f>
        <v>0</v>
      </c>
      <c r="G23" s="158" t="str">
        <f>IFERROR(VLOOKUP(A23,'Control -LR-ES Marzo 2022 '!$H$7:$N$22,5,FALSE),"0")</f>
        <v>0</v>
      </c>
      <c r="H23" s="158" t="str">
        <f>IFERROR(VLOOKUP(A23,'Control -LR-ES Marzo 2022 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56"/>
      <c r="M23" s="56"/>
      <c r="N23" s="54"/>
      <c r="O23" s="337">
        <f t="shared" si="3"/>
        <v>0</v>
      </c>
      <c r="P23" s="146"/>
      <c r="Q23" s="146"/>
      <c r="R23" s="146"/>
      <c r="S23" s="146"/>
    </row>
    <row r="24" spans="1:19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Marzo 2022 '!$H$7:$N$22,3,FALSE),"0")</f>
        <v>0</v>
      </c>
      <c r="F24" s="158" t="str">
        <f>IFERROR(VLOOKUP(A24,'Control -LR-ES Marzo 2022 '!$H$7:$N$22,2,FALSE),"0")</f>
        <v>0</v>
      </c>
      <c r="G24" s="158" t="str">
        <f>IFERROR(VLOOKUP(A24,'Control -LR-ES Marzo 2022 '!$H$7:$N$22,5,FALSE),"0")</f>
        <v>0</v>
      </c>
      <c r="H24" s="158" t="str">
        <f>IFERROR(VLOOKUP(A24,'Control -LR-ES Marzo 2022 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56"/>
      <c r="M24" s="56"/>
      <c r="N24" s="54"/>
      <c r="O24" s="337">
        <f t="shared" si="3"/>
        <v>0</v>
      </c>
      <c r="P24" s="146"/>
      <c r="Q24" s="146"/>
      <c r="R24" s="146"/>
      <c r="S24" s="146"/>
    </row>
    <row r="25" spans="1:19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Marzo 2022 '!$H$7:$N$22,3,FALSE),"0")</f>
        <v>0</v>
      </c>
      <c r="F25" s="158" t="str">
        <f>IFERROR(VLOOKUP(A25,'Control -LR-ES Marzo 2022 '!$H$7:$N$22,2,FALSE),"0")</f>
        <v>0</v>
      </c>
      <c r="G25" s="158" t="str">
        <f>IFERROR(VLOOKUP(A25,'Control -LR-ES Marzo 2022 '!$H$7:$N$22,5,FALSE),"0")</f>
        <v>0</v>
      </c>
      <c r="H25" s="158" t="str">
        <f>IFERROR(VLOOKUP(A25,'Control -LR-ES Marzo 2022 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56"/>
      <c r="M25" s="56"/>
      <c r="N25" s="54"/>
      <c r="O25" s="337">
        <f t="shared" si="3"/>
        <v>0</v>
      </c>
      <c r="P25" s="146"/>
      <c r="Q25" s="146"/>
      <c r="R25" s="146"/>
      <c r="S25" s="146"/>
    </row>
    <row r="26" spans="1:19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Marzo 2022 '!$H$7:$N$22,3,FALSE),"0")</f>
        <v>0</v>
      </c>
      <c r="F26" s="158" t="str">
        <f>IFERROR(VLOOKUP(A26,'Control -LR-ES Marzo 2022 '!$H$7:$N$22,2,FALSE),"0")</f>
        <v>0</v>
      </c>
      <c r="G26" s="158" t="str">
        <f>IFERROR(VLOOKUP(A26,'Control -LR-ES Marzo 2022 '!$H$7:$N$22,5,FALSE),"0")</f>
        <v>0</v>
      </c>
      <c r="H26" s="158" t="str">
        <f>IFERROR(VLOOKUP(A26,'Control -LR-ES Marzo 2022 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56"/>
      <c r="M26" s="56"/>
      <c r="N26" s="54"/>
      <c r="O26" s="337">
        <f t="shared" si="3"/>
        <v>0</v>
      </c>
      <c r="P26" s="146"/>
      <c r="Q26" s="146"/>
      <c r="R26" s="146"/>
      <c r="S26" s="146"/>
    </row>
    <row r="27" spans="1:19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Marzo 2022 '!$H$7:$N$22,3,FALSE),"0")</f>
        <v>0</v>
      </c>
      <c r="F27" s="158">
        <f>IFERROR(VLOOKUP(A27,'Control -LR-ES Marzo 2022 '!$H$7:$N$22,2,FALSE),"0")</f>
        <v>1500</v>
      </c>
      <c r="G27" s="158">
        <f>IFERROR(VLOOKUP(A27,'Control -LR-ES Marzo 2022 '!$H$7:$N$22,5,FALSE),"0")</f>
        <v>0</v>
      </c>
      <c r="H27" s="158">
        <f>IFERROR(VLOOKUP(A27,'Control -LR-ES Marzo 2022 '!$H$7:$N$22,4,FALSE),"0")</f>
        <v>0</v>
      </c>
      <c r="I27" s="326">
        <f t="shared" si="1"/>
        <v>1500</v>
      </c>
      <c r="J27" s="327" t="s">
        <v>12</v>
      </c>
      <c r="K27" s="325">
        <f t="shared" si="2"/>
        <v>9750</v>
      </c>
      <c r="L27" s="56"/>
      <c r="M27" s="56"/>
      <c r="N27" s="290" t="s">
        <v>246</v>
      </c>
      <c r="O27" s="346">
        <f t="shared" si="3"/>
        <v>1500</v>
      </c>
      <c r="P27" s="146"/>
      <c r="Q27" s="146"/>
      <c r="R27" s="146"/>
      <c r="S27" s="146"/>
    </row>
    <row r="28" spans="1:19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Marzo 2022 '!$H$7:$N$22,3,FALSE),"0")</f>
        <v>0</v>
      </c>
      <c r="F28" s="158" t="str">
        <f>IFERROR(VLOOKUP(A28,'Control -LR-ES Marzo 2022 '!$H$7:$N$22,2,FALSE),"0")</f>
        <v>0</v>
      </c>
      <c r="G28" s="158" t="str">
        <f>IFERROR(VLOOKUP(A28,'Control -LR-ES Marzo 2022 '!$H$7:$N$22,5,FALSE),"0")</f>
        <v>0</v>
      </c>
      <c r="H28" s="158" t="str">
        <f>IFERROR(VLOOKUP(A28,'Control -LR-ES Marzo 2022 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56"/>
      <c r="M28" s="56"/>
      <c r="N28" s="290"/>
      <c r="O28" s="337">
        <f t="shared" si="3"/>
        <v>0</v>
      </c>
      <c r="P28" s="146"/>
      <c r="Q28" s="146"/>
      <c r="R28" s="146"/>
      <c r="S28" s="146"/>
    </row>
    <row r="29" spans="1:19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Marzo 2022 '!$H$7:$N$22,3,FALSE),"0")</f>
        <v>0</v>
      </c>
      <c r="F29" s="158" t="str">
        <f>IFERROR(VLOOKUP(A29,'Control -LR-ES Marzo 2022 '!$H$7:$N$22,2,FALSE),"0")</f>
        <v>0</v>
      </c>
      <c r="G29" s="158" t="str">
        <f>IFERROR(VLOOKUP(A29,'Control -LR-ES Marzo 2022 '!$H$7:$N$22,5,FALSE),"0")</f>
        <v>0</v>
      </c>
      <c r="H29" s="158" t="str">
        <f>IFERROR(VLOOKUP(A29,'Control -LR-ES Marzo 2022 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56"/>
      <c r="M29" s="56"/>
      <c r="N29" s="290"/>
      <c r="O29" s="337">
        <f t="shared" si="3"/>
        <v>0</v>
      </c>
      <c r="P29" s="146"/>
      <c r="Q29" s="146"/>
      <c r="R29" s="146"/>
      <c r="S29" s="146"/>
    </row>
    <row r="30" spans="1:19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Marzo 2022 '!$H$7:$N$22,3,FALSE),"0")</f>
        <v>0</v>
      </c>
      <c r="F30" s="158">
        <f>IFERROR(VLOOKUP(A30,'Control -LR-ES Marzo 2022 '!$H$7:$N$22,2,FALSE),"0")</f>
        <v>350</v>
      </c>
      <c r="G30" s="158">
        <f>IFERROR(VLOOKUP(A30,'Control -LR-ES Marzo 2022 '!$H$7:$N$22,5,FALSE),"0")</f>
        <v>0</v>
      </c>
      <c r="H30" s="158">
        <f>IFERROR(VLOOKUP(A30,'Control -LR-ES Marzo 2022 '!$H$7:$N$22,4,FALSE),"0")</f>
        <v>0</v>
      </c>
      <c r="I30" s="326">
        <f t="shared" si="1"/>
        <v>350</v>
      </c>
      <c r="J30" s="48" t="s">
        <v>12</v>
      </c>
      <c r="K30" s="325">
        <f t="shared" si="2"/>
        <v>770.00000000000011</v>
      </c>
      <c r="L30" s="56"/>
      <c r="M30" s="56"/>
      <c r="N30" s="290" t="s">
        <v>247</v>
      </c>
      <c r="O30" s="346">
        <f t="shared" si="3"/>
        <v>350</v>
      </c>
      <c r="P30" s="146"/>
      <c r="Q30" s="146"/>
      <c r="R30" s="146"/>
      <c r="S30" s="146"/>
    </row>
    <row r="31" spans="1:19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Marzo 2022 '!$H$7:$N$22,3,FALSE),"0")</f>
        <v>0</v>
      </c>
      <c r="F31" s="158" t="str">
        <f>IFERROR(VLOOKUP(A31,'Control -LR-ES Marzo 2022 '!$H$7:$N$22,2,FALSE),"0")</f>
        <v>0</v>
      </c>
      <c r="G31" s="158" t="str">
        <f>IFERROR(VLOOKUP(A31,'Control -LR-ES Marzo 2022 '!$H$7:$N$22,5,FALSE),"0")</f>
        <v>0</v>
      </c>
      <c r="H31" s="158" t="str">
        <f>IFERROR(VLOOKUP(A31,'Control -LR-ES Marzo 2022 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56"/>
      <c r="M31" s="56"/>
      <c r="N31" s="290"/>
      <c r="O31" s="337">
        <f t="shared" si="3"/>
        <v>0</v>
      </c>
      <c r="P31" s="146"/>
      <c r="Q31" s="146"/>
      <c r="R31" s="146"/>
      <c r="S31" s="146"/>
    </row>
    <row r="32" spans="1:19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Marzo 2022 '!$H$7:$N$22,3,FALSE),"0")</f>
        <v>0</v>
      </c>
      <c r="F32" s="158" t="str">
        <f>IFERROR(VLOOKUP(A32,'Control -LR-ES Marzo 2022 '!$H$7:$N$22,2,FALSE),"0")</f>
        <v>0</v>
      </c>
      <c r="G32" s="158" t="str">
        <f>IFERROR(VLOOKUP(A32,'Control -LR-ES Marzo 2022 '!$H$7:$N$22,5,FALSE),"0")</f>
        <v>0</v>
      </c>
      <c r="H32" s="158" t="str">
        <f>IFERROR(VLOOKUP(A32,'Control -LR-ES Marzo 2022 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56"/>
      <c r="M32" s="56"/>
      <c r="N32" s="289"/>
      <c r="O32" s="337">
        <f t="shared" si="3"/>
        <v>0</v>
      </c>
      <c r="P32" s="146"/>
      <c r="Q32" s="146"/>
      <c r="R32" s="146"/>
      <c r="S32" s="146"/>
    </row>
    <row r="33" spans="1:21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Marzo 2022 '!$H$7:$N$22,3,FALSE),"0")</f>
        <v>0</v>
      </c>
      <c r="F33" s="158" t="str">
        <f>IFERROR(VLOOKUP(A33,'Control -LR-ES Marzo 2022 '!$H$7:$N$22,2,FALSE),"0")</f>
        <v>0</v>
      </c>
      <c r="G33" s="158" t="str">
        <f>IFERROR(VLOOKUP(A33,'Control -LR-ES Marzo 2022 '!$H$7:$N$22,5,FALSE),"0")</f>
        <v>0</v>
      </c>
      <c r="H33" s="158" t="str">
        <f>IFERROR(VLOOKUP(A33,'Control -LR-ES Marzo 2022 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56"/>
      <c r="M33" s="56"/>
      <c r="N33" s="289"/>
      <c r="O33" s="337">
        <f t="shared" si="3"/>
        <v>0</v>
      </c>
      <c r="P33" s="146"/>
      <c r="Q33" s="146"/>
      <c r="R33" s="146"/>
      <c r="S33" s="146"/>
    </row>
    <row r="34" spans="1:21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Marzo 2022 '!$H$7:$N$22,3,FALSE),"0")</f>
        <v>0</v>
      </c>
      <c r="F34" s="158" t="str">
        <f>IFERROR(VLOOKUP(A34,'Control -LR-ES Marzo 2022 '!$H$7:$N$22,2,FALSE),"0")</f>
        <v>0</v>
      </c>
      <c r="G34" s="158" t="str">
        <f>IFERROR(VLOOKUP(A34,'Control -LR-ES Marzo 2022 '!$H$7:$N$22,5,FALSE),"0")</f>
        <v>0</v>
      </c>
      <c r="H34" s="158" t="str">
        <f>IFERROR(VLOOKUP(A34,'Control -LR-ES Marzo 2022 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56"/>
      <c r="M34" s="56"/>
      <c r="N34" s="290"/>
      <c r="O34" s="337">
        <f t="shared" si="3"/>
        <v>0</v>
      </c>
      <c r="P34" s="146"/>
      <c r="Q34" s="146"/>
      <c r="R34" s="146"/>
      <c r="S34" s="146"/>
    </row>
    <row r="35" spans="1:21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Marzo 2022 '!$H$7:$N$22,3,FALSE),"0")</f>
        <v>0</v>
      </c>
      <c r="F35" s="158">
        <f>IFERROR(VLOOKUP(A35,'Control -LR-ES Marzo 2022 '!$H$7:$N$22,2,FALSE),"0")</f>
        <v>0</v>
      </c>
      <c r="G35" s="158">
        <f>IFERROR(VLOOKUP(A35,'Control -LR-ES Marzo 2022 '!$H$7:$N$22,5,FALSE),"0")</f>
        <v>0</v>
      </c>
      <c r="H35" s="158">
        <f>IFERROR(VLOOKUP(A35,'Control -LR-ES Marzo 2022 '!$H$7:$N$22,4,FALSE),"0")</f>
        <v>550</v>
      </c>
      <c r="I35" s="326">
        <f t="shared" si="1"/>
        <v>550</v>
      </c>
      <c r="J35" s="327" t="s">
        <v>12</v>
      </c>
      <c r="K35" s="325">
        <f t="shared" si="2"/>
        <v>2915</v>
      </c>
      <c r="L35" s="56"/>
      <c r="M35" s="56"/>
      <c r="N35" s="290" t="s">
        <v>155</v>
      </c>
      <c r="O35" s="346">
        <f t="shared" si="3"/>
        <v>550</v>
      </c>
      <c r="P35" s="146"/>
      <c r="Q35" s="146"/>
      <c r="R35" s="146"/>
      <c r="S35" s="146"/>
    </row>
    <row r="36" spans="1:21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Marzo 2022 '!$H$7:$N$22,3,FALSE),"0")</f>
        <v>0</v>
      </c>
      <c r="F36" s="158">
        <f>IFERROR(VLOOKUP(A36,'Control -LR-ES Marzo 2022 '!$H$7:$N$22,2,FALSE),"0")</f>
        <v>600</v>
      </c>
      <c r="G36" s="158">
        <f>IFERROR(VLOOKUP(A36,'Control -LR-ES Marzo 2022 '!$H$7:$N$22,5,FALSE),"0")</f>
        <v>0</v>
      </c>
      <c r="H36" s="158">
        <f>IFERROR(VLOOKUP(A36,'Control -LR-ES Marzo 2022 '!$H$7:$N$22,4,FALSE),"0")</f>
        <v>0</v>
      </c>
      <c r="I36" s="326">
        <f t="shared" si="1"/>
        <v>600</v>
      </c>
      <c r="J36" s="327" t="s">
        <v>12</v>
      </c>
      <c r="K36" s="325">
        <f t="shared" si="2"/>
        <v>1548</v>
      </c>
      <c r="L36" s="56"/>
      <c r="M36" s="56"/>
      <c r="N36" s="290" t="s">
        <v>75</v>
      </c>
      <c r="O36" s="346">
        <f t="shared" si="3"/>
        <v>600</v>
      </c>
      <c r="P36" s="146"/>
      <c r="Q36" s="146"/>
      <c r="R36" s="146"/>
      <c r="S36" s="146"/>
    </row>
    <row r="37" spans="1:21" ht="24.95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>
        <f>IFERROR(VLOOKUP(A37,'Control -LR-ES Marzo 2022 '!$H$7:$N$22,3,FALSE),"0")</f>
        <v>1300</v>
      </c>
      <c r="F37" s="158">
        <f>IFERROR(VLOOKUP(A37,'Control -LR-ES Marzo 2022 '!$H$7:$N$22,2,FALSE),"0")</f>
        <v>0</v>
      </c>
      <c r="G37" s="158">
        <f>IFERROR(VLOOKUP(A37,'Control -LR-ES Marzo 2022 '!$H$7:$N$22,5,FALSE),"0")</f>
        <v>0</v>
      </c>
      <c r="H37" s="158">
        <f>IFERROR(VLOOKUP(A37,'Control -LR-ES Marzo 2022 '!$H$7:$N$22,4,FALSE),"0")</f>
        <v>0</v>
      </c>
      <c r="I37" s="326">
        <f t="shared" si="1"/>
        <v>1300</v>
      </c>
      <c r="J37" s="327" t="s">
        <v>12</v>
      </c>
      <c r="K37" s="325">
        <f t="shared" si="2"/>
        <v>5720.0000000000009</v>
      </c>
      <c r="L37" s="56"/>
      <c r="M37" s="56"/>
      <c r="N37" s="290" t="s">
        <v>248</v>
      </c>
      <c r="O37" s="346">
        <f t="shared" si="3"/>
        <v>1300</v>
      </c>
      <c r="P37" s="146"/>
      <c r="Q37" s="146"/>
      <c r="R37" s="146"/>
      <c r="S37" s="146"/>
    </row>
    <row r="38" spans="1:21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Marzo 2022 '!$H$7:$N$22,3,FALSE),"0")</f>
        <v>0</v>
      </c>
      <c r="F38" s="158">
        <f>IFERROR(VLOOKUP(A38,'Control -LR-ES Marzo 2022 '!$H$7:$N$22,2,FALSE),"0")</f>
        <v>0</v>
      </c>
      <c r="G38" s="158">
        <f>IFERROR(VLOOKUP(A38,'Control -LR-ES Marzo 2022 '!$H$7:$N$22,5,FALSE),"0")</f>
        <v>0</v>
      </c>
      <c r="H38" s="158">
        <f>IFERROR(VLOOKUP(A38,'Control -LR-ES Marzo 2022 '!$H$7:$N$22,4,FALSE),"0")</f>
        <v>240</v>
      </c>
      <c r="I38" s="326">
        <f t="shared" si="1"/>
        <v>240</v>
      </c>
      <c r="J38" s="327" t="s">
        <v>12</v>
      </c>
      <c r="K38" s="325">
        <f t="shared" si="2"/>
        <v>1032</v>
      </c>
      <c r="L38" s="56"/>
      <c r="M38" s="56"/>
      <c r="N38" s="290" t="s">
        <v>189</v>
      </c>
      <c r="O38" s="346">
        <f t="shared" si="3"/>
        <v>240</v>
      </c>
      <c r="P38" s="146"/>
      <c r="Q38" s="146"/>
      <c r="R38" s="146"/>
      <c r="S38" s="146"/>
    </row>
    <row r="39" spans="1:21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Marzo 2022 '!$H$7:$N$22,3,FALSE),"0")</f>
        <v>0</v>
      </c>
      <c r="F39" s="158" t="str">
        <f>IFERROR(VLOOKUP(A39,'Control -LR-ES Marzo 2022 '!$H$7:$N$22,2,FALSE),"0")</f>
        <v>0</v>
      </c>
      <c r="G39" s="158" t="str">
        <f>IFERROR(VLOOKUP(A39,'Control -LR-ES Marzo 2022 '!$H$7:$N$22,5,FALSE),"0")</f>
        <v>0</v>
      </c>
      <c r="H39" s="158" t="str">
        <f>IFERROR(VLOOKUP(A39,'Control -LR-ES Marzo 2022 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56"/>
      <c r="M39" s="56"/>
      <c r="N39" s="54" t="str">
        <f>A39</f>
        <v>NOVOC DS3500</v>
      </c>
      <c r="O39" s="337">
        <f t="shared" si="3"/>
        <v>0</v>
      </c>
    </row>
    <row r="40" spans="1:21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Marzo 2022 '!$H$7:$N$22,3,FALSE),"0")</f>
        <v>0</v>
      </c>
      <c r="F40" s="158" t="str">
        <f>IFERROR(VLOOKUP(A40,'Control -LR-ES Marzo 2022 '!$H$7:$N$22,2,FALSE),"0")</f>
        <v>0</v>
      </c>
      <c r="G40" s="158" t="str">
        <f>IFERROR(VLOOKUP(A40,'Control -LR-ES Marzo 2022 '!$H$7:$N$22,5,FALSE),"0")</f>
        <v>0</v>
      </c>
      <c r="H40" s="158" t="str">
        <f>IFERROR(VLOOKUP(A40,'Control -LR-ES Marzo 2022 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56"/>
      <c r="M40" s="56"/>
      <c r="N40" s="54" t="str">
        <f>A40</f>
        <v>ESB980</v>
      </c>
      <c r="O40" s="337">
        <f t="shared" si="3"/>
        <v>0</v>
      </c>
    </row>
    <row r="41" spans="1:21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Marzo 2022 '!$H$7:$N$22,3,FALSE),"0")</f>
        <v>0</v>
      </c>
      <c r="F41" s="158" t="str">
        <f>IFERROR(VLOOKUP(A41,'Control -LR-ES Marzo 2022 '!$H$7:$N$22,2,FALSE),"0")</f>
        <v>0</v>
      </c>
      <c r="G41" s="158" t="str">
        <f>IFERROR(VLOOKUP(A41,'Control -LR-ES Marzo 2022 '!$H$7:$N$22,5,FALSE),"0")</f>
        <v>0</v>
      </c>
      <c r="H41" s="158" t="str">
        <f>IFERROR(VLOOKUP(A41,'Control -LR-ES Marzo 2022 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56"/>
      <c r="M41" s="56"/>
      <c r="N41" s="54" t="str">
        <f>A41</f>
        <v>BX256</v>
      </c>
      <c r="O41" s="337">
        <f t="shared" si="3"/>
        <v>0</v>
      </c>
    </row>
    <row r="42" spans="1:21" ht="24.95" hidden="1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 t="str">
        <f>IFERROR(VLOOKUP(A42,'Control -LR-ES Marzo 2022 '!$H$7:$N$22,3,FALSE),"0")</f>
        <v>0</v>
      </c>
      <c r="F42" s="158" t="str">
        <f>IFERROR(VLOOKUP(A42,'Control -LR-ES Marzo 2022 '!$H$7:$N$22,2,FALSE),"0")</f>
        <v>0</v>
      </c>
      <c r="G42" s="158" t="str">
        <f>IFERROR(VLOOKUP(A42,'Control -LR-ES Marzo 2022 '!$H$7:$N$22,5,FALSE),"0")</f>
        <v>0</v>
      </c>
      <c r="H42" s="158" t="str">
        <f>IFERROR(VLOOKUP(A42,'Control -LR-ES Marzo 2022 '!$H$7:$N$22,4,FALSE),"0")</f>
        <v>0</v>
      </c>
      <c r="I42" s="326">
        <f t="shared" si="1"/>
        <v>0</v>
      </c>
      <c r="J42" s="158" t="s">
        <v>12</v>
      </c>
      <c r="K42" s="325">
        <f t="shared" si="2"/>
        <v>0</v>
      </c>
      <c r="L42" s="56"/>
      <c r="M42" s="56"/>
      <c r="N42" s="54" t="str">
        <f>A42</f>
        <v>RT740</v>
      </c>
      <c r="O42" s="337">
        <f t="shared" si="3"/>
        <v>0</v>
      </c>
      <c r="P42" s="146"/>
      <c r="Q42" s="146"/>
      <c r="R42" s="146"/>
      <c r="S42" s="146"/>
    </row>
    <row r="43" spans="1:21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Marzo 2022 '!$H$7:$N$22,3,FALSE),"0")</f>
        <v>0</v>
      </c>
      <c r="F43" s="158" t="str">
        <f>IFERROR(VLOOKUP(A43,'Control -LR-ES Marzo 2022 '!$H$7:$N$22,2,FALSE),"0")</f>
        <v>0</v>
      </c>
      <c r="G43" s="158" t="str">
        <f>IFERROR(VLOOKUP(A43,'Control -LR-ES Marzo 2022 '!$H$7:$N$22,5,FALSE),"0")</f>
        <v>0</v>
      </c>
      <c r="H43" s="158" t="str">
        <f>IFERROR(VLOOKUP(A43,'Control -LR-ES Marzo 2022 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56"/>
      <c r="M43" s="56"/>
      <c r="N43" s="54" t="str">
        <f>A43</f>
        <v>RT760</v>
      </c>
      <c r="O43" s="337">
        <f t="shared" si="3"/>
        <v>0</v>
      </c>
      <c r="P43" s="146"/>
      <c r="Q43" s="146"/>
      <c r="R43" s="146"/>
      <c r="S43" s="146"/>
    </row>
    <row r="44" spans="1:21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Marzo 2022 '!$H$7:$N$22,3,FALSE),"0")</f>
        <v>0</v>
      </c>
      <c r="F44" s="158" t="str">
        <f>IFERROR(VLOOKUP(A44,'Control -LR-ES Marzo 2022 '!$H$7:$N$22,2,FALSE),"0")</f>
        <v>0</v>
      </c>
      <c r="G44" s="158" t="str">
        <f>IFERROR(VLOOKUP(A44,'Control -LR-ES Marzo 2022 '!$H$7:$N$22,5,FALSE),"0")</f>
        <v>0</v>
      </c>
      <c r="H44" s="158" t="str">
        <f>IFERROR(VLOOKUP(A44,'Control -LR-ES Marzo 2022 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56"/>
      <c r="M44" s="56"/>
      <c r="N44" s="290" t="s">
        <v>249</v>
      </c>
      <c r="O44" s="337">
        <f t="shared" si="3"/>
        <v>0</v>
      </c>
      <c r="P44" s="146"/>
      <c r="Q44" s="146"/>
      <c r="R44" s="146"/>
      <c r="S44" s="146"/>
    </row>
    <row r="45" spans="1:21" customFormat="1" ht="24.95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>
        <f>IFERROR(VLOOKUP(A45,'Control -LR-ES Marzo 2022 '!$H$7:$N$22,3,FALSE),"0")</f>
        <v>0</v>
      </c>
      <c r="F45" s="158">
        <f>IFERROR(VLOOKUP(A45,'Control -LR-ES Marzo 2022 '!$H$7:$N$22,2,FALSE),"0")</f>
        <v>0</v>
      </c>
      <c r="G45" s="158">
        <f>IFERROR(VLOOKUP(A45,'Control -LR-ES Marzo 2022 '!$H$7:$N$22,5,FALSE),"0")</f>
        <v>0</v>
      </c>
      <c r="H45" s="158">
        <f>IFERROR(VLOOKUP(A45,'Control -LR-ES Marzo 2022 '!$H$7:$N$22,4,FALSE),"0")</f>
        <v>200</v>
      </c>
      <c r="I45" s="326">
        <f t="shared" si="1"/>
        <v>200</v>
      </c>
      <c r="J45" s="327" t="s">
        <v>12</v>
      </c>
      <c r="K45" s="325">
        <f t="shared" si="2"/>
        <v>642</v>
      </c>
      <c r="L45" s="56"/>
      <c r="M45" s="56"/>
      <c r="N45" s="290" t="s">
        <v>261</v>
      </c>
      <c r="O45" s="337">
        <f>I45/200</f>
        <v>1</v>
      </c>
      <c r="P45" s="345" t="s">
        <v>220</v>
      </c>
      <c r="Q45" s="146"/>
      <c r="R45" s="146"/>
      <c r="S45" s="146"/>
    </row>
    <row r="46" spans="1:21" customFormat="1" ht="24.95" customHeight="1" x14ac:dyDescent="0.2">
      <c r="A46" s="87" t="s">
        <v>227</v>
      </c>
      <c r="B46" s="158">
        <v>39</v>
      </c>
      <c r="C46" s="324" t="s">
        <v>227</v>
      </c>
      <c r="D46" s="325">
        <f>VLOOKUP(A46,$A$101:$B$147,2,FALSE)</f>
        <v>4.4000000000000004</v>
      </c>
      <c r="E46" s="158">
        <f>IFERROR(VLOOKUP(A46,'Control -LR-ES Marzo 2022 '!$H$7:$N$22,3,FALSE),"0")</f>
        <v>940</v>
      </c>
      <c r="F46" s="158">
        <f>IFERROR(VLOOKUP(A46,'Control -LR-ES Marzo 2022 '!$H$7:$N$22,2,FALSE),"0")</f>
        <v>0</v>
      </c>
      <c r="G46" s="158">
        <f>IFERROR(VLOOKUP(A46,'Control -LR-ES Marzo 2022 '!$H$7:$N$22,5,FALSE),"0")</f>
        <v>0</v>
      </c>
      <c r="H46" s="158">
        <f>IFERROR(VLOOKUP(A46,'Control -LR-ES Marzo 2022 '!$H$7:$N$22,4,FALSE),"0")</f>
        <v>0</v>
      </c>
      <c r="I46" s="326">
        <f t="shared" si="1"/>
        <v>940</v>
      </c>
      <c r="J46" s="327" t="s">
        <v>12</v>
      </c>
      <c r="K46" s="325">
        <f t="shared" si="2"/>
        <v>4136</v>
      </c>
      <c r="L46" s="56"/>
      <c r="M46" s="56"/>
      <c r="N46" s="290">
        <v>20002380</v>
      </c>
      <c r="O46" s="346">
        <f t="shared" si="3"/>
        <v>940</v>
      </c>
      <c r="P46" s="65" t="s">
        <v>224</v>
      </c>
      <c r="S46" s="146"/>
      <c r="T46" s="65"/>
      <c r="U46" s="65"/>
    </row>
    <row r="47" spans="1:21" ht="28.5" hidden="1" customHeight="1" x14ac:dyDescent="0.2">
      <c r="A47" s="87" t="s">
        <v>228</v>
      </c>
      <c r="B47" s="158">
        <v>40</v>
      </c>
      <c r="C47" s="329" t="s">
        <v>228</v>
      </c>
      <c r="D47" s="325">
        <f>VLOOKUP(A47,$A$101:$B$147,2,FALSE)</f>
        <v>3.88</v>
      </c>
      <c r="E47" s="158" t="str">
        <f>IFERROR(VLOOKUP(A47,'Control -LR-ES Marzo 2022 '!$H$7:$N$22,3,FALSE),"0")</f>
        <v>0</v>
      </c>
      <c r="F47" s="158" t="str">
        <f>IFERROR(VLOOKUP(A47,'Control -LR-ES Marzo 2022 '!$H$7:$N$22,2,FALSE),"0")</f>
        <v>0</v>
      </c>
      <c r="G47" s="158" t="str">
        <f>IFERROR(VLOOKUP(A47,'Control -LR-ES Marzo 2022 '!$H$7:$N$22,5,FALSE),"0")</f>
        <v>0</v>
      </c>
      <c r="H47" s="158" t="str">
        <f>IFERROR(VLOOKUP(A47,'Control -LR-ES Marzo 2022 '!$H$7:$N$22,4,FALSE),"0")</f>
        <v>0</v>
      </c>
      <c r="I47" s="326">
        <f t="shared" si="1"/>
        <v>0</v>
      </c>
      <c r="J47" s="204" t="s">
        <v>12</v>
      </c>
      <c r="K47" s="325">
        <f t="shared" si="2"/>
        <v>0</v>
      </c>
      <c r="L47" s="56"/>
      <c r="M47" s="56"/>
      <c r="N47" s="290">
        <v>20002186</v>
      </c>
      <c r="O47" s="337">
        <f t="shared" si="3"/>
        <v>0</v>
      </c>
      <c r="P47"/>
      <c r="Q47"/>
      <c r="R47"/>
    </row>
    <row r="48" spans="1:21" s="268" customFormat="1" ht="30" customHeight="1" x14ac:dyDescent="0.2">
      <c r="B48" s="269"/>
      <c r="C48" s="562" t="s">
        <v>11</v>
      </c>
      <c r="D48" s="563"/>
      <c r="E48" s="326">
        <f>SUM(E8:E47)</f>
        <v>2640</v>
      </c>
      <c r="F48" s="326">
        <f>SUM(F8:F47)</f>
        <v>4550</v>
      </c>
      <c r="G48" s="326">
        <f>SUM(G8:G47)</f>
        <v>140</v>
      </c>
      <c r="H48" s="326">
        <f>SUM(H8:H47)</f>
        <v>990</v>
      </c>
      <c r="I48" s="333">
        <f>SUM(I8:I47)</f>
        <v>8320</v>
      </c>
      <c r="J48" s="334" t="s">
        <v>12</v>
      </c>
      <c r="K48" s="335">
        <f>SUM(K8:K47)</f>
        <v>33644.9</v>
      </c>
      <c r="L48" s="56"/>
      <c r="M48" s="56"/>
      <c r="N48" s="271"/>
      <c r="P48" s="185"/>
      <c r="Q48" s="142"/>
      <c r="R48" s="142"/>
      <c r="S48" s="142"/>
      <c r="T48" s="142"/>
    </row>
    <row r="49" spans="1:23" s="268" customFormat="1" ht="30" customHeight="1" x14ac:dyDescent="0.2">
      <c r="B49" s="269"/>
      <c r="C49" s="330"/>
      <c r="D49" s="330"/>
      <c r="E49" s="331"/>
      <c r="F49" s="331"/>
      <c r="G49" s="331"/>
      <c r="H49" s="331"/>
      <c r="I49" s="332"/>
      <c r="J49" s="70" t="s">
        <v>291</v>
      </c>
      <c r="K49" s="70" t="s">
        <v>292</v>
      </c>
      <c r="L49" s="56"/>
      <c r="M49" s="56"/>
      <c r="N49" s="271"/>
      <c r="P49" s="185"/>
      <c r="Q49" s="142"/>
      <c r="R49" s="142"/>
      <c r="S49" s="142"/>
      <c r="T49" s="142"/>
    </row>
    <row r="50" spans="1:23" s="268" customFormat="1" ht="30" customHeight="1" x14ac:dyDescent="0.2">
      <c r="B50" s="269"/>
      <c r="C50" s="542" t="s">
        <v>322</v>
      </c>
      <c r="D50" s="542"/>
      <c r="E50" s="542"/>
      <c r="F50" s="542"/>
      <c r="G50" s="542"/>
      <c r="H50" s="542"/>
      <c r="I50" s="261">
        <f>J50/J50</f>
        <v>1</v>
      </c>
      <c r="J50" s="309">
        <f>K48</f>
        <v>33644.9</v>
      </c>
      <c r="K50" s="309">
        <f>J50*0.97</f>
        <v>32635.553</v>
      </c>
      <c r="L50" s="56"/>
      <c r="M50" s="56"/>
      <c r="N50" s="56"/>
      <c r="O50" s="286"/>
      <c r="T50" s="142"/>
      <c r="U50" s="142"/>
      <c r="V50" s="142"/>
      <c r="W50" s="142"/>
    </row>
    <row r="51" spans="1:23" s="268" customFormat="1" ht="30" customHeight="1" x14ac:dyDescent="0.2">
      <c r="B51" s="269"/>
      <c r="C51" s="557" t="s">
        <v>311</v>
      </c>
      <c r="D51" s="558"/>
      <c r="E51" s="558"/>
      <c r="F51" s="558"/>
      <c r="G51" s="558"/>
      <c r="H51" s="559"/>
      <c r="I51" s="261">
        <f>J51/$J$50</f>
        <v>0.3328290468986384</v>
      </c>
      <c r="J51" s="70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$46*E46+$D$47*E47)</f>
        <v>11198</v>
      </c>
      <c r="K51" s="70">
        <f>J51*0.97</f>
        <v>10862.06</v>
      </c>
      <c r="L51" s="56"/>
      <c r="M51" s="56"/>
      <c r="N51" s="56"/>
      <c r="O51" s="286"/>
      <c r="T51" s="142"/>
      <c r="U51" s="142"/>
      <c r="V51" s="142"/>
      <c r="W51" s="142"/>
    </row>
    <row r="52" spans="1:23" s="268" customFormat="1" ht="30" customHeight="1" x14ac:dyDescent="0.2">
      <c r="B52" s="269"/>
      <c r="C52" s="557" t="s">
        <v>313</v>
      </c>
      <c r="D52" s="558"/>
      <c r="E52" s="558"/>
      <c r="F52" s="558"/>
      <c r="G52" s="558"/>
      <c r="H52" s="559"/>
      <c r="I52" s="261">
        <f>J52/$J$50</f>
        <v>0.5207475724403996</v>
      </c>
      <c r="J52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$46*F46+$D$47*F47)</f>
        <v>17520.5</v>
      </c>
      <c r="K52" s="70">
        <f>J52*0.97</f>
        <v>16994.884999999998</v>
      </c>
      <c r="L52" s="56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$46*G46+$D$47*G47)</f>
        <v>337.40000000000003</v>
      </c>
      <c r="M52" s="56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$46*H46+$D$47*H47)</f>
        <v>4589</v>
      </c>
      <c r="N52" s="56"/>
      <c r="O52" s="286"/>
      <c r="T52" s="142"/>
      <c r="U52" s="142"/>
      <c r="V52" s="142"/>
      <c r="W52" s="142"/>
    </row>
    <row r="53" spans="1:23" s="268" customFormat="1" ht="30" customHeight="1" x14ac:dyDescent="0.2">
      <c r="B53" s="269"/>
      <c r="C53" s="569" t="s">
        <v>312</v>
      </c>
      <c r="D53" s="570"/>
      <c r="E53" s="570"/>
      <c r="F53" s="570"/>
      <c r="G53" s="570"/>
      <c r="H53" s="571"/>
      <c r="I53" s="261">
        <f>J53/$J$50</f>
        <v>1.0028265799571407E-2</v>
      </c>
      <c r="J53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$46*G46+$D$47*G47)</f>
        <v>337.40000000000003</v>
      </c>
      <c r="K53" s="70">
        <f>J53*0.97</f>
        <v>327.27800000000002</v>
      </c>
      <c r="L53" s="56"/>
      <c r="M53" s="56"/>
      <c r="N53" s="56"/>
      <c r="O53" s="286"/>
      <c r="T53" s="142"/>
      <c r="U53" s="142"/>
      <c r="V53" s="142"/>
      <c r="W53" s="142"/>
    </row>
    <row r="54" spans="1:23" s="268" customFormat="1" ht="30" customHeight="1" x14ac:dyDescent="0.2">
      <c r="B54" s="269"/>
      <c r="C54" s="569" t="s">
        <v>314</v>
      </c>
      <c r="D54" s="570"/>
      <c r="E54" s="570"/>
      <c r="F54" s="570"/>
      <c r="G54" s="570"/>
      <c r="H54" s="571"/>
      <c r="I54" s="261">
        <f>J54/$J$50</f>
        <v>0.13639511486139058</v>
      </c>
      <c r="J54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$46*H46+$D$47*H47)</f>
        <v>4589</v>
      </c>
      <c r="K54" s="70">
        <f>J54*0.97</f>
        <v>4451.33</v>
      </c>
      <c r="L54" s="56"/>
      <c r="M54" s="56"/>
      <c r="N54" s="56"/>
      <c r="O54" s="286"/>
      <c r="T54" s="142"/>
      <c r="U54" s="142"/>
      <c r="V54" s="142"/>
      <c r="W54" s="142"/>
    </row>
    <row r="55" spans="1:23" s="268" customFormat="1" ht="30" customHeight="1" x14ac:dyDescent="0.2">
      <c r="B55" s="269"/>
      <c r="C55" s="274"/>
      <c r="D55" s="145"/>
      <c r="E55" s="275"/>
      <c r="F55" s="276" t="e">
        <f>#REF!+#REF!</f>
        <v>#REF!</v>
      </c>
      <c r="G55" s="145"/>
      <c r="H55" s="241"/>
      <c r="I55" s="145"/>
      <c r="J55" s="70" t="s">
        <v>291</v>
      </c>
      <c r="K55" s="70" t="s">
        <v>292</v>
      </c>
      <c r="L55" s="56"/>
      <c r="M55" s="56"/>
      <c r="N55" s="56"/>
      <c r="O55" s="286"/>
      <c r="T55" s="142"/>
      <c r="U55" s="142"/>
      <c r="V55" s="142"/>
      <c r="W55" s="142"/>
    </row>
    <row r="56" spans="1:23" ht="30" customHeight="1" x14ac:dyDescent="0.2">
      <c r="B56" s="289"/>
      <c r="C56" s="560" t="s">
        <v>306</v>
      </c>
      <c r="D56" s="560"/>
      <c r="E56" s="560"/>
      <c r="F56" s="560"/>
      <c r="G56" s="278">
        <v>2094.98</v>
      </c>
      <c r="H56" s="279">
        <v>0.3</v>
      </c>
      <c r="I56" s="158" t="s">
        <v>10</v>
      </c>
      <c r="J56" s="70">
        <f>(G56*H56)</f>
        <v>628.49400000000003</v>
      </c>
      <c r="K56" s="70">
        <f>J56*0.97</f>
        <v>609.63918000000001</v>
      </c>
      <c r="L56" s="56"/>
      <c r="M56" s="56"/>
      <c r="N56" s="56"/>
      <c r="O56" s="174"/>
      <c r="P56" s="280"/>
      <c r="Q56" s="60"/>
      <c r="R56" s="59"/>
      <c r="S56" s="59"/>
      <c r="T56" s="59"/>
      <c r="U56" s="146"/>
    </row>
    <row r="57" spans="1:23" ht="30" customHeight="1" x14ac:dyDescent="0.2">
      <c r="B57" s="289"/>
      <c r="C57" s="564" t="s">
        <v>315</v>
      </c>
      <c r="D57" s="564"/>
      <c r="E57" s="564"/>
      <c r="F57" s="564"/>
      <c r="G57" s="278">
        <v>2094.98</v>
      </c>
      <c r="H57" s="279">
        <v>0.1</v>
      </c>
      <c r="I57" s="158" t="s">
        <v>10</v>
      </c>
      <c r="J57" s="70">
        <f>(G57*H57)</f>
        <v>209.49800000000002</v>
      </c>
      <c r="K57" s="70">
        <f>J57*0.97</f>
        <v>203.21306000000001</v>
      </c>
      <c r="L57" s="56"/>
      <c r="M57" s="56"/>
      <c r="N57" s="344">
        <v>20002585</v>
      </c>
      <c r="O57" s="174">
        <f>G57</f>
        <v>2094.98</v>
      </c>
      <c r="P57" s="280">
        <v>0.4</v>
      </c>
      <c r="Q57" s="60"/>
      <c r="R57" s="59"/>
      <c r="S57" s="59"/>
      <c r="T57" s="59"/>
      <c r="U57" s="146"/>
    </row>
    <row r="58" spans="1:23" ht="30" customHeight="1" x14ac:dyDescent="0.2">
      <c r="B58" s="289"/>
      <c r="C58" s="560" t="s">
        <v>305</v>
      </c>
      <c r="D58" s="560"/>
      <c r="E58" s="560"/>
      <c r="F58" s="560"/>
      <c r="G58" s="226">
        <v>827306.11798937095</v>
      </c>
      <c r="H58" s="279">
        <v>0.3</v>
      </c>
      <c r="I58" s="158" t="s">
        <v>10</v>
      </c>
      <c r="J58" s="72">
        <f>(G58*H58)</f>
        <v>248191.83539681128</v>
      </c>
      <c r="K58" s="72">
        <f>J58*0.97</f>
        <v>240746.08033490693</v>
      </c>
      <c r="L58" s="56"/>
      <c r="M58" s="56"/>
      <c r="N58" s="342">
        <v>20002369</v>
      </c>
      <c r="O58" s="174">
        <f>G58</f>
        <v>827306.11798937095</v>
      </c>
      <c r="P58" s="280">
        <f>0.4</f>
        <v>0.4</v>
      </c>
      <c r="Q58" s="60"/>
      <c r="R58" s="59"/>
      <c r="S58" s="59"/>
      <c r="T58" s="59"/>
      <c r="U58" s="146"/>
    </row>
    <row r="59" spans="1:23" ht="30" customHeight="1" x14ac:dyDescent="0.2">
      <c r="B59" s="289"/>
      <c r="C59" s="564" t="s">
        <v>316</v>
      </c>
      <c r="D59" s="564"/>
      <c r="E59" s="564"/>
      <c r="F59" s="564"/>
      <c r="G59" s="226">
        <v>827306.11798937095</v>
      </c>
      <c r="H59" s="279">
        <v>0.1</v>
      </c>
      <c r="I59" s="158" t="s">
        <v>10</v>
      </c>
      <c r="J59" s="72">
        <f>(G59*H59)</f>
        <v>82730.611798937098</v>
      </c>
      <c r="K59" s="72">
        <f>J59*0.97</f>
        <v>80248.693444968987</v>
      </c>
      <c r="L59" s="56"/>
      <c r="M59" s="56"/>
      <c r="N59" s="56"/>
      <c r="P59" s="149"/>
      <c r="Q59" s="280"/>
      <c r="R59" s="60"/>
      <c r="S59" s="59"/>
      <c r="T59" s="59"/>
      <c r="U59" s="59"/>
      <c r="V59" s="146"/>
    </row>
    <row r="60" spans="1:23" ht="30" customHeight="1" x14ac:dyDescent="0.25">
      <c r="A60" s="144"/>
      <c r="B60" s="9"/>
      <c r="C60" s="10"/>
      <c r="D60" s="12"/>
      <c r="E60" s="12"/>
      <c r="F60" s="11"/>
      <c r="G60" s="11"/>
      <c r="H60" s="13"/>
      <c r="I60" s="11"/>
      <c r="J60" s="11"/>
      <c r="K60" s="13"/>
      <c r="L60" s="56"/>
      <c r="M60" s="56"/>
      <c r="N60" s="56"/>
      <c r="O60" s="56"/>
      <c r="P60" s="56"/>
    </row>
    <row r="61" spans="1:23" s="282" customFormat="1" ht="30" customHeight="1" x14ac:dyDescent="0.2">
      <c r="A61" s="268"/>
      <c r="B61" s="566" t="s">
        <v>296</v>
      </c>
      <c r="C61" s="567"/>
      <c r="D61" s="567"/>
      <c r="E61" s="567"/>
      <c r="F61" s="567"/>
      <c r="G61" s="568"/>
      <c r="H61" s="281" t="s">
        <v>8</v>
      </c>
      <c r="I61" s="540">
        <f>J56+J50+J57</f>
        <v>34482.892</v>
      </c>
      <c r="J61" s="565"/>
      <c r="K61" s="541"/>
      <c r="L61" s="56"/>
      <c r="M61" s="56"/>
      <c r="N61" s="56"/>
      <c r="O61" s="56"/>
      <c r="P61" s="56"/>
      <c r="Q61" s="268"/>
      <c r="R61" s="268"/>
      <c r="S61" s="268"/>
      <c r="T61" s="268"/>
      <c r="U61" s="268"/>
    </row>
    <row r="62" spans="1:23" s="282" customFormat="1" ht="30" customHeight="1" x14ac:dyDescent="0.2">
      <c r="A62" s="268"/>
      <c r="B62" s="566" t="s">
        <v>15</v>
      </c>
      <c r="C62" s="567"/>
      <c r="D62" s="567"/>
      <c r="E62" s="567"/>
      <c r="F62" s="567"/>
      <c r="G62" s="568"/>
      <c r="H62" s="283" t="s">
        <v>9</v>
      </c>
      <c r="I62" s="540">
        <f>J58+J59</f>
        <v>330922.44719574839</v>
      </c>
      <c r="J62" s="565"/>
      <c r="K62" s="541"/>
      <c r="L62" s="56"/>
      <c r="M62" s="56"/>
      <c r="N62" s="56"/>
      <c r="O62" s="56"/>
      <c r="P62" s="56"/>
      <c r="Q62" s="268"/>
      <c r="R62" s="268"/>
      <c r="S62" s="268"/>
      <c r="T62" s="268"/>
      <c r="U62" s="268"/>
    </row>
    <row r="63" spans="1:23" s="282" customFormat="1" ht="30" customHeight="1" x14ac:dyDescent="0.2">
      <c r="B63" s="572" t="s">
        <v>192</v>
      </c>
      <c r="C63" s="573"/>
      <c r="D63" s="573"/>
      <c r="E63" s="573"/>
      <c r="F63" s="573"/>
      <c r="G63" s="574"/>
      <c r="H63" s="277" t="s">
        <v>8</v>
      </c>
      <c r="I63" s="536">
        <f>I61*0.97</f>
        <v>33448.40524</v>
      </c>
      <c r="J63" s="575"/>
      <c r="K63" s="537"/>
      <c r="L63" s="56"/>
      <c r="M63" s="56"/>
      <c r="N63" s="56"/>
      <c r="O63" s="56"/>
      <c r="P63" s="56"/>
      <c r="Q63" s="268"/>
      <c r="R63" s="268"/>
      <c r="S63" s="268"/>
      <c r="T63" s="268"/>
      <c r="U63" s="268"/>
    </row>
    <row r="64" spans="1:23" s="268" customFormat="1" ht="30" customHeight="1" x14ac:dyDescent="0.2">
      <c r="A64" s="282"/>
      <c r="B64" s="572" t="s">
        <v>193</v>
      </c>
      <c r="C64" s="573"/>
      <c r="D64" s="573"/>
      <c r="E64" s="573"/>
      <c r="F64" s="573"/>
      <c r="G64" s="574"/>
      <c r="H64" s="277" t="s">
        <v>9</v>
      </c>
      <c r="I64" s="576">
        <f>I62*0.97</f>
        <v>320994.77377987595</v>
      </c>
      <c r="J64" s="576"/>
      <c r="K64" s="576"/>
      <c r="L64" s="56"/>
      <c r="M64" s="56"/>
      <c r="N64" s="56"/>
      <c r="O64" s="56"/>
      <c r="P64" s="56"/>
    </row>
    <row r="65" spans="1:16" x14ac:dyDescent="0.2">
      <c r="A65" s="88"/>
      <c r="B65" s="313"/>
      <c r="C65" s="144"/>
      <c r="D65" s="144"/>
      <c r="E65" s="144"/>
      <c r="H65" s="300"/>
      <c r="K65" s="243"/>
      <c r="L65" s="56"/>
      <c r="M65" s="56"/>
      <c r="N65" s="56"/>
      <c r="O65" s="56"/>
      <c r="P65" s="56"/>
    </row>
    <row r="66" spans="1:16" ht="21.95" customHeight="1" x14ac:dyDescent="0.2">
      <c r="A66" s="88"/>
      <c r="B66" s="313"/>
      <c r="C66" s="144"/>
      <c r="D66" s="144"/>
      <c r="E66" s="144"/>
      <c r="H66" s="300"/>
      <c r="K66" s="243"/>
      <c r="L66" s="300"/>
      <c r="M66" s="300"/>
    </row>
    <row r="67" spans="1:16" ht="21.95" customHeight="1" x14ac:dyDescent="0.2">
      <c r="A67" s="88"/>
      <c r="B67" s="313"/>
      <c r="C67" s="144"/>
      <c r="D67" s="144"/>
      <c r="E67" s="144"/>
      <c r="H67" s="300"/>
      <c r="K67" s="243"/>
      <c r="L67" s="300"/>
      <c r="M67" s="300"/>
    </row>
    <row r="68" spans="1:16" ht="21.95" customHeight="1" x14ac:dyDescent="0.2">
      <c r="A68" s="88"/>
      <c r="B68" s="313"/>
      <c r="C68" s="144"/>
      <c r="D68" s="144"/>
      <c r="E68" s="144"/>
      <c r="H68" s="300"/>
      <c r="K68" s="243"/>
      <c r="L68" s="300"/>
      <c r="M68" s="300"/>
    </row>
    <row r="69" spans="1:16" ht="21.95" customHeight="1" x14ac:dyDescent="0.2">
      <c r="A69" s="88"/>
      <c r="B69" s="313"/>
      <c r="D69" s="301"/>
      <c r="E69" s="301"/>
      <c r="F69" s="301"/>
      <c r="G69" s="301"/>
      <c r="H69" s="301"/>
      <c r="I69" s="301"/>
      <c r="J69" s="301"/>
      <c r="K69" s="244"/>
      <c r="L69" s="301"/>
      <c r="M69" s="301"/>
      <c r="N69" s="301"/>
    </row>
    <row r="70" spans="1:16" ht="21.95" customHeight="1" x14ac:dyDescent="0.2">
      <c r="A70" s="88"/>
      <c r="B70" s="313"/>
      <c r="D70" s="301"/>
      <c r="F70" s="301"/>
      <c r="G70" s="301"/>
      <c r="H70" s="301"/>
      <c r="I70" s="301"/>
      <c r="J70" s="301"/>
      <c r="K70" s="244"/>
      <c r="L70" s="301"/>
      <c r="M70" s="301"/>
      <c r="N70" s="301"/>
    </row>
    <row r="71" spans="1:16" ht="23.25" customHeight="1" x14ac:dyDescent="0.2">
      <c r="A71" s="88"/>
      <c r="B71" s="313"/>
      <c r="C71" s="51" t="s">
        <v>16</v>
      </c>
      <c r="D71" s="6"/>
      <c r="F71" s="336"/>
      <c r="G71" s="336"/>
      <c r="H71" s="516" t="s">
        <v>17</v>
      </c>
      <c r="I71" s="516"/>
      <c r="J71" s="516"/>
      <c r="K71" s="535"/>
      <c r="L71" s="266"/>
      <c r="M71" s="266"/>
      <c r="N71" s="266"/>
    </row>
    <row r="72" spans="1:16" ht="15.75" x14ac:dyDescent="0.25">
      <c r="A72" s="88"/>
      <c r="B72" s="36"/>
      <c r="C72" s="46" t="s">
        <v>110</v>
      </c>
      <c r="D72" s="37"/>
      <c r="E72" s="38" t="s">
        <v>258</v>
      </c>
      <c r="F72" s="38"/>
      <c r="G72" s="38"/>
      <c r="H72" s="39"/>
      <c r="I72" s="38"/>
      <c r="J72" s="38"/>
      <c r="K72" s="39"/>
      <c r="L72" s="38"/>
      <c r="M72" s="38"/>
      <c r="N72" s="38"/>
    </row>
    <row r="73" spans="1:16" ht="21.95" customHeight="1" x14ac:dyDescent="0.2">
      <c r="A73" s="88"/>
      <c r="B73" s="314"/>
      <c r="C73" s="315"/>
      <c r="D73" s="315"/>
      <c r="E73" s="316"/>
      <c r="F73" s="316"/>
      <c r="G73" s="316"/>
      <c r="H73" s="316"/>
      <c r="I73" s="316"/>
      <c r="J73" s="316"/>
      <c r="K73" s="245"/>
      <c r="L73" s="316"/>
      <c r="M73" s="316"/>
      <c r="N73" s="316"/>
    </row>
    <row r="74" spans="1:16" ht="21.95" customHeight="1" x14ac:dyDescent="0.2">
      <c r="A74" s="88"/>
    </row>
    <row r="75" spans="1:16" ht="21.95" customHeight="1" x14ac:dyDescent="0.2">
      <c r="A75" s="88"/>
    </row>
    <row r="76" spans="1:16" ht="21.95" customHeight="1" x14ac:dyDescent="0.2">
      <c r="A76" s="88"/>
    </row>
    <row r="77" spans="1:16" ht="21.95" customHeight="1" x14ac:dyDescent="0.2">
      <c r="A77" s="88"/>
    </row>
    <row r="78" spans="1:16" ht="7.5" customHeight="1" x14ac:dyDescent="0.2">
      <c r="A78" s="88"/>
    </row>
    <row r="79" spans="1:16" ht="18" customHeight="1" x14ac:dyDescent="0.2">
      <c r="A79" s="88"/>
    </row>
    <row r="80" spans="1:16" ht="18" customHeight="1" x14ac:dyDescent="0.2">
      <c r="A80" s="88"/>
    </row>
    <row r="81" spans="1:15" ht="18" customHeight="1" x14ac:dyDescent="0.2">
      <c r="A81" s="88"/>
    </row>
    <row r="82" spans="1:15" ht="18" customHeight="1" x14ac:dyDescent="0.2">
      <c r="O82" s="55"/>
    </row>
    <row r="83" spans="1:15" ht="18" customHeight="1" x14ac:dyDescent="0.2"/>
    <row r="84" spans="1:15" ht="18" customHeight="1" x14ac:dyDescent="0.2"/>
    <row r="98" spans="1:14" ht="15" thickBot="1" x14ac:dyDescent="0.25">
      <c r="A98" s="81" t="s">
        <v>32</v>
      </c>
      <c r="B98" s="80">
        <v>2.38</v>
      </c>
    </row>
    <row r="99" spans="1:14" ht="15" thickBot="1" x14ac:dyDescent="0.25">
      <c r="A99" s="81" t="s">
        <v>31</v>
      </c>
      <c r="B99" s="80">
        <v>3.18</v>
      </c>
      <c r="F99" s="55"/>
      <c r="G99" s="55"/>
      <c r="I99" s="55"/>
      <c r="J99" s="55"/>
      <c r="N99" s="55"/>
    </row>
    <row r="100" spans="1:14" ht="15" thickBot="1" x14ac:dyDescent="0.25">
      <c r="A100" s="81" t="s">
        <v>37</v>
      </c>
      <c r="B100" s="80">
        <v>2.41</v>
      </c>
      <c r="F100" s="55"/>
      <c r="G100" s="55"/>
      <c r="I100" s="55"/>
      <c r="J100" s="55"/>
      <c r="N100" s="55"/>
    </row>
    <row r="101" spans="1:14" ht="15" thickBot="1" x14ac:dyDescent="0.25">
      <c r="A101" s="81" t="s">
        <v>36</v>
      </c>
      <c r="B101" s="80">
        <v>2.15</v>
      </c>
      <c r="F101" s="55"/>
      <c r="G101" s="55"/>
      <c r="I101" s="55"/>
      <c r="J101" s="55"/>
      <c r="N101" s="55"/>
    </row>
    <row r="102" spans="1:14" ht="15" thickBot="1" x14ac:dyDescent="0.25">
      <c r="A102" s="81" t="s">
        <v>38</v>
      </c>
      <c r="B102" s="80">
        <v>2.83</v>
      </c>
      <c r="F102" s="55"/>
      <c r="G102" s="55"/>
      <c r="I102" s="55"/>
      <c r="J102" s="55"/>
      <c r="N102" s="55"/>
    </row>
    <row r="103" spans="1:14" ht="15" thickBot="1" x14ac:dyDescent="0.25">
      <c r="A103" s="81" t="s">
        <v>40</v>
      </c>
      <c r="B103" s="80">
        <v>2.15</v>
      </c>
      <c r="F103" s="55"/>
      <c r="G103" s="55"/>
      <c r="I103" s="55"/>
      <c r="J103" s="55"/>
      <c r="N103" s="55"/>
    </row>
    <row r="104" spans="1:14" ht="15" thickBot="1" x14ac:dyDescent="0.25">
      <c r="A104" s="81" t="s">
        <v>39</v>
      </c>
      <c r="B104" s="80">
        <v>3.46</v>
      </c>
      <c r="F104" s="55"/>
      <c r="G104" s="55"/>
      <c r="I104" s="55"/>
      <c r="J104" s="55"/>
      <c r="N104" s="55"/>
    </row>
    <row r="105" spans="1:14" ht="15" thickBot="1" x14ac:dyDescent="0.25">
      <c r="A105" s="81" t="s">
        <v>28</v>
      </c>
      <c r="B105" s="80">
        <v>2.76</v>
      </c>
      <c r="F105" s="55"/>
      <c r="G105" s="55"/>
      <c r="I105" s="55"/>
      <c r="J105" s="55"/>
      <c r="N105" s="55"/>
    </row>
    <row r="106" spans="1:14" ht="15" thickBot="1" x14ac:dyDescent="0.25">
      <c r="A106" s="81" t="s">
        <v>41</v>
      </c>
      <c r="B106" s="80">
        <v>4.3899999999999997</v>
      </c>
      <c r="F106" s="55"/>
      <c r="G106" s="55"/>
      <c r="I106" s="55"/>
      <c r="J106" s="55"/>
      <c r="N106" s="55"/>
    </row>
    <row r="107" spans="1:14" ht="15" thickBot="1" x14ac:dyDescent="0.25">
      <c r="A107" s="81" t="s">
        <v>43</v>
      </c>
      <c r="B107" s="80">
        <v>1.18</v>
      </c>
      <c r="F107" s="55"/>
      <c r="G107" s="55"/>
      <c r="I107" s="55"/>
      <c r="J107" s="55"/>
      <c r="N107" s="55"/>
    </row>
    <row r="108" spans="1:14" ht="15" thickBot="1" x14ac:dyDescent="0.25">
      <c r="A108" s="81" t="s">
        <v>30</v>
      </c>
      <c r="B108" s="80">
        <v>1.84</v>
      </c>
      <c r="F108" s="55"/>
      <c r="G108" s="55"/>
      <c r="I108" s="55"/>
      <c r="J108" s="55"/>
      <c r="N108" s="55"/>
    </row>
    <row r="109" spans="1:14" ht="15" thickBot="1" x14ac:dyDescent="0.25">
      <c r="A109" s="81" t="s">
        <v>34</v>
      </c>
      <c r="B109" s="80">
        <v>5.98</v>
      </c>
      <c r="F109" s="55"/>
      <c r="G109" s="55"/>
      <c r="I109" s="55"/>
      <c r="J109" s="55"/>
      <c r="N109" s="55"/>
    </row>
    <row r="110" spans="1:14" ht="15" thickBot="1" x14ac:dyDescent="0.25">
      <c r="A110" s="81" t="s">
        <v>33</v>
      </c>
      <c r="B110" s="80">
        <v>5.45</v>
      </c>
      <c r="F110" s="55"/>
      <c r="G110" s="55"/>
      <c r="I110" s="55"/>
      <c r="J110" s="55"/>
      <c r="N110" s="55"/>
    </row>
    <row r="111" spans="1:14" ht="15" thickBot="1" x14ac:dyDescent="0.25">
      <c r="A111" s="81" t="s">
        <v>42</v>
      </c>
      <c r="B111" s="80">
        <v>3.9</v>
      </c>
      <c r="F111" s="55"/>
      <c r="G111" s="55"/>
      <c r="I111" s="55"/>
      <c r="J111" s="55"/>
      <c r="N111" s="55"/>
    </row>
    <row r="112" spans="1:14" ht="15" thickBot="1" x14ac:dyDescent="0.25">
      <c r="A112" s="81" t="s">
        <v>29</v>
      </c>
      <c r="B112" s="80">
        <v>2</v>
      </c>
      <c r="F112" s="55"/>
      <c r="G112" s="55"/>
      <c r="I112" s="55"/>
      <c r="J112" s="55"/>
      <c r="N112" s="55"/>
    </row>
    <row r="113" spans="1:14" ht="15" thickBot="1" x14ac:dyDescent="0.25">
      <c r="A113" s="81" t="s">
        <v>62</v>
      </c>
      <c r="B113" s="80">
        <v>1.9</v>
      </c>
      <c r="F113" s="55"/>
      <c r="G113" s="55"/>
      <c r="I113" s="55"/>
      <c r="J113" s="55"/>
      <c r="N113" s="55"/>
    </row>
    <row r="114" spans="1:14" ht="15.75" customHeight="1" thickBot="1" x14ac:dyDescent="0.25">
      <c r="A114" s="81" t="s">
        <v>63</v>
      </c>
      <c r="B114" s="80">
        <v>3.4</v>
      </c>
      <c r="F114" s="55"/>
      <c r="G114" s="55"/>
      <c r="I114" s="55"/>
      <c r="J114" s="55"/>
      <c r="N114" s="55"/>
    </row>
    <row r="115" spans="1:14" ht="15" thickBot="1" x14ac:dyDescent="0.25">
      <c r="A115" s="81" t="s">
        <v>64</v>
      </c>
      <c r="B115" s="80">
        <v>6.1</v>
      </c>
      <c r="F115" s="55"/>
      <c r="G115" s="55"/>
      <c r="I115" s="55"/>
      <c r="J115" s="55"/>
      <c r="N115" s="55"/>
    </row>
    <row r="116" spans="1:14" ht="15" thickBot="1" x14ac:dyDescent="0.25">
      <c r="A116" s="81" t="s">
        <v>65</v>
      </c>
      <c r="B116" s="80">
        <v>6.5</v>
      </c>
      <c r="F116" s="55"/>
      <c r="G116" s="55"/>
      <c r="I116" s="55"/>
      <c r="J116" s="55"/>
      <c r="N116" s="55"/>
    </row>
    <row r="117" spans="1:14" ht="15" thickBot="1" x14ac:dyDescent="0.25">
      <c r="A117" s="81" t="s">
        <v>66</v>
      </c>
      <c r="B117" s="80">
        <v>4.4000000000000004</v>
      </c>
      <c r="F117" s="55"/>
      <c r="G117" s="55"/>
      <c r="I117" s="55"/>
      <c r="J117" s="55"/>
      <c r="N117" s="55"/>
    </row>
    <row r="118" spans="1:14" ht="15" thickBot="1" x14ac:dyDescent="0.25">
      <c r="A118" s="81" t="s">
        <v>67</v>
      </c>
      <c r="B118" s="80">
        <v>2850</v>
      </c>
      <c r="F118" s="55"/>
      <c r="G118" s="55"/>
      <c r="I118" s="55"/>
      <c r="J118" s="55"/>
      <c r="N118" s="55"/>
    </row>
    <row r="119" spans="1:14" ht="15" thickBot="1" x14ac:dyDescent="0.25">
      <c r="A119" s="81" t="s">
        <v>68</v>
      </c>
      <c r="B119" s="80">
        <v>4.5999999999999996</v>
      </c>
      <c r="F119" s="55"/>
      <c r="G119" s="55"/>
      <c r="I119" s="55"/>
      <c r="J119" s="55"/>
      <c r="N119" s="55"/>
    </row>
    <row r="120" spans="1:14" ht="15" thickBot="1" x14ac:dyDescent="0.25">
      <c r="A120" s="81" t="s">
        <v>69</v>
      </c>
      <c r="B120" s="80">
        <v>2.2000000000000002</v>
      </c>
      <c r="C120" s="65">
        <f>B120*200</f>
        <v>440.00000000000006</v>
      </c>
      <c r="F120" s="55"/>
      <c r="G120" s="55"/>
      <c r="I120" s="55"/>
      <c r="J120" s="55"/>
      <c r="N120" s="55"/>
    </row>
    <row r="121" spans="1:14" ht="15" thickBot="1" x14ac:dyDescent="0.25">
      <c r="A121" s="81" t="s">
        <v>70</v>
      </c>
      <c r="B121" s="80">
        <v>3.91</v>
      </c>
      <c r="F121" s="55"/>
      <c r="G121" s="55"/>
      <c r="I121" s="55"/>
      <c r="J121" s="55"/>
      <c r="N121" s="55"/>
    </row>
    <row r="122" spans="1:14" ht="15" thickBot="1" x14ac:dyDescent="0.25">
      <c r="A122" s="81" t="s">
        <v>71</v>
      </c>
      <c r="B122" s="80">
        <v>3.3</v>
      </c>
      <c r="F122" s="55"/>
      <c r="G122" s="55"/>
      <c r="I122" s="55"/>
      <c r="J122" s="55"/>
      <c r="N122" s="55"/>
    </row>
    <row r="123" spans="1:14" ht="15" thickBot="1" x14ac:dyDescent="0.25">
      <c r="A123" s="81" t="s">
        <v>266</v>
      </c>
      <c r="B123" s="80">
        <v>1180</v>
      </c>
      <c r="F123" s="55"/>
      <c r="G123" s="55"/>
      <c r="I123" s="55"/>
      <c r="J123" s="55"/>
      <c r="N123" s="55"/>
    </row>
    <row r="124" spans="1:14" ht="15" thickBot="1" x14ac:dyDescent="0.25">
      <c r="A124" s="81" t="s">
        <v>72</v>
      </c>
      <c r="B124" s="80">
        <v>4.1500000000000004</v>
      </c>
      <c r="F124" s="55"/>
      <c r="G124" s="55"/>
      <c r="I124" s="55"/>
      <c r="J124" s="55"/>
      <c r="N124" s="55"/>
    </row>
    <row r="125" spans="1:14" ht="15" thickBot="1" x14ac:dyDescent="0.25">
      <c r="A125" s="81" t="s">
        <v>73</v>
      </c>
      <c r="B125" s="80">
        <v>4.3600000000000003</v>
      </c>
      <c r="F125" s="55"/>
      <c r="G125" s="55"/>
      <c r="I125" s="55"/>
      <c r="J125" s="55"/>
      <c r="N125" s="55"/>
    </row>
    <row r="126" spans="1:14" ht="15" thickBot="1" x14ac:dyDescent="0.25">
      <c r="A126" s="81" t="s">
        <v>74</v>
      </c>
      <c r="B126" s="80">
        <v>5.3</v>
      </c>
      <c r="F126" s="55"/>
      <c r="G126" s="55"/>
      <c r="I126" s="55"/>
      <c r="J126" s="55"/>
      <c r="N126" s="55"/>
    </row>
    <row r="127" spans="1:14" ht="15" thickBot="1" x14ac:dyDescent="0.25">
      <c r="A127" s="81" t="s">
        <v>75</v>
      </c>
      <c r="B127" s="80">
        <v>2.58</v>
      </c>
      <c r="F127" s="55"/>
      <c r="G127" s="55"/>
      <c r="I127" s="55"/>
      <c r="J127" s="55"/>
      <c r="N127" s="55"/>
    </row>
    <row r="128" spans="1:14" ht="15" thickBot="1" x14ac:dyDescent="0.25">
      <c r="A128" s="81" t="s">
        <v>76</v>
      </c>
      <c r="B128" s="80">
        <v>4.4000000000000004</v>
      </c>
      <c r="F128" s="55"/>
      <c r="G128" s="55"/>
      <c r="I128" s="55"/>
      <c r="J128" s="55"/>
      <c r="N128" s="55"/>
    </row>
    <row r="129" spans="1:14" ht="15" thickBot="1" x14ac:dyDescent="0.25">
      <c r="A129" s="81" t="s">
        <v>77</v>
      </c>
      <c r="B129" s="80">
        <v>4.3</v>
      </c>
      <c r="F129" s="55"/>
      <c r="G129" s="55"/>
      <c r="I129" s="55"/>
      <c r="J129" s="55"/>
      <c r="N129" s="55"/>
    </row>
    <row r="130" spans="1:14" ht="29.25" thickBot="1" x14ac:dyDescent="0.25">
      <c r="A130" s="81" t="s">
        <v>58</v>
      </c>
      <c r="B130" s="80">
        <v>4.3</v>
      </c>
      <c r="H130" s="55"/>
      <c r="K130" s="55"/>
      <c r="L130" s="55"/>
      <c r="M130" s="55"/>
    </row>
    <row r="131" spans="1:14" ht="15" thickBot="1" x14ac:dyDescent="0.25">
      <c r="A131" s="81" t="s">
        <v>35</v>
      </c>
      <c r="B131" s="80">
        <v>2.2000000000000002</v>
      </c>
    </row>
    <row r="132" spans="1:14" ht="15" thickBot="1" x14ac:dyDescent="0.25">
      <c r="A132" s="81" t="s">
        <v>27</v>
      </c>
      <c r="B132" s="80">
        <v>3.23</v>
      </c>
    </row>
    <row r="133" spans="1:14" ht="15" thickBot="1" x14ac:dyDescent="0.25">
      <c r="A133" s="81" t="s">
        <v>59</v>
      </c>
      <c r="B133" s="80">
        <v>3.23</v>
      </c>
    </row>
    <row r="134" spans="1:14" ht="14.25" x14ac:dyDescent="0.2">
      <c r="A134" s="165" t="s">
        <v>200</v>
      </c>
      <c r="B134" s="167">
        <v>5.19</v>
      </c>
      <c r="C134" s="65">
        <f>B134*200</f>
        <v>1038</v>
      </c>
    </row>
    <row r="135" spans="1:14" ht="15" thickBot="1" x14ac:dyDescent="0.25">
      <c r="A135" s="81" t="s">
        <v>203</v>
      </c>
      <c r="B135" s="80">
        <v>4.45</v>
      </c>
    </row>
    <row r="136" spans="1:14" x14ac:dyDescent="0.2">
      <c r="A136" s="96" t="s">
        <v>227</v>
      </c>
      <c r="B136" s="92">
        <v>4.4000000000000004</v>
      </c>
    </row>
    <row r="137" spans="1:14" x14ac:dyDescent="0.2">
      <c r="A137" s="97" t="s">
        <v>228</v>
      </c>
      <c r="B137" s="195">
        <v>3.88</v>
      </c>
    </row>
    <row r="138" spans="1:14" ht="14.25" x14ac:dyDescent="0.2">
      <c r="A138" s="84" t="s">
        <v>261</v>
      </c>
      <c r="B138" s="227">
        <v>3.21</v>
      </c>
    </row>
  </sheetData>
  <autoFilter ref="A7:W59" xr:uid="{00000000-0009-0000-0000-000088000000}">
    <filterColumn colId="8">
      <filters blank="1">
        <filter val="1%"/>
        <filter val="1.300,00"/>
        <filter val="1.500,00"/>
        <filter val="100%"/>
        <filter val="14%"/>
        <filter val="180,00"/>
        <filter val="200,00"/>
        <filter val="240,00"/>
        <filter val="33%"/>
        <filter val="350,00"/>
        <filter val="510,00"/>
        <filter val="52%"/>
        <filter val="550,00"/>
        <filter val="600,00"/>
        <filter val="650,00"/>
        <filter val="8.320,00"/>
        <filter val="940,00"/>
        <filter val="Mes"/>
      </filters>
    </filterColumn>
  </autoFilter>
  <mergeCells count="26">
    <mergeCell ref="B2:K2"/>
    <mergeCell ref="B3:K3"/>
    <mergeCell ref="H71:K71"/>
    <mergeCell ref="C48:D48"/>
    <mergeCell ref="C51:H51"/>
    <mergeCell ref="C52:H52"/>
    <mergeCell ref="C53:H53"/>
    <mergeCell ref="C54:H54"/>
    <mergeCell ref="C50:H50"/>
    <mergeCell ref="B63:G63"/>
    <mergeCell ref="I63:K63"/>
    <mergeCell ref="B64:G64"/>
    <mergeCell ref="I64:K64"/>
    <mergeCell ref="B61:G61"/>
    <mergeCell ref="C56:F56"/>
    <mergeCell ref="C58:F58"/>
    <mergeCell ref="C57:F57"/>
    <mergeCell ref="I61:K61"/>
    <mergeCell ref="B62:G62"/>
    <mergeCell ref="I62:K62"/>
    <mergeCell ref="C59:F59"/>
    <mergeCell ref="L3:N3"/>
    <mergeCell ref="L4:N4"/>
    <mergeCell ref="B5:K5"/>
    <mergeCell ref="L5:N5"/>
    <mergeCell ref="B4:K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pageSetUpPr fitToPage="1"/>
  </sheetPr>
  <dimension ref="A1:N82"/>
  <sheetViews>
    <sheetView zoomScale="98" zoomScaleNormal="98" workbookViewId="0">
      <selection activeCell="J3" sqref="J3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0.140625" style="60" bestFit="1" customWidth="1"/>
    <col min="13" max="13" width="11.42578125" bestFit="1" customWidth="1"/>
    <col min="14" max="15" width="13.42578125" bestFit="1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4" x14ac:dyDescent="0.2">
      <c r="B4" s="158">
        <v>80051138</v>
      </c>
      <c r="C4" s="163">
        <v>44638</v>
      </c>
      <c r="D4" s="158" t="s">
        <v>32</v>
      </c>
      <c r="E4" s="158">
        <v>1300</v>
      </c>
      <c r="F4" s="158" t="s">
        <v>323</v>
      </c>
      <c r="G4" s="60"/>
    </row>
    <row r="5" spans="2:14" x14ac:dyDescent="0.2">
      <c r="B5" s="158">
        <v>80051138</v>
      </c>
      <c r="C5" s="163">
        <v>44638</v>
      </c>
      <c r="D5" s="158" t="s">
        <v>65</v>
      </c>
      <c r="E5" s="158">
        <v>1500</v>
      </c>
      <c r="F5" s="158" t="s">
        <v>323</v>
      </c>
      <c r="G5" s="60"/>
    </row>
    <row r="6" spans="2:14" x14ac:dyDescent="0.2">
      <c r="B6" s="158">
        <v>80051138</v>
      </c>
      <c r="C6" s="163">
        <v>44638</v>
      </c>
      <c r="D6" s="158" t="s">
        <v>69</v>
      </c>
      <c r="E6" s="158">
        <v>350</v>
      </c>
      <c r="F6" s="158" t="s">
        <v>323</v>
      </c>
      <c r="G6" s="60"/>
      <c r="H6" s="53" t="s">
        <v>25</v>
      </c>
      <c r="I6" s="53" t="s">
        <v>129</v>
      </c>
      <c r="L6"/>
    </row>
    <row r="7" spans="2:14" x14ac:dyDescent="0.2">
      <c r="B7" s="158">
        <v>80051138</v>
      </c>
      <c r="C7" s="163">
        <v>44638</v>
      </c>
      <c r="D7" s="158" t="s">
        <v>38</v>
      </c>
      <c r="E7" s="158">
        <v>650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158">
        <v>80051138</v>
      </c>
      <c r="C8" s="163">
        <v>44638</v>
      </c>
      <c r="D8" s="158" t="s">
        <v>39</v>
      </c>
      <c r="E8" s="158">
        <v>150</v>
      </c>
      <c r="F8" s="158" t="s">
        <v>323</v>
      </c>
      <c r="H8" s="54" t="s">
        <v>32</v>
      </c>
      <c r="I8" s="496">
        <v>1300</v>
      </c>
      <c r="J8" s="496"/>
      <c r="K8" s="496"/>
      <c r="L8" s="496"/>
      <c r="M8" s="496"/>
      <c r="N8" s="496">
        <v>1300</v>
      </c>
    </row>
    <row r="9" spans="2:14" x14ac:dyDescent="0.2">
      <c r="B9" s="158">
        <v>80051138</v>
      </c>
      <c r="C9" s="163">
        <v>44638</v>
      </c>
      <c r="D9" s="158" t="s">
        <v>75</v>
      </c>
      <c r="E9" s="158">
        <v>600</v>
      </c>
      <c r="F9" s="158" t="s">
        <v>323</v>
      </c>
      <c r="H9" s="54" t="s">
        <v>69</v>
      </c>
      <c r="I9" s="496">
        <v>350</v>
      </c>
      <c r="J9" s="496"/>
      <c r="K9" s="496"/>
      <c r="L9" s="496"/>
      <c r="M9" s="496"/>
      <c r="N9" s="496">
        <v>350</v>
      </c>
    </row>
    <row r="10" spans="2:14" x14ac:dyDescent="0.2">
      <c r="B10" s="113">
        <v>80051139</v>
      </c>
      <c r="C10" s="114">
        <v>44638</v>
      </c>
      <c r="D10" s="113" t="s">
        <v>76</v>
      </c>
      <c r="E10" s="113">
        <v>1300</v>
      </c>
      <c r="F10" s="113" t="s">
        <v>324</v>
      </c>
      <c r="H10" s="54" t="s">
        <v>37</v>
      </c>
      <c r="I10" s="496"/>
      <c r="J10" s="496">
        <v>40</v>
      </c>
      <c r="K10" s="496"/>
      <c r="L10" s="496">
        <v>140</v>
      </c>
      <c r="M10" s="496"/>
      <c r="N10" s="496">
        <v>180</v>
      </c>
    </row>
    <row r="11" spans="2:14" x14ac:dyDescent="0.2">
      <c r="B11" s="113">
        <v>80051139</v>
      </c>
      <c r="C11" s="114">
        <v>44638</v>
      </c>
      <c r="D11" s="113" t="s">
        <v>37</v>
      </c>
      <c r="E11" s="113">
        <v>40</v>
      </c>
      <c r="F11" s="113" t="s">
        <v>324</v>
      </c>
      <c r="H11" s="54" t="s">
        <v>38</v>
      </c>
      <c r="I11" s="496">
        <v>650</v>
      </c>
      <c r="J11" s="496"/>
      <c r="K11" s="496"/>
      <c r="L11" s="496"/>
      <c r="M11" s="496"/>
      <c r="N11" s="496">
        <v>650</v>
      </c>
    </row>
    <row r="12" spans="2:14" x14ac:dyDescent="0.2">
      <c r="B12" s="113">
        <v>80051139</v>
      </c>
      <c r="C12" s="114">
        <v>44638</v>
      </c>
      <c r="D12" s="113" t="s">
        <v>39</v>
      </c>
      <c r="E12" s="113">
        <v>360</v>
      </c>
      <c r="F12" s="113" t="s">
        <v>324</v>
      </c>
      <c r="H12" s="54" t="s">
        <v>74</v>
      </c>
      <c r="I12" s="496"/>
      <c r="J12" s="496"/>
      <c r="K12" s="496">
        <v>550</v>
      </c>
      <c r="L12" s="496"/>
      <c r="M12" s="496"/>
      <c r="N12" s="496">
        <v>550</v>
      </c>
    </row>
    <row r="13" spans="2:14" x14ac:dyDescent="0.2">
      <c r="B13" s="113">
        <v>80051140</v>
      </c>
      <c r="C13" s="114">
        <v>44638</v>
      </c>
      <c r="D13" s="113" t="s">
        <v>77</v>
      </c>
      <c r="E13" s="113">
        <v>240</v>
      </c>
      <c r="F13" s="113" t="s">
        <v>325</v>
      </c>
      <c r="H13" s="54" t="s">
        <v>75</v>
      </c>
      <c r="I13" s="496">
        <v>600</v>
      </c>
      <c r="J13" s="496"/>
      <c r="K13" s="496"/>
      <c r="L13" s="496"/>
      <c r="M13" s="496"/>
      <c r="N13" s="496">
        <v>600</v>
      </c>
    </row>
    <row r="14" spans="2:14" x14ac:dyDescent="0.2">
      <c r="B14" s="113">
        <v>80051140</v>
      </c>
      <c r="C14" s="114">
        <v>44638</v>
      </c>
      <c r="D14" s="113" t="s">
        <v>261</v>
      </c>
      <c r="E14" s="113">
        <v>200</v>
      </c>
      <c r="F14" s="113" t="s">
        <v>325</v>
      </c>
      <c r="H14" s="54" t="s">
        <v>65</v>
      </c>
      <c r="I14" s="496">
        <v>1500</v>
      </c>
      <c r="J14" s="496"/>
      <c r="K14" s="496"/>
      <c r="L14" s="496"/>
      <c r="M14" s="496"/>
      <c r="N14" s="496">
        <v>1500</v>
      </c>
    </row>
    <row r="15" spans="2:14" x14ac:dyDescent="0.2">
      <c r="B15" s="113">
        <v>80051140</v>
      </c>
      <c r="C15" s="114">
        <v>44638</v>
      </c>
      <c r="D15" s="113" t="s">
        <v>74</v>
      </c>
      <c r="E15" s="113">
        <v>550</v>
      </c>
      <c r="F15" s="113" t="s">
        <v>325</v>
      </c>
      <c r="H15" s="54" t="s">
        <v>77</v>
      </c>
      <c r="I15" s="496"/>
      <c r="J15" s="496"/>
      <c r="K15" s="496">
        <v>240</v>
      </c>
      <c r="L15" s="496"/>
      <c r="M15" s="496"/>
      <c r="N15" s="496">
        <v>240</v>
      </c>
    </row>
    <row r="16" spans="2:14" x14ac:dyDescent="0.2">
      <c r="B16" s="113">
        <v>80051140</v>
      </c>
      <c r="C16" s="114">
        <v>44638</v>
      </c>
      <c r="D16" s="113" t="s">
        <v>37</v>
      </c>
      <c r="E16" s="113">
        <v>140</v>
      </c>
      <c r="F16" s="113" t="s">
        <v>326</v>
      </c>
      <c r="H16" s="54" t="s">
        <v>261</v>
      </c>
      <c r="I16" s="496"/>
      <c r="J16" s="496"/>
      <c r="K16" s="496">
        <v>200</v>
      </c>
      <c r="L16" s="496"/>
      <c r="M16" s="496"/>
      <c r="N16" s="496">
        <v>200</v>
      </c>
    </row>
    <row r="17" spans="2:14" x14ac:dyDescent="0.2">
      <c r="B17" s="113">
        <v>328</v>
      </c>
      <c r="C17" s="114">
        <v>44638</v>
      </c>
      <c r="D17" s="113" t="s">
        <v>227</v>
      </c>
      <c r="E17" s="113">
        <v>940</v>
      </c>
      <c r="F17" s="113" t="s">
        <v>324</v>
      </c>
      <c r="H17" s="54" t="s">
        <v>39</v>
      </c>
      <c r="I17" s="496">
        <v>150</v>
      </c>
      <c r="J17" s="496">
        <v>360</v>
      </c>
      <c r="K17" s="496"/>
      <c r="L17" s="496"/>
      <c r="M17" s="496"/>
      <c r="N17" s="496">
        <v>510</v>
      </c>
    </row>
    <row r="18" spans="2:14" x14ac:dyDescent="0.2">
      <c r="B18" s="113"/>
      <c r="C18" s="114"/>
      <c r="D18" s="113"/>
      <c r="E18" s="113"/>
      <c r="F18" s="113"/>
      <c r="H18" s="54" t="s">
        <v>76</v>
      </c>
      <c r="I18" s="496"/>
      <c r="J18" s="496">
        <v>1300</v>
      </c>
      <c r="K18" s="496"/>
      <c r="L18" s="496"/>
      <c r="M18" s="496"/>
      <c r="N18" s="496">
        <v>1300</v>
      </c>
    </row>
    <row r="19" spans="2:14" x14ac:dyDescent="0.2">
      <c r="B19" s="113"/>
      <c r="C19" s="114"/>
      <c r="D19" s="113"/>
      <c r="E19" s="113"/>
      <c r="F19" s="113"/>
      <c r="H19" s="54" t="s">
        <v>227</v>
      </c>
      <c r="I19" s="496"/>
      <c r="J19" s="496">
        <v>940</v>
      </c>
      <c r="K19" s="496"/>
      <c r="L19" s="496"/>
      <c r="M19" s="496"/>
      <c r="N19" s="496">
        <v>940</v>
      </c>
    </row>
    <row r="20" spans="2:14" x14ac:dyDescent="0.2">
      <c r="B20" s="113"/>
      <c r="C20" s="114"/>
      <c r="D20" s="113"/>
      <c r="E20" s="113"/>
      <c r="F20" s="113"/>
      <c r="H20" s="54" t="s">
        <v>109</v>
      </c>
      <c r="I20" s="496"/>
      <c r="J20" s="496"/>
      <c r="K20" s="496"/>
      <c r="L20" s="496"/>
      <c r="M20" s="496"/>
      <c r="N20" s="496"/>
    </row>
    <row r="21" spans="2:14" x14ac:dyDescent="0.2">
      <c r="B21" s="113"/>
      <c r="C21" s="114"/>
      <c r="D21" s="113"/>
      <c r="E21" s="235"/>
      <c r="F21" s="113"/>
      <c r="H21" s="54" t="s">
        <v>24</v>
      </c>
      <c r="I21" s="496">
        <v>4550</v>
      </c>
      <c r="J21" s="496">
        <v>2640</v>
      </c>
      <c r="K21" s="496">
        <v>990</v>
      </c>
      <c r="L21" s="496">
        <v>140</v>
      </c>
      <c r="M21" s="496"/>
      <c r="N21" s="496">
        <v>8320</v>
      </c>
    </row>
    <row r="22" spans="2:14" x14ac:dyDescent="0.2">
      <c r="B22" s="113"/>
      <c r="C22" s="114"/>
      <c r="D22" s="113"/>
      <c r="E22" s="113"/>
      <c r="F22" s="113"/>
      <c r="L22"/>
    </row>
    <row r="23" spans="2:14" x14ac:dyDescent="0.2">
      <c r="B23" s="113"/>
      <c r="C23" s="114"/>
      <c r="D23" s="113"/>
      <c r="E23" s="113"/>
      <c r="F23" s="113"/>
    </row>
    <row r="24" spans="2:14" x14ac:dyDescent="0.2">
      <c r="B24" s="113"/>
      <c r="C24" s="114"/>
      <c r="D24" s="113"/>
      <c r="E24" s="113"/>
      <c r="F24" s="113"/>
    </row>
    <row r="25" spans="2:14" x14ac:dyDescent="0.2">
      <c r="B25" s="113"/>
      <c r="C25" s="114"/>
      <c r="D25" s="113"/>
      <c r="E25" s="113"/>
      <c r="F25" s="113"/>
    </row>
    <row r="26" spans="2:14" x14ac:dyDescent="0.2">
      <c r="B26" s="113"/>
      <c r="C26" s="114"/>
      <c r="D26" s="113"/>
      <c r="E26" s="113"/>
      <c r="F26" s="113"/>
    </row>
    <row r="27" spans="2:14" x14ac:dyDescent="0.2">
      <c r="B27" s="113"/>
      <c r="C27" s="114"/>
      <c r="D27" s="113"/>
      <c r="E27" s="113"/>
      <c r="F27" s="113"/>
      <c r="H27" s="65"/>
    </row>
    <row r="28" spans="2:14" x14ac:dyDescent="0.2">
      <c r="B28" s="113"/>
      <c r="C28" s="114"/>
      <c r="D28" s="113"/>
      <c r="E28" s="113"/>
      <c r="F28" s="113"/>
    </row>
    <row r="29" spans="2:14" x14ac:dyDescent="0.2">
      <c r="B29" s="113"/>
      <c r="C29" s="114"/>
      <c r="D29" s="113"/>
      <c r="E29" s="113"/>
      <c r="F29" s="113"/>
    </row>
    <row r="30" spans="2:14" x14ac:dyDescent="0.2">
      <c r="B30" s="78"/>
      <c r="C30" s="79"/>
      <c r="D30" s="78"/>
      <c r="E30" s="78"/>
      <c r="F30" s="113"/>
    </row>
    <row r="31" spans="2:14" x14ac:dyDescent="0.2">
      <c r="C31" s="77"/>
      <c r="D31" s="60"/>
      <c r="F31" s="113"/>
    </row>
    <row r="32" spans="2:14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33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89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F4:F23" xr:uid="{00000000-0002-0000-8900-000000000000}">
      <formula1>$C$45:$C$48</formula1>
    </dataValidation>
    <dataValidation type="list" allowBlank="1" showInputMessage="1" showErrorMessage="1" sqref="F24:F38" xr:uid="{00000000-0002-0000-8900-000001000000}">
      <formula1>$C$53:$C$55</formula1>
    </dataValidation>
    <dataValidation type="list" allowBlank="1" showInputMessage="1" showErrorMessage="1" sqref="D14:D30" xr:uid="{00000000-0002-0000-8900-000002000000}">
      <formula1>$B$45:$B$83</formula1>
    </dataValidation>
    <dataValidation type="list" allowBlank="1" showInputMessage="1" showErrorMessage="1" sqref="D5:D13" xr:uid="{00000000-0002-0000-8900-000003000000}">
      <formula1>$B$45:$B$82</formula1>
    </dataValidation>
    <dataValidation type="list" allowBlank="1" showInputMessage="1" showErrorMessage="1" sqref="D31" xr:uid="{00000000-0002-0000-8900-000004000000}">
      <formula1>$B$45:$B$63</formula1>
    </dataValidation>
    <dataValidation type="list" allowBlank="1" showInputMessage="1" showErrorMessage="1" sqref="D4" xr:uid="{00000000-0002-0000-89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filterMode="1">
    <tabColor rgb="FFFFC000"/>
    <pageSetUpPr fitToPage="1"/>
  </sheetPr>
  <dimension ref="A2:W143"/>
  <sheetViews>
    <sheetView showGridLines="0" topLeftCell="A18" zoomScale="85" zoomScaleNormal="85" workbookViewId="0">
      <selection activeCell="I15" sqref="I15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2.7109375" style="65" bestFit="1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3"/>
      <c r="J2" s="2"/>
      <c r="K2" s="2"/>
      <c r="L2" s="65">
        <f>107.04</f>
        <v>107.04</v>
      </c>
      <c r="M2" s="304" t="e">
        <f>(L58+#REF!)/'Certifi, servi.EM Abril 2022'!L2+L56+L52+#REF!+#REF!</f>
        <v>#REF!</v>
      </c>
    </row>
    <row r="3" spans="1:20" ht="21.95" customHeight="1" x14ac:dyDescent="0.2">
      <c r="B3" s="524" t="s">
        <v>79</v>
      </c>
      <c r="C3" s="525"/>
      <c r="D3" s="525"/>
      <c r="E3" s="525"/>
      <c r="F3" s="525"/>
      <c r="G3" s="525"/>
      <c r="H3" s="525"/>
      <c r="I3" s="526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2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27" t="s">
        <v>330</v>
      </c>
      <c r="C5" s="528"/>
      <c r="D5" s="528"/>
      <c r="E5" s="528"/>
      <c r="F5" s="528"/>
      <c r="G5" s="528"/>
      <c r="H5" s="528"/>
      <c r="I5" s="529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>VLOOKUP(A8,$A$98:$B$150,2,FALSE)</f>
        <v>2.38</v>
      </c>
      <c r="E8" s="306">
        <f>IFERROR(VLOOKUP(A8,'Control-EM Abril 2022'!$H$3:$L$30,2,FALSE),"0")</f>
        <v>260</v>
      </c>
      <c r="F8" s="306">
        <f>IFERROR(VLOOKUP(A8,'Control-EM Abril 2022'!$H$6:$L$30,3,FALSE),"0")</f>
        <v>1000</v>
      </c>
      <c r="G8" s="306">
        <f t="shared" ref="G8:G50" si="0">E8+F8</f>
        <v>1260</v>
      </c>
      <c r="H8" s="48" t="s">
        <v>12</v>
      </c>
      <c r="I8" s="238">
        <f t="shared" ref="I8:I50" si="1">IFERROR(+D8*G8,"")</f>
        <v>2998.7999999999997</v>
      </c>
      <c r="J8" s="295"/>
      <c r="K8" s="270">
        <f t="shared" ref="K8:K44" si="2">I8+F8</f>
        <v>3998.7999999999997</v>
      </c>
      <c r="M8" s="290" t="s">
        <v>169</v>
      </c>
      <c r="N8" s="144">
        <f>G8</f>
        <v>1260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305">
        <f t="shared" ref="D9:D50" si="3">VLOOKUP(A9,$A$98:$B$150,2,FALSE)</f>
        <v>3.18</v>
      </c>
      <c r="E9" s="306">
        <f>IFERROR(VLOOKUP(A9,'Control-EM Abril 2022'!$H$3:$L$30,2,FALSE),"0")</f>
        <v>700</v>
      </c>
      <c r="F9" s="306">
        <f>IFERROR(VLOOKUP(A9,'Control-EM Abril 2022'!$H$6:$L$30,3,FALSE),"0")</f>
        <v>0</v>
      </c>
      <c r="G9" s="306">
        <f t="shared" si="0"/>
        <v>700</v>
      </c>
      <c r="H9" s="48" t="s">
        <v>12</v>
      </c>
      <c r="I9" s="238">
        <f t="shared" si="1"/>
        <v>2226</v>
      </c>
      <c r="J9" s="295"/>
      <c r="K9" s="270">
        <f t="shared" si="2"/>
        <v>2226</v>
      </c>
      <c r="L9" s="54"/>
      <c r="M9" s="290" t="s">
        <v>152</v>
      </c>
      <c r="N9" s="144">
        <f t="shared" ref="N9:N50" si="4">G9</f>
        <v>700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305">
        <f t="shared" si="3"/>
        <v>2.41</v>
      </c>
      <c r="E10" s="306">
        <f>IFERROR(VLOOKUP(A10,'Control-EM Abril 2022'!$H$3:$L$30,2,FALSE),"0")</f>
        <v>1800</v>
      </c>
      <c r="F10" s="306">
        <f>IFERROR(VLOOKUP(A10,'Control-EM Abril 2022'!$H$6:$L$30,3,FALSE),"0")</f>
        <v>0</v>
      </c>
      <c r="G10" s="306">
        <f t="shared" si="0"/>
        <v>1800</v>
      </c>
      <c r="H10" s="48" t="s">
        <v>12</v>
      </c>
      <c r="I10" s="238">
        <f t="shared" si="1"/>
        <v>4338</v>
      </c>
      <c r="J10" s="295"/>
      <c r="K10" s="270">
        <f t="shared" si="2"/>
        <v>4338</v>
      </c>
      <c r="L10" s="54"/>
      <c r="M10" s="290" t="s">
        <v>154</v>
      </c>
      <c r="N10" s="144">
        <f t="shared" si="4"/>
        <v>1800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305">
        <f t="shared" si="3"/>
        <v>2.15</v>
      </c>
      <c r="E11" s="306" t="str">
        <f>IFERROR(VLOOKUP(A11,'Control-EM Abril 2022'!$H$3:$L$30,2,FALSE),"0")</f>
        <v>0</v>
      </c>
      <c r="F11" s="306" t="str">
        <f>IFERROR(VLOOKUP(A11,'Control-EM Abril 2022'!$H$6:$L$30,3,FALSE),"0")</f>
        <v>0</v>
      </c>
      <c r="G11" s="306">
        <f t="shared" si="0"/>
        <v>0</v>
      </c>
      <c r="H11" s="48" t="s">
        <v>12</v>
      </c>
      <c r="I11" s="238">
        <f t="shared" si="1"/>
        <v>0</v>
      </c>
      <c r="J11" s="295"/>
      <c r="K11" s="270">
        <f t="shared" si="2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305">
        <f t="shared" si="3"/>
        <v>2.83</v>
      </c>
      <c r="E12" s="306" t="str">
        <f>IFERROR(VLOOKUP(A12,'Control-EM Abril 2022'!$H$3:$L$30,2,FALSE),"0")</f>
        <v>0</v>
      </c>
      <c r="F12" s="306" t="str">
        <f>IFERROR(VLOOKUP(A12,'Control-EM Abril 2022'!$H$6:$L$30,3,FALSE),"0")</f>
        <v>0</v>
      </c>
      <c r="G12" s="306">
        <f t="shared" si="0"/>
        <v>0</v>
      </c>
      <c r="H12" s="48" t="s">
        <v>12</v>
      </c>
      <c r="I12" s="238">
        <f t="shared" si="1"/>
        <v>0</v>
      </c>
      <c r="J12" s="295"/>
      <c r="K12" s="270">
        <f t="shared" si="2"/>
        <v>0</v>
      </c>
      <c r="L12" s="54"/>
      <c r="M12" s="54"/>
      <c r="N12" s="144">
        <f t="shared" si="4"/>
        <v>0</v>
      </c>
    </row>
    <row r="13" spans="1:20" s="144" customFormat="1" ht="24.95" customHeight="1" x14ac:dyDescent="0.2">
      <c r="A13" s="87" t="s">
        <v>40</v>
      </c>
      <c r="B13" s="158">
        <v>6</v>
      </c>
      <c r="C13" s="45" t="s">
        <v>53</v>
      </c>
      <c r="D13" s="305">
        <f t="shared" si="3"/>
        <v>2.15</v>
      </c>
      <c r="E13" s="306">
        <f>IFERROR(VLOOKUP(A13,'Control-EM Abril 2022'!$H$3:$L$30,2,FALSE),"0")</f>
        <v>0</v>
      </c>
      <c r="F13" s="306">
        <f>IFERROR(VLOOKUP(A13,'Control-EM Abril 2022'!$H$6:$L$30,3,FALSE),"0")</f>
        <v>1400</v>
      </c>
      <c r="G13" s="306">
        <f t="shared" si="0"/>
        <v>1400</v>
      </c>
      <c r="H13" s="48" t="s">
        <v>12</v>
      </c>
      <c r="I13" s="238">
        <f t="shared" si="1"/>
        <v>3010</v>
      </c>
      <c r="J13" s="295"/>
      <c r="K13" s="270">
        <f t="shared" si="2"/>
        <v>4410</v>
      </c>
      <c r="L13" s="54"/>
      <c r="M13" s="290" t="s">
        <v>335</v>
      </c>
      <c r="N13" s="144">
        <f t="shared" si="4"/>
        <v>1400</v>
      </c>
    </row>
    <row r="14" spans="1:20" ht="24.95" customHeight="1" x14ac:dyDescent="0.2">
      <c r="A14" s="87" t="s">
        <v>39</v>
      </c>
      <c r="B14" s="158">
        <v>7</v>
      </c>
      <c r="C14" s="45" t="s">
        <v>52</v>
      </c>
      <c r="D14" s="305">
        <f t="shared" si="3"/>
        <v>3.46</v>
      </c>
      <c r="E14" s="306">
        <f>IFERROR(VLOOKUP(A14,'Control-EM Abril 2022'!$H$3:$L$30,2,FALSE),"0")</f>
        <v>260</v>
      </c>
      <c r="F14" s="306">
        <f>IFERROR(VLOOKUP(A14,'Control-EM Abril 2022'!$H$6:$L$30,3,FALSE),"0")</f>
        <v>0</v>
      </c>
      <c r="G14" s="306">
        <f t="shared" si="0"/>
        <v>260</v>
      </c>
      <c r="H14" s="48" t="s">
        <v>12</v>
      </c>
      <c r="I14" s="238">
        <f t="shared" si="1"/>
        <v>899.6</v>
      </c>
      <c r="J14" s="295"/>
      <c r="K14" s="270">
        <f t="shared" si="2"/>
        <v>899.6</v>
      </c>
      <c r="L14" s="54"/>
      <c r="M14" s="290" t="s">
        <v>156</v>
      </c>
      <c r="N14" s="144">
        <f t="shared" si="4"/>
        <v>260</v>
      </c>
      <c r="O14" s="144"/>
      <c r="P14" s="144"/>
      <c r="Q14" s="185"/>
      <c r="R14" s="185"/>
      <c r="S14" s="185"/>
      <c r="T14" s="185"/>
    </row>
    <row r="15" spans="1:20" s="144" customFormat="1" ht="24.95" hidden="1" customHeight="1" x14ac:dyDescent="0.2">
      <c r="A15" s="87" t="s">
        <v>28</v>
      </c>
      <c r="B15" s="158">
        <v>8</v>
      </c>
      <c r="C15" s="45" t="s">
        <v>44</v>
      </c>
      <c r="D15" s="305">
        <f t="shared" si="3"/>
        <v>2.76</v>
      </c>
      <c r="E15" s="306" t="str">
        <f>IFERROR(VLOOKUP(A15,'Control-EM Abril 2022'!$H$3:$L$30,2,FALSE),"0")</f>
        <v>0</v>
      </c>
      <c r="F15" s="306" t="str">
        <f>IFERROR(VLOOKUP(A15,'Control-EM Abril 2022'!$H$6:$L$30,3,FALSE),"0")</f>
        <v>0</v>
      </c>
      <c r="G15" s="306">
        <f t="shared" si="0"/>
        <v>0</v>
      </c>
      <c r="H15" s="327" t="s">
        <v>12</v>
      </c>
      <c r="I15" s="238">
        <f t="shared" si="1"/>
        <v>0</v>
      </c>
      <c r="J15" s="295"/>
      <c r="K15" s="270">
        <f t="shared" si="2"/>
        <v>0</v>
      </c>
      <c r="L15" s="54"/>
      <c r="M15" s="54"/>
      <c r="N15" s="144">
        <f t="shared" si="4"/>
        <v>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305">
        <f t="shared" si="3"/>
        <v>4.3899999999999997</v>
      </c>
      <c r="E16" s="306" t="str">
        <f>IFERROR(VLOOKUP(A16,'Control-EM Abril 2022'!$H$3:$L$30,2,FALSE),"0")</f>
        <v>0</v>
      </c>
      <c r="F16" s="306" t="str">
        <f>IFERROR(VLOOKUP(A16,'Control-EM Abril 2022'!$H$6:$L$30,3,FALSE),"0")</f>
        <v>0</v>
      </c>
      <c r="G16" s="306">
        <f t="shared" si="0"/>
        <v>0</v>
      </c>
      <c r="H16" s="327" t="s">
        <v>12</v>
      </c>
      <c r="I16" s="238">
        <f t="shared" si="1"/>
        <v>0</v>
      </c>
      <c r="J16" s="295"/>
      <c r="K16" s="270">
        <f t="shared" si="2"/>
        <v>0</v>
      </c>
      <c r="L16" s="54"/>
      <c r="M16" s="54"/>
      <c r="N16" s="144">
        <f t="shared" si="4"/>
        <v>0</v>
      </c>
    </row>
    <row r="17" spans="1:20" s="144" customFormat="1" ht="24.95" customHeight="1" x14ac:dyDescent="0.2">
      <c r="A17" s="87" t="s">
        <v>43</v>
      </c>
      <c r="B17" s="158">
        <v>10</v>
      </c>
      <c r="C17" s="45" t="s">
        <v>56</v>
      </c>
      <c r="D17" s="305">
        <f t="shared" si="3"/>
        <v>1.18</v>
      </c>
      <c r="E17" s="306">
        <f>IFERROR(VLOOKUP(A17,'Control-EM Abril 2022'!$H$3:$L$30,2,FALSE),"0")</f>
        <v>200</v>
      </c>
      <c r="F17" s="306">
        <f>IFERROR(VLOOKUP(A17,'Control-EM Abril 2022'!$H$6:$L$30,3,FALSE),"0")</f>
        <v>0</v>
      </c>
      <c r="G17" s="306">
        <f t="shared" si="0"/>
        <v>200</v>
      </c>
      <c r="H17" s="327" t="s">
        <v>12</v>
      </c>
      <c r="I17" s="238">
        <f t="shared" si="1"/>
        <v>236</v>
      </c>
      <c r="J17" s="295"/>
      <c r="K17" s="270">
        <f t="shared" si="2"/>
        <v>236</v>
      </c>
      <c r="L17" s="54"/>
      <c r="M17" s="290" t="s">
        <v>252</v>
      </c>
      <c r="N17" s="144">
        <f t="shared" si="4"/>
        <v>200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305">
        <f t="shared" si="3"/>
        <v>1.84</v>
      </c>
      <c r="E18" s="306">
        <f>IFERROR(VLOOKUP(A18,'Control-EM Abril 2022'!$H$3:$L$30,2,FALSE),"0")</f>
        <v>80</v>
      </c>
      <c r="F18" s="306">
        <f>IFERROR(VLOOKUP(A18,'Control-EM Abril 2022'!$H$6:$L$30,3,FALSE),"0")</f>
        <v>540</v>
      </c>
      <c r="G18" s="306">
        <f t="shared" si="0"/>
        <v>620</v>
      </c>
      <c r="H18" s="204" t="s">
        <v>12</v>
      </c>
      <c r="I18" s="238">
        <f t="shared" si="1"/>
        <v>1140.8</v>
      </c>
      <c r="J18" s="295"/>
      <c r="K18" s="270">
        <f t="shared" si="2"/>
        <v>1680.8</v>
      </c>
      <c r="L18" s="307"/>
      <c r="M18" s="290" t="s">
        <v>151</v>
      </c>
      <c r="N18" s="144">
        <f t="shared" si="4"/>
        <v>620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305">
        <f t="shared" si="3"/>
        <v>5.98</v>
      </c>
      <c r="E19" s="306" t="str">
        <f>IFERROR(VLOOKUP(A19,'Control-EM Abril 2022'!$H$3:$L$30,2,FALSE),"0")</f>
        <v>0</v>
      </c>
      <c r="F19" s="306" t="str">
        <f>IFERROR(VLOOKUP(A19,'Control-EM Abril 2022'!$H$6:$L$30,3,FALSE),"0")</f>
        <v>0</v>
      </c>
      <c r="G19" s="306">
        <f t="shared" si="0"/>
        <v>0</v>
      </c>
      <c r="H19" s="327" t="s">
        <v>12</v>
      </c>
      <c r="I19" s="238">
        <f t="shared" si="1"/>
        <v>0</v>
      </c>
      <c r="J19" s="295"/>
      <c r="K19" s="270">
        <f t="shared" si="2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305">
        <f t="shared" si="3"/>
        <v>5.45</v>
      </c>
      <c r="E20" s="306" t="str">
        <f>IFERROR(VLOOKUP(A20,'Control-EM Abril 2022'!$H$3:$L$30,2,FALSE),"0")</f>
        <v>0</v>
      </c>
      <c r="F20" s="306" t="str">
        <f>IFERROR(VLOOKUP(A20,'Control-EM Abril 2022'!$H$6:$L$30,3,FALSE),"0")</f>
        <v>0</v>
      </c>
      <c r="G20" s="306">
        <f t="shared" si="0"/>
        <v>0</v>
      </c>
      <c r="H20" s="48" t="s">
        <v>12</v>
      </c>
      <c r="I20" s="238">
        <f t="shared" si="1"/>
        <v>0</v>
      </c>
      <c r="J20" s="295"/>
      <c r="K20" s="270">
        <f t="shared" si="2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305">
        <f t="shared" si="3"/>
        <v>3.9</v>
      </c>
      <c r="E21" s="306" t="str">
        <f>IFERROR(VLOOKUP(A21,'Control-EM Abril 2022'!$H$3:$L$30,2,FALSE),"0")</f>
        <v>0</v>
      </c>
      <c r="F21" s="306" t="str">
        <f>IFERROR(VLOOKUP(A21,'Control-EM Abril 2022'!$H$6:$L$30,3,FALSE),"0")</f>
        <v>0</v>
      </c>
      <c r="G21" s="306">
        <f t="shared" si="0"/>
        <v>0</v>
      </c>
      <c r="H21" s="48" t="s">
        <v>12</v>
      </c>
      <c r="I21" s="238">
        <f t="shared" si="1"/>
        <v>0</v>
      </c>
      <c r="J21" s="295"/>
      <c r="K21" s="270">
        <f t="shared" si="2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305">
        <f t="shared" si="3"/>
        <v>2</v>
      </c>
      <c r="E22" s="306" t="str">
        <f>IFERROR(VLOOKUP(A22,'Control-EM Abril 2022'!$H$3:$L$30,2,FALSE),"0")</f>
        <v>0</v>
      </c>
      <c r="F22" s="306" t="str">
        <f>IFERROR(VLOOKUP(A22,'Control-EM Abril 2022'!$H$6:$L$30,3,FALSE),"0")</f>
        <v>0</v>
      </c>
      <c r="G22" s="306">
        <f t="shared" si="0"/>
        <v>0</v>
      </c>
      <c r="H22" s="48" t="s">
        <v>12</v>
      </c>
      <c r="I22" s="238">
        <f t="shared" si="1"/>
        <v>0</v>
      </c>
      <c r="J22" s="295"/>
      <c r="K22" s="270">
        <f t="shared" si="2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305">
        <f t="shared" si="3"/>
        <v>1.9</v>
      </c>
      <c r="E23" s="306" t="str">
        <f>IFERROR(VLOOKUP(A23,'Control-EM Abril 2022'!$H$3:$L$30,2,FALSE),"0")</f>
        <v>0</v>
      </c>
      <c r="F23" s="306" t="str">
        <f>IFERROR(VLOOKUP(A23,'Control-EM Abril 2022'!$H$6:$L$30,3,FALSE),"0")</f>
        <v>0</v>
      </c>
      <c r="G23" s="306">
        <f t="shared" si="0"/>
        <v>0</v>
      </c>
      <c r="H23" s="328" t="s">
        <v>12</v>
      </c>
      <c r="I23" s="238">
        <f t="shared" si="1"/>
        <v>0</v>
      </c>
      <c r="J23" s="295"/>
      <c r="K23" s="270">
        <f t="shared" si="2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305">
        <f t="shared" si="3"/>
        <v>3.4</v>
      </c>
      <c r="E24" s="306">
        <f>IFERROR(VLOOKUP(A24,'Control-EM Abril 2022'!$H$3:$L$30,2,FALSE),"0")</f>
        <v>0</v>
      </c>
      <c r="F24" s="306">
        <f>IFERROR(VLOOKUP(A24,'Control-EM Abril 2022'!$H$6:$L$30,3,FALSE),"0")</f>
        <v>540</v>
      </c>
      <c r="G24" s="306">
        <f t="shared" si="0"/>
        <v>540</v>
      </c>
      <c r="H24" s="327" t="s">
        <v>12</v>
      </c>
      <c r="I24" s="238">
        <f t="shared" si="1"/>
        <v>1836</v>
      </c>
      <c r="J24" s="295"/>
      <c r="K24" s="270">
        <f t="shared" si="2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305">
        <f t="shared" si="3"/>
        <v>6.1</v>
      </c>
      <c r="E25" s="306" t="str">
        <f>IFERROR(VLOOKUP(A25,'Control-EM Abril 2022'!$H$3:$L$30,2,FALSE),"0")</f>
        <v>0</v>
      </c>
      <c r="F25" s="306" t="str">
        <f>IFERROR(VLOOKUP(A25,'Control-EM Abril 2022'!$H$6:$L$30,3,FALSE),"0")</f>
        <v>0</v>
      </c>
      <c r="G25" s="306">
        <f t="shared" si="0"/>
        <v>0</v>
      </c>
      <c r="H25" s="327" t="s">
        <v>12</v>
      </c>
      <c r="I25" s="238">
        <f t="shared" si="1"/>
        <v>0</v>
      </c>
      <c r="J25" s="295"/>
      <c r="K25" s="270">
        <f t="shared" si="2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305">
        <f t="shared" si="3"/>
        <v>6.5</v>
      </c>
      <c r="E26" s="306" t="str">
        <f>IFERROR(VLOOKUP(A26,'Control-EM Abril 2022'!$H$3:$L$30,2,FALSE),"0")</f>
        <v>0</v>
      </c>
      <c r="F26" s="306" t="str">
        <f>IFERROR(VLOOKUP(A26,'Control-EM Abril 2022'!$H$6:$L$30,3,FALSE),"0")</f>
        <v>0</v>
      </c>
      <c r="G26" s="306">
        <f t="shared" si="0"/>
        <v>0</v>
      </c>
      <c r="H26" s="327" t="s">
        <v>12</v>
      </c>
      <c r="I26" s="238">
        <f t="shared" si="1"/>
        <v>0</v>
      </c>
      <c r="J26" s="295"/>
      <c r="K26" s="270">
        <f t="shared" si="2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305">
        <f t="shared" si="3"/>
        <v>5.82</v>
      </c>
      <c r="E27" s="306">
        <f>IFERROR(VLOOKUP(A27,'Control-EM Abril 2022'!$H$3:$L$30,2,FALSE),"0")</f>
        <v>0</v>
      </c>
      <c r="F27" s="306">
        <f>IFERROR(VLOOKUP(A27,'Control-EM Abril 2022'!$H$6:$L$30,3,FALSE),"0")</f>
        <v>1200</v>
      </c>
      <c r="G27" s="306">
        <f t="shared" si="0"/>
        <v>1200</v>
      </c>
      <c r="H27" s="327" t="s">
        <v>12</v>
      </c>
      <c r="I27" s="238">
        <f t="shared" si="1"/>
        <v>6984</v>
      </c>
      <c r="J27" s="295"/>
      <c r="K27" s="270">
        <f t="shared" si="2"/>
        <v>8184</v>
      </c>
      <c r="L27" s="304"/>
      <c r="M27" s="290" t="s">
        <v>176</v>
      </c>
      <c r="N27" s="144">
        <f t="shared" si="4"/>
        <v>1200</v>
      </c>
      <c r="O27" s="144"/>
      <c r="P27" s="144"/>
      <c r="Q27" s="185"/>
      <c r="R27" s="185"/>
      <c r="S27" s="185"/>
      <c r="T27" s="185"/>
    </row>
    <row r="28" spans="1:20" ht="24.95" hidden="1" customHeight="1" x14ac:dyDescent="0.2">
      <c r="A28" s="87" t="s">
        <v>175</v>
      </c>
      <c r="B28" s="158">
        <v>21</v>
      </c>
      <c r="C28" s="45" t="s">
        <v>97</v>
      </c>
      <c r="D28" s="305">
        <f t="shared" si="3"/>
        <v>2850</v>
      </c>
      <c r="E28" s="306" t="str">
        <f>IFERROR(VLOOKUP(A28,'Control-EM Abril 2022'!$H$3:$L$30,2,FALSE),"0")</f>
        <v>0</v>
      </c>
      <c r="F28" s="306" t="str">
        <f>IFERROR(VLOOKUP(A28,'Control-EM Abril 2022'!$H$6:$L$30,3,FALSE),"0")</f>
        <v>0</v>
      </c>
      <c r="G28" s="306">
        <f t="shared" si="0"/>
        <v>0</v>
      </c>
      <c r="H28" s="204" t="s">
        <v>177</v>
      </c>
      <c r="I28" s="238">
        <f t="shared" si="1"/>
        <v>0</v>
      </c>
      <c r="J28" s="295"/>
      <c r="K28" s="270">
        <f t="shared" si="2"/>
        <v>0</v>
      </c>
      <c r="L28" s="304"/>
      <c r="M28" s="291" t="s">
        <v>175</v>
      </c>
      <c r="N28" s="144">
        <f t="shared" si="4"/>
        <v>0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305">
        <f t="shared" si="3"/>
        <v>4.5999999999999996</v>
      </c>
      <c r="E29" s="306" t="str">
        <f>IFERROR(VLOOKUP(A29,'Control-EM Abril 2022'!$H$3:$L$30,2,FALSE),"0")</f>
        <v>0</v>
      </c>
      <c r="F29" s="306" t="str">
        <f>IFERROR(VLOOKUP(A29,'Control-EM Abril 2022'!$H$6:$L$30,3,FALSE),"0")</f>
        <v>0</v>
      </c>
      <c r="G29" s="306">
        <f t="shared" si="0"/>
        <v>0</v>
      </c>
      <c r="H29" s="48" t="s">
        <v>12</v>
      </c>
      <c r="I29" s="238">
        <f t="shared" si="1"/>
        <v>0</v>
      </c>
      <c r="J29" s="295"/>
      <c r="K29" s="270">
        <f t="shared" si="2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305">
        <f t="shared" si="3"/>
        <v>2.2000000000000002</v>
      </c>
      <c r="E30" s="306" t="str">
        <f>IFERROR(VLOOKUP(A30,'Control-EM Abril 2022'!$H$3:$L$30,2,FALSE),"0")</f>
        <v>0</v>
      </c>
      <c r="F30" s="306" t="str">
        <f>IFERROR(VLOOKUP(A30,'Control-EM Abril 2022'!$H$6:$L$30,3,FALSE),"0")</f>
        <v>0</v>
      </c>
      <c r="G30" s="306">
        <f t="shared" si="0"/>
        <v>0</v>
      </c>
      <c r="H30" s="48" t="s">
        <v>12</v>
      </c>
      <c r="I30" s="238">
        <f t="shared" si="1"/>
        <v>0</v>
      </c>
      <c r="J30" s="295"/>
      <c r="K30" s="270">
        <f t="shared" si="2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305">
        <f t="shared" si="3"/>
        <v>3.91</v>
      </c>
      <c r="E31" s="306">
        <f>IFERROR(VLOOKUP(A31,'Control-EM Abril 2022'!$H$3:$L$30,2,FALSE),"0")</f>
        <v>40</v>
      </c>
      <c r="F31" s="306">
        <f>IFERROR(VLOOKUP(A31,'Control-EM Abril 2022'!$H$6:$L$30,3,FALSE),"0")</f>
        <v>0</v>
      </c>
      <c r="G31" s="306">
        <f t="shared" si="0"/>
        <v>40</v>
      </c>
      <c r="H31" s="48" t="s">
        <v>12</v>
      </c>
      <c r="I31" s="238">
        <f t="shared" si="1"/>
        <v>156.4</v>
      </c>
      <c r="J31" s="295"/>
      <c r="K31" s="270">
        <f t="shared" si="2"/>
        <v>156.4</v>
      </c>
      <c r="M31" s="290" t="s">
        <v>170</v>
      </c>
      <c r="N31" s="144">
        <f t="shared" si="4"/>
        <v>40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305">
        <f t="shared" si="3"/>
        <v>3.3</v>
      </c>
      <c r="E32" s="306" t="str">
        <f>IFERROR(VLOOKUP(A32,'Control-EM Abril 2022'!$H$3:$L$30,2,FALSE),"0")</f>
        <v>0</v>
      </c>
      <c r="F32" s="306" t="str">
        <f>IFERROR(VLOOKUP(A32,'Control-EM Abril 2022'!$H$6:$L$30,3,FALSE),"0")</f>
        <v>0</v>
      </c>
      <c r="G32" s="306">
        <f t="shared" si="0"/>
        <v>0</v>
      </c>
      <c r="H32" s="48" t="s">
        <v>12</v>
      </c>
      <c r="I32" s="238">
        <f t="shared" si="1"/>
        <v>0</v>
      </c>
      <c r="J32" s="295"/>
      <c r="K32" s="270">
        <f t="shared" si="2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0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305">
        <f t="shared" si="3"/>
        <v>4.1500000000000004</v>
      </c>
      <c r="E33" s="306" t="str">
        <f>IFERROR(VLOOKUP(A33,'Control-EM Abril 2022'!$H$3:$L$30,2,FALSE),"0")</f>
        <v>0</v>
      </c>
      <c r="F33" s="306" t="str">
        <f>IFERROR(VLOOKUP(A33,'Control-EM Abril 2022'!$H$6:$L$30,3,FALSE),"0")</f>
        <v>0</v>
      </c>
      <c r="G33" s="306">
        <f t="shared" si="0"/>
        <v>0</v>
      </c>
      <c r="H33" s="327" t="s">
        <v>12</v>
      </c>
      <c r="I33" s="238">
        <f t="shared" si="1"/>
        <v>0</v>
      </c>
      <c r="J33" s="295"/>
      <c r="K33" s="270">
        <f t="shared" si="2"/>
        <v>0</v>
      </c>
      <c r="L33" s="67"/>
      <c r="M33" s="289"/>
      <c r="N33" s="144">
        <f t="shared" si="4"/>
        <v>0</v>
      </c>
    </row>
    <row r="34" spans="1:20" ht="24.95" hidden="1" customHeight="1" x14ac:dyDescent="0.2">
      <c r="A34" s="87" t="s">
        <v>73</v>
      </c>
      <c r="B34" s="158">
        <v>27</v>
      </c>
      <c r="C34" s="45" t="s">
        <v>92</v>
      </c>
      <c r="D34" s="305">
        <f t="shared" si="3"/>
        <v>4.3600000000000003</v>
      </c>
      <c r="E34" s="306" t="str">
        <f>IFERROR(VLOOKUP(A34,'Control-EM Abril 2022'!$H$3:$L$30,2,FALSE),"0")</f>
        <v>0</v>
      </c>
      <c r="F34" s="306" t="str">
        <f>IFERROR(VLOOKUP(A34,'Control-EM Abril 2022'!$H$6:$L$30,3,FALSE),"0")</f>
        <v>0</v>
      </c>
      <c r="G34" s="306">
        <f t="shared" si="0"/>
        <v>0</v>
      </c>
      <c r="H34" s="327" t="s">
        <v>12</v>
      </c>
      <c r="I34" s="238">
        <f t="shared" si="1"/>
        <v>0</v>
      </c>
      <c r="J34" s="295"/>
      <c r="K34" s="270">
        <f t="shared" si="2"/>
        <v>0</v>
      </c>
      <c r="M34" s="290"/>
      <c r="N34" s="144">
        <f t="shared" si="4"/>
        <v>0</v>
      </c>
      <c r="O34" s="144"/>
    </row>
    <row r="35" spans="1:20" ht="24.95" customHeight="1" x14ac:dyDescent="0.2">
      <c r="A35" s="87" t="s">
        <v>74</v>
      </c>
      <c r="B35" s="158">
        <v>28</v>
      </c>
      <c r="C35" s="45" t="s">
        <v>93</v>
      </c>
      <c r="D35" s="305">
        <f t="shared" si="3"/>
        <v>5.3</v>
      </c>
      <c r="E35" s="306">
        <f>IFERROR(VLOOKUP(A35,'Control-EM Abril 2022'!$H$3:$L$30,2,FALSE),"0")</f>
        <v>170</v>
      </c>
      <c r="F35" s="306">
        <f>IFERROR(VLOOKUP(A35,'Control-EM Abril 2022'!$H$6:$L$30,3,FALSE),"0")</f>
        <v>0</v>
      </c>
      <c r="G35" s="306">
        <f t="shared" si="0"/>
        <v>170</v>
      </c>
      <c r="H35" s="327" t="s">
        <v>12</v>
      </c>
      <c r="I35" s="238">
        <f t="shared" si="1"/>
        <v>901</v>
      </c>
      <c r="J35" s="295"/>
      <c r="K35" s="270">
        <f t="shared" si="2"/>
        <v>901</v>
      </c>
      <c r="L35" s="304"/>
      <c r="M35" s="290" t="s">
        <v>155</v>
      </c>
      <c r="N35" s="144">
        <f t="shared" si="4"/>
        <v>170</v>
      </c>
      <c r="O35" s="144"/>
      <c r="P35" s="144"/>
      <c r="Q35" s="185"/>
      <c r="R35" s="185"/>
      <c r="S35" s="185"/>
      <c r="T35" s="185"/>
    </row>
    <row r="36" spans="1:20" ht="24.95" customHeight="1" x14ac:dyDescent="0.2">
      <c r="A36" s="87" t="s">
        <v>143</v>
      </c>
      <c r="B36" s="158">
        <v>29</v>
      </c>
      <c r="C36" s="45" t="s">
        <v>147</v>
      </c>
      <c r="D36" s="305">
        <f t="shared" si="3"/>
        <v>3.4</v>
      </c>
      <c r="E36" s="306">
        <f>IFERROR(VLOOKUP(A36,'Control-EM Abril 2022'!$H$3:$L$30,2,FALSE),"0")</f>
        <v>0</v>
      </c>
      <c r="F36" s="306">
        <f>IFERROR(VLOOKUP(A36,'Control-EM Abril 2022'!$H$6:$L$30,3,FALSE),"0")</f>
        <v>300</v>
      </c>
      <c r="G36" s="306">
        <f t="shared" si="0"/>
        <v>300</v>
      </c>
      <c r="H36" s="327" t="s">
        <v>12</v>
      </c>
      <c r="I36" s="238">
        <f t="shared" si="1"/>
        <v>1020</v>
      </c>
      <c r="J36" s="295"/>
      <c r="K36" s="270">
        <f t="shared" si="2"/>
        <v>1320</v>
      </c>
      <c r="M36" s="290" t="s">
        <v>173</v>
      </c>
      <c r="N36" s="144">
        <f t="shared" si="4"/>
        <v>300</v>
      </c>
      <c r="O36" s="144"/>
      <c r="Q36" s="146"/>
      <c r="R36" s="146"/>
      <c r="S36" s="146"/>
      <c r="T36" s="146"/>
    </row>
    <row r="37" spans="1:20" ht="24.95" hidden="1" customHeight="1" x14ac:dyDescent="0.2">
      <c r="A37" s="87" t="s">
        <v>75</v>
      </c>
      <c r="B37" s="158">
        <v>30</v>
      </c>
      <c r="C37" s="45" t="s">
        <v>95</v>
      </c>
      <c r="D37" s="305">
        <f t="shared" si="3"/>
        <v>2.58</v>
      </c>
      <c r="E37" s="306" t="str">
        <f>IFERROR(VLOOKUP(A37,'Control-EM Abril 2022'!$H$3:$L$30,2,FALSE),"0")</f>
        <v>0</v>
      </c>
      <c r="F37" s="306" t="str">
        <f>IFERROR(VLOOKUP(A37,'Control-EM Abril 2022'!$H$6:$L$30,3,FALSE),"0")</f>
        <v>0</v>
      </c>
      <c r="G37" s="306">
        <f t="shared" si="0"/>
        <v>0</v>
      </c>
      <c r="H37" s="327" t="s">
        <v>12</v>
      </c>
      <c r="I37" s="238">
        <f t="shared" si="1"/>
        <v>0</v>
      </c>
      <c r="J37" s="295"/>
      <c r="K37" s="270">
        <f t="shared" si="2"/>
        <v>0</v>
      </c>
      <c r="M37" s="290"/>
      <c r="N37" s="144">
        <f t="shared" si="4"/>
        <v>0</v>
      </c>
      <c r="O37" s="144"/>
    </row>
    <row r="38" spans="1:20" ht="24.95" hidden="1" customHeight="1" x14ac:dyDescent="0.2">
      <c r="A38" s="87" t="s">
        <v>76</v>
      </c>
      <c r="B38" s="158">
        <v>31</v>
      </c>
      <c r="C38" s="45" t="s">
        <v>124</v>
      </c>
      <c r="D38" s="305">
        <f t="shared" si="3"/>
        <v>4.4000000000000004</v>
      </c>
      <c r="E38" s="306" t="str">
        <f>IFERROR(VLOOKUP(A38,'Control-EM Abril 2022'!$H$3:$L$30,2,FALSE),"0")</f>
        <v>0</v>
      </c>
      <c r="F38" s="306" t="str">
        <f>IFERROR(VLOOKUP(A38,'Control-EM Abril 2022'!$H$6:$L$30,3,FALSE),"0")</f>
        <v>0</v>
      </c>
      <c r="G38" s="306">
        <f t="shared" si="0"/>
        <v>0</v>
      </c>
      <c r="H38" s="327" t="s">
        <v>12</v>
      </c>
      <c r="I38" s="238">
        <f t="shared" si="1"/>
        <v>0</v>
      </c>
      <c r="J38" s="295"/>
      <c r="K38" s="270">
        <f t="shared" si="2"/>
        <v>0</v>
      </c>
      <c r="M38" s="290" t="s">
        <v>248</v>
      </c>
      <c r="N38" s="144">
        <f t="shared" si="4"/>
        <v>0</v>
      </c>
      <c r="O38" s="144"/>
      <c r="Q38" s="146"/>
      <c r="R38" s="146"/>
      <c r="S38" s="146"/>
      <c r="T38" s="146"/>
    </row>
    <row r="39" spans="1:20" ht="24.95" customHeight="1" x14ac:dyDescent="0.2">
      <c r="A39" s="87" t="s">
        <v>77</v>
      </c>
      <c r="B39" s="158">
        <v>32</v>
      </c>
      <c r="C39" s="45" t="s">
        <v>96</v>
      </c>
      <c r="D39" s="305">
        <f t="shared" si="3"/>
        <v>4.3</v>
      </c>
      <c r="E39" s="306">
        <f>IFERROR(VLOOKUP(A39,'Control-EM Abril 2022'!$H$3:$L$30,2,FALSE),"0")</f>
        <v>0</v>
      </c>
      <c r="F39" s="306">
        <f>IFERROR(VLOOKUP(A39,'Control-EM Abril 2022'!$H$6:$L$30,3,FALSE),"0")</f>
        <v>1200</v>
      </c>
      <c r="G39" s="306">
        <f t="shared" si="0"/>
        <v>1200</v>
      </c>
      <c r="H39" s="48" t="s">
        <v>12</v>
      </c>
      <c r="I39" s="238">
        <f t="shared" si="1"/>
        <v>5160</v>
      </c>
      <c r="J39" s="295"/>
      <c r="K39" s="270">
        <f t="shared" si="2"/>
        <v>6360</v>
      </c>
      <c r="M39" s="290" t="s">
        <v>189</v>
      </c>
      <c r="N39" s="144">
        <f t="shared" si="4"/>
        <v>1200</v>
      </c>
      <c r="O39" s="144"/>
      <c r="P39" s="144"/>
      <c r="Q39" s="185"/>
      <c r="R39" s="185"/>
      <c r="S39" s="185"/>
      <c r="T39" s="185"/>
    </row>
    <row r="40" spans="1:20" ht="24.95" hidden="1" customHeight="1" x14ac:dyDescent="0.2">
      <c r="A40" s="87" t="s">
        <v>58</v>
      </c>
      <c r="B40" s="158">
        <v>33</v>
      </c>
      <c r="C40" s="45" t="s">
        <v>61</v>
      </c>
      <c r="D40" s="305">
        <f t="shared" si="3"/>
        <v>4.3</v>
      </c>
      <c r="E40" s="306" t="str">
        <f>IFERROR(VLOOKUP(A40,'Control-EM Abril 2022'!$H$3:$L$30,2,FALSE),"0")</f>
        <v>0</v>
      </c>
      <c r="F40" s="306" t="str">
        <f>IFERROR(VLOOKUP(A40,'Control-EM Abril 2022'!$H$6:$L$30,3,FALSE),"0")</f>
        <v>0</v>
      </c>
      <c r="G40" s="306">
        <f t="shared" si="0"/>
        <v>0</v>
      </c>
      <c r="H40" s="48" t="s">
        <v>12</v>
      </c>
      <c r="I40" s="238">
        <f t="shared" si="1"/>
        <v>0</v>
      </c>
      <c r="J40" s="295"/>
      <c r="K40" s="270">
        <f t="shared" si="2"/>
        <v>0</v>
      </c>
      <c r="M40" s="290"/>
      <c r="N40" s="144">
        <f t="shared" si="4"/>
        <v>0</v>
      </c>
      <c r="O40" s="144"/>
    </row>
    <row r="41" spans="1:20" ht="24.95" hidden="1" customHeight="1" x14ac:dyDescent="0.2">
      <c r="A41" s="87" t="s">
        <v>35</v>
      </c>
      <c r="B41" s="158">
        <v>34</v>
      </c>
      <c r="C41" s="45" t="s">
        <v>50</v>
      </c>
      <c r="D41" s="305">
        <f t="shared" si="3"/>
        <v>2.2000000000000002</v>
      </c>
      <c r="E41" s="306" t="str">
        <f>IFERROR(VLOOKUP(A41,'Control-EM Abril 2022'!$H$3:$L$30,2,FALSE),"0")</f>
        <v>0</v>
      </c>
      <c r="F41" s="306" t="str">
        <f>IFERROR(VLOOKUP(A41,'Control-EM Abril 2022'!$H$6:$L$30,3,FALSE),"0")</f>
        <v>0</v>
      </c>
      <c r="G41" s="306">
        <f t="shared" si="0"/>
        <v>0</v>
      </c>
      <c r="H41" s="48" t="s">
        <v>12</v>
      </c>
      <c r="I41" s="238">
        <f t="shared" si="1"/>
        <v>0</v>
      </c>
      <c r="J41" s="295"/>
      <c r="K41" s="270">
        <f t="shared" si="2"/>
        <v>0</v>
      </c>
      <c r="M41" s="290"/>
      <c r="N41" s="144">
        <f t="shared" si="4"/>
        <v>0</v>
      </c>
      <c r="O41" s="144"/>
    </row>
    <row r="42" spans="1:20" ht="24.95" customHeight="1" x14ac:dyDescent="0.2">
      <c r="A42" s="87" t="s">
        <v>27</v>
      </c>
      <c r="B42" s="158">
        <v>35</v>
      </c>
      <c r="C42" s="45" t="s">
        <v>47</v>
      </c>
      <c r="D42" s="305">
        <f t="shared" si="3"/>
        <v>3.23</v>
      </c>
      <c r="E42" s="306">
        <f>IFERROR(VLOOKUP(A42,'Control-EM Abril 2022'!$H$3:$L$30,2,FALSE),"0")</f>
        <v>0</v>
      </c>
      <c r="F42" s="306">
        <f>IFERROR(VLOOKUP(A42,'Control-EM Abril 2022'!$H$6:$L$30,3,FALSE),"0")</f>
        <v>250</v>
      </c>
      <c r="G42" s="306">
        <f t="shared" si="0"/>
        <v>250</v>
      </c>
      <c r="H42" s="158" t="s">
        <v>12</v>
      </c>
      <c r="I42" s="238">
        <f t="shared" si="1"/>
        <v>807.5</v>
      </c>
      <c r="J42" s="295"/>
      <c r="K42" s="270">
        <f t="shared" si="2"/>
        <v>1057.5</v>
      </c>
      <c r="L42" s="174"/>
      <c r="M42" s="290" t="s">
        <v>244</v>
      </c>
      <c r="N42" s="144">
        <f t="shared" si="4"/>
        <v>250</v>
      </c>
      <c r="O42" s="144"/>
      <c r="P42" s="144"/>
      <c r="Q42" s="185"/>
      <c r="R42" s="185"/>
      <c r="S42" s="185"/>
      <c r="T42" s="185"/>
    </row>
    <row r="43" spans="1:20" customFormat="1" ht="24.95" customHeight="1" x14ac:dyDescent="0.2">
      <c r="A43" s="87" t="s">
        <v>59</v>
      </c>
      <c r="B43" s="158">
        <v>36</v>
      </c>
      <c r="C43" s="96" t="s">
        <v>60</v>
      </c>
      <c r="D43" s="305">
        <f t="shared" si="3"/>
        <v>3.23</v>
      </c>
      <c r="E43" s="306">
        <f>IFERROR(VLOOKUP(A43,'Control-EM Abril 2022'!$H$3:$L$30,2,FALSE),"0")</f>
        <v>200</v>
      </c>
      <c r="F43" s="306">
        <f>IFERROR(VLOOKUP(A43,'Control-EM Abril 2022'!$H$6:$L$30,3,FALSE),"0")</f>
        <v>0</v>
      </c>
      <c r="G43" s="306">
        <f t="shared" si="0"/>
        <v>200</v>
      </c>
      <c r="H43" s="327" t="s">
        <v>12</v>
      </c>
      <c r="I43" s="238">
        <f t="shared" si="1"/>
        <v>646</v>
      </c>
      <c r="J43" s="295"/>
      <c r="K43" s="270">
        <f t="shared" si="2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0" customFormat="1" ht="24.95" hidden="1" customHeight="1" x14ac:dyDescent="0.2">
      <c r="A44" s="87" t="s">
        <v>122</v>
      </c>
      <c r="B44" s="158">
        <v>37</v>
      </c>
      <c r="C44" s="164" t="s">
        <v>125</v>
      </c>
      <c r="D44" s="305">
        <f t="shared" si="3"/>
        <v>4.76</v>
      </c>
      <c r="E44" s="306" t="str">
        <f>IFERROR(VLOOKUP(A44,'Control-EM Abril 2022'!$H$3:$L$30,2,FALSE),"0")</f>
        <v>0</v>
      </c>
      <c r="F44" s="306" t="str">
        <f>IFERROR(VLOOKUP(A44,'Control-EM Abril 2022'!$H$6:$L$30,3,FALSE),"0")</f>
        <v>0</v>
      </c>
      <c r="G44" s="306">
        <f t="shared" si="0"/>
        <v>0</v>
      </c>
      <c r="H44" s="327" t="s">
        <v>12</v>
      </c>
      <c r="I44" s="238">
        <f t="shared" si="1"/>
        <v>0</v>
      </c>
      <c r="J44" s="295"/>
      <c r="K44" s="270">
        <f t="shared" si="2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0" ht="24.95" customHeight="1" x14ac:dyDescent="0.2">
      <c r="A45" s="87" t="s">
        <v>203</v>
      </c>
      <c r="B45" s="158">
        <v>35</v>
      </c>
      <c r="C45" s="323" t="s">
        <v>202</v>
      </c>
      <c r="D45" s="305">
        <f t="shared" si="3"/>
        <v>4.45</v>
      </c>
      <c r="E45" s="306">
        <f>IFERROR(VLOOKUP(A45,'Control-EM Abril 2022'!$H$3:$L$30,2,FALSE),"0")</f>
        <v>0</v>
      </c>
      <c r="F45" s="306">
        <f>IFERROR(VLOOKUP(A45,'Control-EM Abril 2022'!$H$6:$L$30,3,FALSE),"0")</f>
        <v>1400</v>
      </c>
      <c r="G45" s="306">
        <f t="shared" si="0"/>
        <v>1400</v>
      </c>
      <c r="H45" s="158">
        <f>IFERROR(VLOOKUP(A45,'Control -LR-ES Abril 2022'!$H$7:$N$22,4,FALSE),"0")</f>
        <v>0</v>
      </c>
      <c r="I45" s="238">
        <f t="shared" si="1"/>
        <v>6230</v>
      </c>
      <c r="J45" s="158"/>
      <c r="K45" s="325"/>
      <c r="L45" s="56"/>
      <c r="M45" s="54" t="str">
        <f>A45</f>
        <v>RT740</v>
      </c>
      <c r="N45" s="144">
        <f>G45/200</f>
        <v>7</v>
      </c>
      <c r="O45" s="337" t="s">
        <v>220</v>
      </c>
      <c r="P45" s="146"/>
      <c r="Q45" s="146"/>
      <c r="R45" s="146"/>
      <c r="S45" s="146"/>
    </row>
    <row r="46" spans="1:20" customFormat="1" ht="24.95" customHeight="1" x14ac:dyDescent="0.2">
      <c r="A46" s="87" t="s">
        <v>200</v>
      </c>
      <c r="B46" s="158">
        <v>38</v>
      </c>
      <c r="C46" s="164" t="s">
        <v>201</v>
      </c>
      <c r="D46" s="305">
        <f t="shared" si="3"/>
        <v>5.19</v>
      </c>
      <c r="E46" s="306">
        <f>IFERROR(VLOOKUP(A46,'Control-EM Abril 2022'!$H$3:$L$30,2,FALSE),"0")</f>
        <v>0</v>
      </c>
      <c r="F46" s="306">
        <f>IFERROR(VLOOKUP(A46,'Control-EM Abril 2022'!$H$6:$L$30,3,FALSE),"0")</f>
        <v>600</v>
      </c>
      <c r="G46" s="306">
        <f t="shared" si="0"/>
        <v>600</v>
      </c>
      <c r="H46" s="327" t="s">
        <v>12</v>
      </c>
      <c r="I46" s="238">
        <f t="shared" si="1"/>
        <v>3114.0000000000005</v>
      </c>
      <c r="J46" s="295"/>
      <c r="K46" s="270"/>
      <c r="M46" s="290" t="str">
        <f>A46</f>
        <v>RT760</v>
      </c>
      <c r="N46" s="144">
        <f>G46/200</f>
        <v>3</v>
      </c>
      <c r="O46" s="144" t="s">
        <v>220</v>
      </c>
      <c r="Q46" s="146"/>
      <c r="R46" s="146"/>
      <c r="S46" s="146"/>
      <c r="T46" s="146"/>
    </row>
    <row r="47" spans="1:20" customFormat="1" ht="24.95" hidden="1" customHeight="1" x14ac:dyDescent="0.2">
      <c r="A47" s="87" t="s">
        <v>186</v>
      </c>
      <c r="B47" s="158">
        <v>39</v>
      </c>
      <c r="C47" s="211" t="s">
        <v>187</v>
      </c>
      <c r="D47" s="305">
        <f t="shared" si="3"/>
        <v>5.24</v>
      </c>
      <c r="E47" s="306" t="str">
        <f>IFERROR(VLOOKUP(A47,'Control-EM Abril 2022'!$H$3:$L$30,2,FALSE),"0")</f>
        <v>0</v>
      </c>
      <c r="F47" s="306" t="str">
        <f>IFERROR(VLOOKUP(A47,'Control-EM Abril 2022'!$H$6:$L$30,3,FALSE),"0")</f>
        <v>0</v>
      </c>
      <c r="G47" s="306">
        <f t="shared" si="0"/>
        <v>0</v>
      </c>
      <c r="H47" s="327" t="s">
        <v>12</v>
      </c>
      <c r="I47" s="238">
        <f t="shared" si="1"/>
        <v>0</v>
      </c>
      <c r="J47" s="295"/>
      <c r="K47" s="270"/>
      <c r="M47" s="290" t="str">
        <f>A47</f>
        <v>RT155</v>
      </c>
      <c r="N47" s="144">
        <f t="shared" si="4"/>
        <v>0</v>
      </c>
      <c r="O47" s="144"/>
      <c r="Q47" s="146"/>
      <c r="R47" s="146"/>
      <c r="S47" s="146"/>
      <c r="T47" s="146"/>
    </row>
    <row r="48" spans="1:20" customFormat="1" ht="24.95" customHeight="1" x14ac:dyDescent="0.2">
      <c r="A48" s="87" t="s">
        <v>257</v>
      </c>
      <c r="B48" s="158">
        <v>39</v>
      </c>
      <c r="C48" s="211" t="s">
        <v>333</v>
      </c>
      <c r="D48" s="305">
        <f t="shared" si="3"/>
        <v>3.9</v>
      </c>
      <c r="E48" s="306">
        <f>IFERROR(VLOOKUP(A48,'Control-EM Abril 2022'!$H$3:$L$30,2,FALSE),"0")</f>
        <v>0</v>
      </c>
      <c r="F48" s="306">
        <f>IFERROR(VLOOKUP(A48,'Control-EM Abril 2022'!$H$6:$L$30,3,FALSE),"0")</f>
        <v>500</v>
      </c>
      <c r="G48" s="306">
        <f>E48+F48</f>
        <v>500</v>
      </c>
      <c r="H48" s="327" t="s">
        <v>12</v>
      </c>
      <c r="I48" s="238">
        <f t="shared" si="1"/>
        <v>1950</v>
      </c>
      <c r="J48" s="295"/>
      <c r="K48" s="270"/>
      <c r="M48" s="290" t="s">
        <v>337</v>
      </c>
      <c r="N48" s="144">
        <f>G48</f>
        <v>500</v>
      </c>
      <c r="O48" s="144"/>
      <c r="Q48" s="146"/>
      <c r="R48" s="146"/>
      <c r="S48" s="146"/>
      <c r="T48" s="146"/>
    </row>
    <row r="49" spans="1:23" customFormat="1" ht="24.95" customHeight="1" x14ac:dyDescent="0.2">
      <c r="A49" s="87" t="s">
        <v>227</v>
      </c>
      <c r="B49" s="158">
        <v>40</v>
      </c>
      <c r="C49" s="96" t="s">
        <v>227</v>
      </c>
      <c r="D49" s="305">
        <f t="shared" si="3"/>
        <v>4.4000000000000004</v>
      </c>
      <c r="E49" s="306">
        <f>IFERROR(VLOOKUP(A49,'Control-EM Abril 2022'!$H$3:$L$30,2,FALSE),"0")</f>
        <v>1160</v>
      </c>
      <c r="F49" s="306">
        <f>IFERROR(VLOOKUP(A49,'Control-EM Abril 2022'!$H$6:$L$30,3,FALSE),"0")</f>
        <v>0</v>
      </c>
      <c r="G49" s="306">
        <f t="shared" si="0"/>
        <v>1160</v>
      </c>
      <c r="H49" s="327" t="s">
        <v>12</v>
      </c>
      <c r="I49" s="238">
        <f t="shared" si="1"/>
        <v>5104</v>
      </c>
      <c r="J49" s="295"/>
      <c r="K49" s="295"/>
      <c r="L49" s="295"/>
      <c r="M49" s="290">
        <v>20002380</v>
      </c>
      <c r="N49" s="144">
        <f t="shared" si="4"/>
        <v>1160</v>
      </c>
      <c r="O49" s="144" t="s">
        <v>224</v>
      </c>
      <c r="P49" s="65"/>
      <c r="U49" s="65"/>
      <c r="V49" s="65"/>
    </row>
    <row r="50" spans="1:23" ht="24.95" customHeight="1" x14ac:dyDescent="0.2">
      <c r="A50" s="87" t="s">
        <v>228</v>
      </c>
      <c r="B50" s="308">
        <v>41</v>
      </c>
      <c r="C50" s="215" t="s">
        <v>228</v>
      </c>
      <c r="D50" s="305">
        <f t="shared" si="3"/>
        <v>3.88</v>
      </c>
      <c r="E50" s="306">
        <f>IFERROR(VLOOKUP(A50,'Control-EM Abril 2022'!$H$3:$L$30,2,FALSE),"0")</f>
        <v>1500</v>
      </c>
      <c r="F50" s="306">
        <f>IFERROR(VLOOKUP(A50,'Control-EM Abril 2022'!$H$6:$L$30,3,FALSE),"0")</f>
        <v>600</v>
      </c>
      <c r="G50" s="306">
        <f t="shared" si="0"/>
        <v>2100</v>
      </c>
      <c r="H50" s="204" t="s">
        <v>12</v>
      </c>
      <c r="I50" s="238">
        <f t="shared" si="1"/>
        <v>8148</v>
      </c>
      <c r="J50" s="295"/>
      <c r="K50" s="295"/>
      <c r="L50" s="295"/>
      <c r="M50" s="290">
        <v>20002186</v>
      </c>
      <c r="N50" s="144">
        <f t="shared" si="4"/>
        <v>2100</v>
      </c>
      <c r="Q50"/>
      <c r="R50"/>
      <c r="S50"/>
      <c r="T50"/>
    </row>
    <row r="51" spans="1:23" s="268" customFormat="1" ht="30" customHeight="1" x14ac:dyDescent="0.2">
      <c r="B51" s="269"/>
      <c r="C51" s="562" t="s">
        <v>11</v>
      </c>
      <c r="D51" s="563"/>
      <c r="E51" s="326">
        <f>SUM(E8:E50)</f>
        <v>6370</v>
      </c>
      <c r="F51" s="326">
        <f>SUM(F8:F50)</f>
        <v>9530</v>
      </c>
      <c r="G51" s="333">
        <f>SUM(G8:G50)</f>
        <v>15900</v>
      </c>
      <c r="H51" s="334" t="s">
        <v>12</v>
      </c>
      <c r="I51" s="333">
        <f>SUM(I8:I50)</f>
        <v>56906.1</v>
      </c>
      <c r="J51" s="295"/>
      <c r="K51" s="295"/>
      <c r="L51" s="295"/>
      <c r="M51" s="56"/>
      <c r="N51" s="56"/>
      <c r="O51" s="271"/>
      <c r="S51" s="185"/>
      <c r="T51" s="142"/>
      <c r="U51" s="142"/>
      <c r="V51" s="142"/>
      <c r="W51" s="142"/>
    </row>
    <row r="52" spans="1:23" s="268" customFormat="1" ht="30" customHeight="1" x14ac:dyDescent="0.2">
      <c r="B52" s="269"/>
      <c r="C52" s="545"/>
      <c r="D52" s="545"/>
      <c r="E52" s="545"/>
      <c r="F52" s="545"/>
      <c r="G52" s="546"/>
      <c r="H52" s="70" t="s">
        <v>291</v>
      </c>
      <c r="I52" s="70" t="s">
        <v>292</v>
      </c>
      <c r="J52" s="296"/>
      <c r="K52" s="286"/>
      <c r="M52" s="271"/>
      <c r="Q52" s="185"/>
      <c r="R52" s="142"/>
      <c r="S52" s="142"/>
      <c r="T52" s="142"/>
      <c r="U52" s="142"/>
    </row>
    <row r="53" spans="1:23" s="268" customFormat="1" ht="30" customHeight="1" x14ac:dyDescent="0.2">
      <c r="B53" s="269"/>
      <c r="C53" s="543" t="s">
        <v>293</v>
      </c>
      <c r="D53" s="543"/>
      <c r="E53" s="543"/>
      <c r="F53" s="543"/>
      <c r="G53" s="273">
        <f>H53/H53</f>
        <v>1</v>
      </c>
      <c r="H53" s="309">
        <f>I51</f>
        <v>56906.1</v>
      </c>
      <c r="I53" s="309">
        <f>H53*0.97</f>
        <v>55198.916999999994</v>
      </c>
      <c r="J53" s="295"/>
      <c r="K53" s="286"/>
      <c r="M53" s="271"/>
      <c r="R53" s="142"/>
      <c r="S53" s="142"/>
      <c r="T53" s="142"/>
      <c r="U53" s="142"/>
    </row>
    <row r="54" spans="1:23" s="268" customFormat="1" ht="30" customHeight="1" x14ac:dyDescent="0.2">
      <c r="B54" s="269"/>
      <c r="C54" s="554" t="s">
        <v>307</v>
      </c>
      <c r="D54" s="555"/>
      <c r="E54" s="555"/>
      <c r="F54" s="556"/>
      <c r="G54" s="273">
        <f>H54/H53</f>
        <v>0.37066325051268673</v>
      </c>
      <c r="H54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$49*E49+$D$50*E50+D45*E45+D48*E48)</f>
        <v>21093</v>
      </c>
      <c r="I54" s="70">
        <f>H54*0.97</f>
        <v>20460.21</v>
      </c>
      <c r="J54" s="296"/>
      <c r="K54" s="286"/>
      <c r="L54" s="271"/>
      <c r="M54" s="271"/>
      <c r="R54" s="142"/>
      <c r="S54" s="142"/>
      <c r="T54" s="142"/>
      <c r="U54" s="142"/>
    </row>
    <row r="55" spans="1:23" s="268" customFormat="1" ht="30" customHeight="1" x14ac:dyDescent="0.2">
      <c r="B55" s="269"/>
      <c r="C55" s="557" t="s">
        <v>308</v>
      </c>
      <c r="D55" s="558"/>
      <c r="E55" s="558"/>
      <c r="F55" s="559"/>
      <c r="G55" s="273">
        <f>H55/H53</f>
        <v>0.5198581522894733</v>
      </c>
      <c r="H55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$49*F49+$D$50*F50+D48*F48)</f>
        <v>29583.1</v>
      </c>
      <c r="I55" s="70">
        <f>H55*0.97</f>
        <v>28695.606999999996</v>
      </c>
      <c r="J55" s="296"/>
      <c r="K55" s="286"/>
      <c r="L55" s="271"/>
      <c r="M55" s="271"/>
      <c r="R55" s="142"/>
      <c r="S55" s="142"/>
      <c r="T55" s="142"/>
      <c r="U55" s="142"/>
    </row>
    <row r="56" spans="1:23" s="268" customFormat="1" ht="30" customHeight="1" x14ac:dyDescent="0.2">
      <c r="B56" s="269"/>
      <c r="C56" s="274"/>
      <c r="D56" s="145"/>
      <c r="E56" s="275"/>
      <c r="G56" s="276">
        <f>H54+H55</f>
        <v>50676.1</v>
      </c>
      <c r="H56" s="70" t="s">
        <v>291</v>
      </c>
      <c r="I56" s="70" t="s">
        <v>292</v>
      </c>
      <c r="J56" s="241"/>
      <c r="K56" s="286"/>
      <c r="R56" s="142"/>
      <c r="S56" s="142"/>
      <c r="T56" s="142"/>
      <c r="U56" s="142"/>
    </row>
    <row r="57" spans="1:23" ht="24.95" customHeight="1" x14ac:dyDescent="0.2">
      <c r="B57" s="289"/>
      <c r="C57" s="560" t="s">
        <v>303</v>
      </c>
      <c r="D57" s="560"/>
      <c r="E57" s="278">
        <v>2094.98</v>
      </c>
      <c r="F57" s="279">
        <v>0.6</v>
      </c>
      <c r="G57" s="158" t="s">
        <v>10</v>
      </c>
      <c r="H57" s="309">
        <f>(E57*F57)</f>
        <v>1256.9880000000001</v>
      </c>
      <c r="I57" s="309">
        <f>H57*0.97</f>
        <v>1219.27836</v>
      </c>
      <c r="J57" s="296"/>
      <c r="K57" s="174"/>
      <c r="M57" s="344">
        <v>20002585</v>
      </c>
      <c r="N57" s="280">
        <f>E57</f>
        <v>2094.98</v>
      </c>
      <c r="O57" s="280">
        <f>F57</f>
        <v>0.6</v>
      </c>
      <c r="P57" s="59"/>
      <c r="Q57" s="59"/>
      <c r="R57" s="59"/>
      <c r="S57" s="146"/>
    </row>
    <row r="58" spans="1:23" ht="24.95" customHeight="1" x14ac:dyDescent="0.2">
      <c r="B58" s="289"/>
      <c r="C58" s="560" t="s">
        <v>302</v>
      </c>
      <c r="D58" s="560"/>
      <c r="E58" s="226">
        <v>999379.22068033624</v>
      </c>
      <c r="F58" s="279">
        <v>0.6</v>
      </c>
      <c r="G58" s="158" t="s">
        <v>10</v>
      </c>
      <c r="H58" s="352">
        <f>(E58*F58)</f>
        <v>599627.53240820172</v>
      </c>
      <c r="I58" s="352">
        <f>H58*0.97</f>
        <v>581638.7064359556</v>
      </c>
      <c r="J58" s="297"/>
      <c r="L58" s="174"/>
      <c r="M58" s="342">
        <v>20002369</v>
      </c>
      <c r="N58" s="343">
        <f>E58</f>
        <v>999379.22068033624</v>
      </c>
      <c r="O58" s="280">
        <f>F58</f>
        <v>0.6</v>
      </c>
      <c r="P58" s="60"/>
      <c r="Q58" s="59"/>
      <c r="R58" s="59"/>
      <c r="S58" s="59"/>
      <c r="T58" s="146"/>
    </row>
    <row r="59" spans="1:23" ht="24.95" customHeight="1" x14ac:dyDescent="0.25">
      <c r="A59" s="144"/>
      <c r="B59" s="9"/>
      <c r="C59" s="10"/>
      <c r="D59" s="12"/>
      <c r="E59" s="12"/>
      <c r="G59" s="11"/>
      <c r="H59" s="11"/>
      <c r="I59" s="13"/>
      <c r="J59" s="13"/>
    </row>
    <row r="60" spans="1:23" s="282" customFormat="1" ht="30" customHeight="1" x14ac:dyDescent="0.2">
      <c r="A60" s="268"/>
      <c r="B60" s="561" t="s">
        <v>296</v>
      </c>
      <c r="C60" s="561"/>
      <c r="D60" s="561"/>
      <c r="E60" s="561"/>
      <c r="F60" s="561"/>
      <c r="G60" s="281" t="s">
        <v>8</v>
      </c>
      <c r="H60" s="540">
        <f>H57+H53</f>
        <v>58163.087999999996</v>
      </c>
      <c r="I60" s="541"/>
      <c r="J60" s="298"/>
      <c r="O60" s="268"/>
      <c r="P60" s="268"/>
      <c r="Q60" s="268"/>
      <c r="R60" s="268"/>
      <c r="S60" s="268"/>
    </row>
    <row r="61" spans="1:23" s="282" customFormat="1" ht="30" customHeight="1" x14ac:dyDescent="0.2">
      <c r="A61" s="268"/>
      <c r="B61" s="561" t="s">
        <v>15</v>
      </c>
      <c r="C61" s="561"/>
      <c r="D61" s="561"/>
      <c r="E61" s="561"/>
      <c r="F61" s="561"/>
      <c r="G61" s="283" t="s">
        <v>9</v>
      </c>
      <c r="H61" s="540">
        <f>H58</f>
        <v>599627.53240820172</v>
      </c>
      <c r="I61" s="541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B62" s="553" t="s">
        <v>192</v>
      </c>
      <c r="C62" s="553"/>
      <c r="D62" s="553"/>
      <c r="E62" s="553"/>
      <c r="F62" s="553"/>
      <c r="G62" s="277" t="s">
        <v>8</v>
      </c>
      <c r="H62" s="536">
        <f>I53+I57</f>
        <v>56418.195359999991</v>
      </c>
      <c r="I62" s="537"/>
      <c r="J62" s="299"/>
      <c r="L62" s="284"/>
      <c r="O62" s="268"/>
      <c r="P62" s="268"/>
      <c r="Q62" s="268"/>
      <c r="R62" s="268"/>
      <c r="S62" s="268"/>
    </row>
    <row r="63" spans="1:23" s="268" customFormat="1" ht="30" customHeight="1" x14ac:dyDescent="0.2">
      <c r="A63" s="282"/>
      <c r="B63" s="553" t="s">
        <v>193</v>
      </c>
      <c r="C63" s="553"/>
      <c r="D63" s="553"/>
      <c r="E63" s="553"/>
      <c r="F63" s="553"/>
      <c r="G63" s="285" t="s">
        <v>9</v>
      </c>
      <c r="H63" s="536">
        <f>I58</f>
        <v>581638.7064359556</v>
      </c>
      <c r="I63" s="537"/>
      <c r="J63" s="299"/>
    </row>
    <row r="64" spans="1:23" x14ac:dyDescent="0.2">
      <c r="B64" s="310"/>
      <c r="C64" s="311"/>
      <c r="D64" s="311"/>
      <c r="E64" s="311"/>
      <c r="F64" s="312"/>
      <c r="G64" s="312"/>
      <c r="H64" s="312"/>
      <c r="I64" s="242"/>
      <c r="J64" s="300"/>
      <c r="L64" s="174"/>
    </row>
    <row r="65" spans="1:12" x14ac:dyDescent="0.2">
      <c r="B65" s="313"/>
      <c r="C65" s="144"/>
      <c r="D65" s="144"/>
      <c r="E65" s="144"/>
      <c r="I65" s="243"/>
      <c r="J65" s="300"/>
      <c r="L65" s="176"/>
    </row>
    <row r="66" spans="1:12" ht="21.95" customHeight="1" x14ac:dyDescent="0.2">
      <c r="B66" s="313"/>
      <c r="C66" s="144"/>
      <c r="D66" s="144"/>
      <c r="E66" s="144"/>
      <c r="I66" s="243"/>
      <c r="J66" s="300"/>
      <c r="L66" s="175"/>
    </row>
    <row r="67" spans="1:12" ht="21.95" customHeight="1" x14ac:dyDescent="0.2">
      <c r="B67" s="313"/>
      <c r="C67" s="144"/>
      <c r="D67" s="144"/>
      <c r="E67" s="144"/>
      <c r="I67" s="243"/>
      <c r="J67" s="300"/>
      <c r="L67" s="177"/>
    </row>
    <row r="68" spans="1:12" ht="21.95" customHeight="1" x14ac:dyDescent="0.2">
      <c r="B68" s="313"/>
      <c r="C68" s="144"/>
      <c r="D68" s="144"/>
      <c r="E68" s="144"/>
      <c r="I68" s="243"/>
      <c r="J68" s="300"/>
    </row>
    <row r="69" spans="1:12" ht="21.95" customHeight="1" x14ac:dyDescent="0.2">
      <c r="B69" s="313"/>
      <c r="D69" s="301"/>
      <c r="E69" s="301"/>
      <c r="F69" s="301"/>
      <c r="G69" s="301"/>
      <c r="H69" s="301"/>
      <c r="I69" s="244"/>
      <c r="J69" s="301"/>
    </row>
    <row r="70" spans="1:12" ht="21.95" customHeight="1" x14ac:dyDescent="0.2">
      <c r="B70" s="313"/>
      <c r="D70" s="301"/>
      <c r="F70" s="301"/>
      <c r="G70" s="301"/>
      <c r="H70" s="301"/>
      <c r="I70" s="244"/>
      <c r="J70" s="301"/>
    </row>
    <row r="71" spans="1:12" ht="23.25" customHeight="1" x14ac:dyDescent="0.2">
      <c r="A71"/>
      <c r="B71" s="313"/>
      <c r="C71" s="51" t="s">
        <v>16</v>
      </c>
      <c r="D71" s="6"/>
      <c r="E71" s="516" t="s">
        <v>17</v>
      </c>
      <c r="F71" s="516"/>
      <c r="G71" s="516"/>
      <c r="H71" s="516"/>
      <c r="I71" s="535"/>
      <c r="J71" s="266"/>
    </row>
    <row r="72" spans="1:12" ht="15.75" x14ac:dyDescent="0.25">
      <c r="B72" s="36"/>
      <c r="C72" s="46" t="s">
        <v>110</v>
      </c>
      <c r="D72" s="37"/>
      <c r="E72" s="38" t="s">
        <v>258</v>
      </c>
      <c r="F72" s="38"/>
      <c r="G72" s="38"/>
      <c r="H72" s="38"/>
      <c r="I72" s="39"/>
      <c r="J72" s="340"/>
    </row>
    <row r="73" spans="1:12" ht="21.95" customHeight="1" x14ac:dyDescent="0.2">
      <c r="B73" s="314"/>
      <c r="C73" s="315"/>
      <c r="D73" s="315"/>
      <c r="E73" s="316"/>
      <c r="F73" s="316"/>
      <c r="G73" s="316"/>
      <c r="H73" s="316"/>
      <c r="I73" s="245"/>
      <c r="J73" s="301"/>
    </row>
    <row r="74" spans="1:12" ht="21.95" customHeight="1" x14ac:dyDescent="0.2"/>
    <row r="75" spans="1:12" ht="21.95" customHeight="1" x14ac:dyDescent="0.2"/>
    <row r="76" spans="1:12" ht="21.95" customHeight="1" x14ac:dyDescent="0.2"/>
    <row r="77" spans="1:12" ht="21.95" customHeight="1" x14ac:dyDescent="0.2"/>
    <row r="78" spans="1:12" ht="7.5" customHeight="1" x14ac:dyDescent="0.2"/>
    <row r="79" spans="1:12" ht="18" customHeight="1" x14ac:dyDescent="0.2"/>
    <row r="80" spans="1:12" ht="18" customHeight="1" x14ac:dyDescent="0.2"/>
    <row r="81" spans="11:11" ht="18" customHeight="1" x14ac:dyDescent="0.2"/>
    <row r="82" spans="11:11" ht="18" customHeight="1" x14ac:dyDescent="0.2">
      <c r="K82" s="66"/>
    </row>
    <row r="83" spans="11:11" ht="18" customHeight="1" x14ac:dyDescent="0.2"/>
    <row r="84" spans="11:11" ht="18" customHeight="1" x14ac:dyDescent="0.2"/>
    <row r="98" spans="1:8" ht="14.25" x14ac:dyDescent="0.2">
      <c r="A98" s="165" t="s">
        <v>32</v>
      </c>
      <c r="B98" s="166">
        <v>2.38</v>
      </c>
    </row>
    <row r="99" spans="1:8" ht="14.25" x14ac:dyDescent="0.2">
      <c r="A99" s="165" t="s">
        <v>31</v>
      </c>
      <c r="B99" s="166">
        <v>3.18</v>
      </c>
      <c r="F99" s="55"/>
      <c r="G99" s="55"/>
      <c r="H99" s="55"/>
    </row>
    <row r="100" spans="1:8" ht="14.25" x14ac:dyDescent="0.2">
      <c r="A100" s="165" t="s">
        <v>37</v>
      </c>
      <c r="B100" s="166">
        <v>2.41</v>
      </c>
      <c r="F100" s="55"/>
      <c r="G100" s="55"/>
      <c r="H100" s="55"/>
    </row>
    <row r="101" spans="1:8" ht="14.25" x14ac:dyDescent="0.2">
      <c r="A101" s="165" t="s">
        <v>36</v>
      </c>
      <c r="B101" s="166">
        <v>2.15</v>
      </c>
      <c r="F101" s="55"/>
      <c r="G101" s="55"/>
      <c r="H101" s="55"/>
    </row>
    <row r="102" spans="1:8" ht="14.25" x14ac:dyDescent="0.2">
      <c r="A102" s="165" t="s">
        <v>38</v>
      </c>
      <c r="B102" s="166">
        <v>2.83</v>
      </c>
      <c r="F102" s="55"/>
      <c r="G102" s="55"/>
      <c r="H102" s="55"/>
    </row>
    <row r="103" spans="1:8" ht="14.25" x14ac:dyDescent="0.2">
      <c r="A103" s="165" t="s">
        <v>40</v>
      </c>
      <c r="B103" s="166">
        <v>2.15</v>
      </c>
      <c r="F103" s="55"/>
      <c r="G103" s="55"/>
      <c r="H103" s="55"/>
    </row>
    <row r="104" spans="1:8" ht="14.25" x14ac:dyDescent="0.2">
      <c r="A104" s="165" t="s">
        <v>39</v>
      </c>
      <c r="B104" s="166">
        <v>3.46</v>
      </c>
      <c r="F104" s="55"/>
      <c r="G104" s="55"/>
      <c r="H104" s="55"/>
    </row>
    <row r="105" spans="1:8" ht="14.25" x14ac:dyDescent="0.2">
      <c r="A105" s="165" t="s">
        <v>28</v>
      </c>
      <c r="B105" s="166">
        <v>2.76</v>
      </c>
      <c r="F105" s="55"/>
      <c r="G105" s="55"/>
      <c r="H105" s="55"/>
    </row>
    <row r="106" spans="1:8" ht="14.25" x14ac:dyDescent="0.2">
      <c r="A106" s="165" t="s">
        <v>41</v>
      </c>
      <c r="B106" s="166">
        <v>4.3899999999999997</v>
      </c>
      <c r="F106" s="55"/>
      <c r="G106" s="55"/>
      <c r="H106" s="55"/>
    </row>
    <row r="107" spans="1:8" ht="14.25" x14ac:dyDescent="0.2">
      <c r="A107" s="165" t="s">
        <v>43</v>
      </c>
      <c r="B107" s="166">
        <v>1.18</v>
      </c>
      <c r="F107" s="55"/>
      <c r="G107" s="55"/>
      <c r="H107" s="55"/>
    </row>
    <row r="108" spans="1:8" ht="14.25" x14ac:dyDescent="0.2">
      <c r="A108" s="165" t="s">
        <v>30</v>
      </c>
      <c r="B108" s="166">
        <v>1.84</v>
      </c>
      <c r="F108" s="55"/>
      <c r="G108" s="55"/>
      <c r="H108" s="55"/>
    </row>
    <row r="109" spans="1:8" ht="14.25" x14ac:dyDescent="0.2">
      <c r="A109" s="165" t="s">
        <v>34</v>
      </c>
      <c r="B109" s="166">
        <v>5.98</v>
      </c>
      <c r="F109" s="55"/>
      <c r="G109" s="55"/>
      <c r="H109" s="55"/>
    </row>
    <row r="110" spans="1:8" ht="14.25" x14ac:dyDescent="0.2">
      <c r="A110" s="165" t="s">
        <v>33</v>
      </c>
      <c r="B110" s="166">
        <v>5.45</v>
      </c>
      <c r="F110" s="55"/>
      <c r="G110" s="55"/>
      <c r="H110" s="55"/>
    </row>
    <row r="111" spans="1:8" ht="14.25" x14ac:dyDescent="0.2">
      <c r="A111" s="165" t="s">
        <v>42</v>
      </c>
      <c r="B111" s="166">
        <v>3.9</v>
      </c>
      <c r="F111" s="55"/>
      <c r="G111" s="55"/>
      <c r="H111" s="55"/>
    </row>
    <row r="112" spans="1:8" ht="14.25" x14ac:dyDescent="0.2">
      <c r="A112" s="165" t="s">
        <v>29</v>
      </c>
      <c r="B112" s="166">
        <v>2</v>
      </c>
      <c r="F112" s="55"/>
      <c r="G112" s="55"/>
      <c r="H112" s="55"/>
    </row>
    <row r="113" spans="1:8" ht="14.25" x14ac:dyDescent="0.2">
      <c r="A113" s="165" t="s">
        <v>62</v>
      </c>
      <c r="B113" s="166">
        <v>1.9</v>
      </c>
      <c r="F113" s="55"/>
      <c r="G113" s="55"/>
      <c r="H113" s="55"/>
    </row>
    <row r="114" spans="1:8" ht="15.75" customHeight="1" x14ac:dyDescent="0.2">
      <c r="A114" s="165" t="s">
        <v>63</v>
      </c>
      <c r="B114" s="166">
        <v>3.4</v>
      </c>
      <c r="F114" s="55"/>
      <c r="G114" s="55"/>
      <c r="H114" s="55"/>
    </row>
    <row r="115" spans="1:8" ht="14.25" x14ac:dyDescent="0.2">
      <c r="A115" s="165" t="s">
        <v>64</v>
      </c>
      <c r="B115" s="166">
        <v>6.1</v>
      </c>
      <c r="F115" s="55"/>
      <c r="G115" s="55"/>
      <c r="H115" s="55"/>
    </row>
    <row r="116" spans="1:8" ht="14.25" x14ac:dyDescent="0.2">
      <c r="A116" s="165" t="s">
        <v>65</v>
      </c>
      <c r="B116" s="166">
        <v>6.5</v>
      </c>
      <c r="F116" s="55"/>
      <c r="G116" s="55"/>
      <c r="H116" s="55"/>
    </row>
    <row r="117" spans="1:8" ht="14.25" x14ac:dyDescent="0.2">
      <c r="A117" s="165" t="s">
        <v>66</v>
      </c>
      <c r="B117" s="166">
        <v>4.4000000000000004</v>
      </c>
      <c r="F117" s="55"/>
      <c r="G117" s="55"/>
      <c r="H117" s="55"/>
    </row>
    <row r="118" spans="1:8" ht="14.25" x14ac:dyDescent="0.2">
      <c r="A118" s="113" t="s">
        <v>175</v>
      </c>
      <c r="B118" s="166">
        <v>2850</v>
      </c>
      <c r="F118" s="55"/>
      <c r="G118" s="55"/>
      <c r="H118" s="55"/>
    </row>
    <row r="119" spans="1:8" ht="14.25" x14ac:dyDescent="0.2">
      <c r="A119" s="165" t="s">
        <v>68</v>
      </c>
      <c r="B119" s="166">
        <v>4.5999999999999996</v>
      </c>
      <c r="F119" s="55"/>
      <c r="G119" s="55"/>
      <c r="H119" s="55"/>
    </row>
    <row r="120" spans="1:8" ht="14.25" x14ac:dyDescent="0.2">
      <c r="A120" s="165" t="s">
        <v>69</v>
      </c>
      <c r="B120" s="166">
        <v>2.2000000000000002</v>
      </c>
      <c r="F120" s="55"/>
      <c r="G120" s="55"/>
      <c r="H120" s="55"/>
    </row>
    <row r="121" spans="1:8" ht="14.25" x14ac:dyDescent="0.2">
      <c r="A121" s="165" t="s">
        <v>70</v>
      </c>
      <c r="B121" s="166">
        <v>3.91</v>
      </c>
      <c r="F121" s="55"/>
      <c r="G121" s="55"/>
      <c r="H121" s="55"/>
    </row>
    <row r="122" spans="1:8" ht="14.25" x14ac:dyDescent="0.2">
      <c r="A122" s="165" t="s">
        <v>71</v>
      </c>
      <c r="B122" s="166">
        <v>3.3</v>
      </c>
      <c r="F122" s="55"/>
      <c r="G122" s="55"/>
      <c r="H122" s="55"/>
    </row>
    <row r="123" spans="1:8" ht="14.25" x14ac:dyDescent="0.2">
      <c r="A123" s="165" t="s">
        <v>72</v>
      </c>
      <c r="B123" s="166">
        <v>4.1500000000000004</v>
      </c>
      <c r="F123" s="55"/>
      <c r="G123" s="55"/>
      <c r="H123" s="55"/>
    </row>
    <row r="124" spans="1:8" ht="14.25" x14ac:dyDescent="0.2">
      <c r="A124" s="165" t="s">
        <v>73</v>
      </c>
      <c r="B124" s="166">
        <v>4.3600000000000003</v>
      </c>
      <c r="F124" s="55"/>
      <c r="G124" s="55"/>
      <c r="H124" s="55"/>
    </row>
    <row r="125" spans="1:8" ht="14.25" x14ac:dyDescent="0.2">
      <c r="A125" s="165" t="s">
        <v>74</v>
      </c>
      <c r="B125" s="166">
        <v>5.3</v>
      </c>
      <c r="F125" s="55"/>
      <c r="G125" s="55"/>
      <c r="H125" s="55"/>
    </row>
    <row r="126" spans="1:8" ht="14.25" x14ac:dyDescent="0.2">
      <c r="A126" s="165" t="s">
        <v>143</v>
      </c>
      <c r="B126" s="166">
        <v>3.4</v>
      </c>
      <c r="F126" s="55"/>
      <c r="G126" s="55"/>
      <c r="H126" s="55"/>
    </row>
    <row r="127" spans="1:8" ht="14.25" x14ac:dyDescent="0.2">
      <c r="A127" s="165" t="s">
        <v>75</v>
      </c>
      <c r="B127" s="166">
        <v>2.58</v>
      </c>
      <c r="F127" s="55"/>
      <c r="G127" s="55"/>
      <c r="H127" s="55"/>
    </row>
    <row r="128" spans="1:8" ht="14.25" x14ac:dyDescent="0.2">
      <c r="A128" s="165" t="s">
        <v>76</v>
      </c>
      <c r="B128" s="166">
        <v>4.4000000000000004</v>
      </c>
      <c r="F128" s="55"/>
      <c r="G128" s="55"/>
      <c r="H128" s="55"/>
    </row>
    <row r="129" spans="1:10" ht="14.25" x14ac:dyDescent="0.2">
      <c r="A129" s="165" t="s">
        <v>77</v>
      </c>
      <c r="B129" s="166">
        <v>4.3</v>
      </c>
      <c r="F129" s="55"/>
      <c r="G129" s="55"/>
      <c r="H129" s="55"/>
    </row>
    <row r="130" spans="1:10" ht="14.25" x14ac:dyDescent="0.2">
      <c r="A130" s="165" t="s">
        <v>142</v>
      </c>
      <c r="B130" s="166">
        <v>5.82</v>
      </c>
      <c r="F130" s="55"/>
      <c r="G130" s="55"/>
      <c r="H130" s="55"/>
    </row>
    <row r="131" spans="1:10" ht="28.5" x14ac:dyDescent="0.2">
      <c r="A131" s="165" t="s">
        <v>58</v>
      </c>
      <c r="B131" s="166">
        <v>4.3</v>
      </c>
      <c r="I131" s="66"/>
      <c r="J131" s="66"/>
    </row>
    <row r="132" spans="1:10" ht="14.25" x14ac:dyDescent="0.2">
      <c r="A132" s="165" t="s">
        <v>35</v>
      </c>
      <c r="B132" s="167">
        <v>2.2000000000000002</v>
      </c>
    </row>
    <row r="133" spans="1:10" ht="14.25" x14ac:dyDescent="0.2">
      <c r="A133" s="165" t="s">
        <v>27</v>
      </c>
      <c r="B133" s="167">
        <v>3.23</v>
      </c>
    </row>
    <row r="134" spans="1:10" ht="14.25" x14ac:dyDescent="0.2">
      <c r="A134" s="165" t="s">
        <v>59</v>
      </c>
      <c r="B134" s="167">
        <v>3.23</v>
      </c>
    </row>
    <row r="135" spans="1:10" x14ac:dyDescent="0.2">
      <c r="A135" s="168" t="s">
        <v>122</v>
      </c>
      <c r="B135" s="167">
        <v>4.76</v>
      </c>
    </row>
    <row r="136" spans="1:10" ht="14.25" x14ac:dyDescent="0.2">
      <c r="A136" s="165" t="s">
        <v>186</v>
      </c>
      <c r="B136" s="167">
        <v>5.24</v>
      </c>
    </row>
    <row r="137" spans="1:10" ht="14.25" x14ac:dyDescent="0.2">
      <c r="A137" s="165" t="s">
        <v>200</v>
      </c>
      <c r="B137" s="167">
        <v>5.19</v>
      </c>
    </row>
    <row r="138" spans="1:10" x14ac:dyDescent="0.2">
      <c r="A138" s="317" t="s">
        <v>75</v>
      </c>
      <c r="B138" s="167">
        <v>2.58</v>
      </c>
    </row>
    <row r="139" spans="1:10" x14ac:dyDescent="0.2">
      <c r="A139" s="167" t="s">
        <v>203</v>
      </c>
      <c r="B139" s="167">
        <v>4.45</v>
      </c>
    </row>
    <row r="140" spans="1:10" x14ac:dyDescent="0.2">
      <c r="A140" s="96" t="s">
        <v>227</v>
      </c>
      <c r="B140" s="92">
        <v>4.4000000000000004</v>
      </c>
    </row>
    <row r="141" spans="1:10" x14ac:dyDescent="0.2">
      <c r="A141" s="97" t="s">
        <v>228</v>
      </c>
      <c r="B141" s="195">
        <v>3.88</v>
      </c>
    </row>
    <row r="142" spans="1:10" ht="14.25" x14ac:dyDescent="0.2">
      <c r="A142" s="84" t="s">
        <v>329</v>
      </c>
      <c r="B142" s="65">
        <v>4.9000000000000004</v>
      </c>
    </row>
    <row r="143" spans="1:10" x14ac:dyDescent="0.2">
      <c r="A143" s="65" t="s">
        <v>257</v>
      </c>
      <c r="B143" s="65">
        <v>3.9</v>
      </c>
    </row>
  </sheetData>
  <autoFilter ref="A7:W58" xr:uid="{00000000-0009-0000-0000-00008A000000}">
    <filterColumn colId="6">
      <filters blank="1">
        <filter val="100%"/>
        <filter val="1160"/>
        <filter val="1200"/>
        <filter val="1260"/>
        <filter val="1400"/>
        <filter val="15.900,00"/>
        <filter val="170"/>
        <filter val="1800"/>
        <filter val="200"/>
        <filter val="2100"/>
        <filter val="250"/>
        <filter val="260"/>
        <filter val="300"/>
        <filter val="37%"/>
        <filter val="40"/>
        <filter val="500"/>
        <filter val="52%"/>
        <filter val="540"/>
        <filter val="600"/>
        <filter val="620"/>
        <filter val="700"/>
        <filter val="Mes"/>
        <filter val="USD 50.676,10"/>
      </filters>
    </filterColumn>
  </autoFilter>
  <mergeCells count="20">
    <mergeCell ref="E71:I71"/>
    <mergeCell ref="H60:I60"/>
    <mergeCell ref="B61:F61"/>
    <mergeCell ref="H61:I61"/>
    <mergeCell ref="B62:F62"/>
    <mergeCell ref="H62:I62"/>
    <mergeCell ref="B63:F63"/>
    <mergeCell ref="H63:I63"/>
    <mergeCell ref="B60:F60"/>
    <mergeCell ref="C53:F53"/>
    <mergeCell ref="C54:F54"/>
    <mergeCell ref="C55:F55"/>
    <mergeCell ref="C57:D57"/>
    <mergeCell ref="C58:D58"/>
    <mergeCell ref="C52:G52"/>
    <mergeCell ref="B2:I2"/>
    <mergeCell ref="B3:I3"/>
    <mergeCell ref="B4:I4"/>
    <mergeCell ref="B5:I5"/>
    <mergeCell ref="C51:D51"/>
  </mergeCells>
  <dataValidations disablePrompts="1" count="1">
    <dataValidation type="list" allowBlank="1" showInputMessage="1" showErrorMessage="1" sqref="A28 A118" xr:uid="{00000000-0002-0000-8A00-000000000000}">
      <formula1>$B$55:$B$101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pageSetUpPr fitToPage="1"/>
  </sheetPr>
  <dimension ref="A1:M94"/>
  <sheetViews>
    <sheetView zoomScale="98" zoomScaleNormal="98" workbookViewId="0">
      <selection activeCell="I15" sqref="I15"/>
      <pivotSelection pane="bottomRight" showHeader="1" extendable="1" axis="axisRow" start="17" max="21" activeRow="24" activeCol="7" previousRow="24" previousCol="7" click="1" r:id="rId1">
        <pivotArea dataOnly="0" fieldPosition="0">
          <references count="1">
            <reference field="2" count="1">
              <x v="17"/>
            </reference>
          </references>
        </pivotArea>
      </pivotSelection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12.140625" customWidth="1"/>
    <col min="8" max="8" width="25.85546875" bestFit="1" customWidth="1"/>
    <col min="9" max="9" width="23.42578125" style="146" bestFit="1" customWidth="1"/>
    <col min="10" max="10" width="7.7109375" style="146" bestFit="1" customWidth="1"/>
    <col min="11" max="11" width="13.4257812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80053508</v>
      </c>
      <c r="C4" s="114">
        <v>44672</v>
      </c>
      <c r="D4" s="113" t="s">
        <v>30</v>
      </c>
      <c r="E4" s="113">
        <v>80</v>
      </c>
      <c r="F4" s="113" t="s">
        <v>286</v>
      </c>
      <c r="G4" s="60"/>
    </row>
    <row r="5" spans="2:13" x14ac:dyDescent="0.2">
      <c r="B5" s="113">
        <v>80053508</v>
      </c>
      <c r="C5" s="114">
        <v>44672</v>
      </c>
      <c r="D5" s="113" t="s">
        <v>31</v>
      </c>
      <c r="E5" s="113">
        <v>700</v>
      </c>
      <c r="F5" s="113" t="s">
        <v>286</v>
      </c>
      <c r="G5" s="60"/>
    </row>
    <row r="6" spans="2:13" x14ac:dyDescent="0.2">
      <c r="B6" s="113">
        <v>80053508</v>
      </c>
      <c r="C6" s="114">
        <v>44672</v>
      </c>
      <c r="D6" s="113" t="s">
        <v>32</v>
      </c>
      <c r="E6" s="113">
        <v>260</v>
      </c>
      <c r="F6" s="113" t="s">
        <v>286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80053508</v>
      </c>
      <c r="C7" s="114">
        <v>44672</v>
      </c>
      <c r="D7" s="113" t="s">
        <v>37</v>
      </c>
      <c r="E7" s="113">
        <v>1800</v>
      </c>
      <c r="F7" s="113" t="s">
        <v>286</v>
      </c>
      <c r="G7" s="60"/>
      <c r="H7" s="53" t="s">
        <v>23</v>
      </c>
      <c r="I7" t="s">
        <v>286</v>
      </c>
      <c r="J7" t="s">
        <v>310</v>
      </c>
      <c r="K7" t="s">
        <v>24</v>
      </c>
      <c r="L7"/>
      <c r="M7"/>
    </row>
    <row r="8" spans="2:13" x14ac:dyDescent="0.2">
      <c r="B8" s="113">
        <v>80053508</v>
      </c>
      <c r="C8" s="114">
        <v>44672</v>
      </c>
      <c r="D8" s="113" t="s">
        <v>70</v>
      </c>
      <c r="E8" s="113">
        <v>40</v>
      </c>
      <c r="F8" s="113" t="s">
        <v>286</v>
      </c>
      <c r="H8" s="54" t="s">
        <v>27</v>
      </c>
      <c r="I8" s="499"/>
      <c r="J8" s="499">
        <v>250</v>
      </c>
      <c r="K8" s="499">
        <v>250</v>
      </c>
      <c r="L8"/>
      <c r="M8"/>
    </row>
    <row r="9" spans="2:13" x14ac:dyDescent="0.2">
      <c r="B9" s="113">
        <v>80053508</v>
      </c>
      <c r="C9" s="114">
        <v>44672</v>
      </c>
      <c r="D9" s="113" t="s">
        <v>74</v>
      </c>
      <c r="E9" s="113">
        <v>170</v>
      </c>
      <c r="F9" s="113" t="s">
        <v>286</v>
      </c>
      <c r="H9" s="54" t="s">
        <v>63</v>
      </c>
      <c r="I9" s="499"/>
      <c r="J9" s="499">
        <v>540</v>
      </c>
      <c r="K9" s="499">
        <v>540</v>
      </c>
      <c r="L9"/>
      <c r="M9"/>
    </row>
    <row r="10" spans="2:13" x14ac:dyDescent="0.2">
      <c r="B10" s="113">
        <v>80053508</v>
      </c>
      <c r="C10" s="114">
        <v>44672</v>
      </c>
      <c r="D10" s="113" t="s">
        <v>39</v>
      </c>
      <c r="E10" s="113">
        <v>260</v>
      </c>
      <c r="F10" s="113" t="s">
        <v>286</v>
      </c>
      <c r="H10" s="54" t="s">
        <v>30</v>
      </c>
      <c r="I10" s="499">
        <v>80</v>
      </c>
      <c r="J10" s="499">
        <v>540</v>
      </c>
      <c r="K10" s="499">
        <v>620</v>
      </c>
      <c r="L10"/>
      <c r="M10"/>
    </row>
    <row r="11" spans="2:13" x14ac:dyDescent="0.2">
      <c r="B11" s="113">
        <v>80053508</v>
      </c>
      <c r="C11" s="114">
        <v>44672</v>
      </c>
      <c r="D11" s="113" t="s">
        <v>43</v>
      </c>
      <c r="E11" s="113">
        <v>200</v>
      </c>
      <c r="F11" s="113" t="s">
        <v>286</v>
      </c>
      <c r="H11" s="54" t="s">
        <v>31</v>
      </c>
      <c r="I11" s="499">
        <v>700</v>
      </c>
      <c r="J11" s="499"/>
      <c r="K11" s="499">
        <v>700</v>
      </c>
      <c r="L11"/>
      <c r="M11"/>
    </row>
    <row r="12" spans="2:13" x14ac:dyDescent="0.2">
      <c r="B12" s="113">
        <v>80053508</v>
      </c>
      <c r="C12" s="114">
        <v>44672</v>
      </c>
      <c r="D12" s="113" t="s">
        <v>59</v>
      </c>
      <c r="E12" s="113">
        <v>200</v>
      </c>
      <c r="F12" s="113" t="s">
        <v>286</v>
      </c>
      <c r="H12" s="54" t="s">
        <v>32</v>
      </c>
      <c r="I12" s="499">
        <v>260</v>
      </c>
      <c r="J12" s="499">
        <v>1000</v>
      </c>
      <c r="K12" s="499">
        <v>1260</v>
      </c>
      <c r="L12"/>
      <c r="M12"/>
    </row>
    <row r="13" spans="2:13" x14ac:dyDescent="0.2">
      <c r="B13" s="347">
        <v>80053511</v>
      </c>
      <c r="C13" s="348">
        <v>44672</v>
      </c>
      <c r="D13" s="347" t="s">
        <v>27</v>
      </c>
      <c r="E13" s="349">
        <v>250</v>
      </c>
      <c r="F13" s="347" t="s">
        <v>310</v>
      </c>
      <c r="H13" s="247" t="s">
        <v>142</v>
      </c>
      <c r="I13" s="500"/>
      <c r="J13" s="500">
        <v>1200</v>
      </c>
      <c r="K13" s="500">
        <v>1200</v>
      </c>
      <c r="L13"/>
      <c r="M13"/>
    </row>
    <row r="14" spans="2:13" x14ac:dyDescent="0.2">
      <c r="B14" s="347">
        <v>80053511</v>
      </c>
      <c r="C14" s="348">
        <v>44672</v>
      </c>
      <c r="D14" s="347" t="s">
        <v>63</v>
      </c>
      <c r="E14" s="349">
        <v>540</v>
      </c>
      <c r="F14" s="347" t="s">
        <v>310</v>
      </c>
      <c r="H14" s="54" t="s">
        <v>77</v>
      </c>
      <c r="I14" s="499"/>
      <c r="J14" s="499">
        <v>1200</v>
      </c>
      <c r="K14" s="499">
        <v>1200</v>
      </c>
      <c r="L14"/>
      <c r="M14"/>
    </row>
    <row r="15" spans="2:13" x14ac:dyDescent="0.2">
      <c r="B15" s="347">
        <v>80053511</v>
      </c>
      <c r="C15" s="348">
        <v>44672</v>
      </c>
      <c r="D15" s="347" t="s">
        <v>30</v>
      </c>
      <c r="E15" s="347">
        <v>540</v>
      </c>
      <c r="F15" s="347" t="s">
        <v>310</v>
      </c>
      <c r="H15" s="54" t="s">
        <v>37</v>
      </c>
      <c r="I15" s="499">
        <v>1800</v>
      </c>
      <c r="J15" s="499"/>
      <c r="K15" s="499">
        <v>1800</v>
      </c>
      <c r="L15"/>
      <c r="M15"/>
    </row>
    <row r="16" spans="2:13" x14ac:dyDescent="0.2">
      <c r="B16" s="347">
        <v>80053511</v>
      </c>
      <c r="C16" s="348">
        <v>44672</v>
      </c>
      <c r="D16" s="347" t="s">
        <v>32</v>
      </c>
      <c r="E16" s="347">
        <v>1000</v>
      </c>
      <c r="F16" s="347" t="s">
        <v>310</v>
      </c>
      <c r="H16" s="54" t="s">
        <v>70</v>
      </c>
      <c r="I16" s="499">
        <v>40</v>
      </c>
      <c r="J16" s="499"/>
      <c r="K16" s="499">
        <v>40</v>
      </c>
      <c r="L16"/>
      <c r="M16"/>
    </row>
    <row r="17" spans="1:13" x14ac:dyDescent="0.2">
      <c r="B17" s="347">
        <v>80053511</v>
      </c>
      <c r="C17" s="348">
        <v>44672</v>
      </c>
      <c r="D17" s="347" t="s">
        <v>143</v>
      </c>
      <c r="E17" s="347">
        <v>300</v>
      </c>
      <c r="F17" s="347" t="s">
        <v>310</v>
      </c>
      <c r="H17" s="54" t="s">
        <v>74</v>
      </c>
      <c r="I17" s="499">
        <v>170</v>
      </c>
      <c r="J17" s="499"/>
      <c r="K17" s="499">
        <v>170</v>
      </c>
      <c r="L17"/>
      <c r="M17"/>
    </row>
    <row r="18" spans="1:13" x14ac:dyDescent="0.2">
      <c r="B18" s="347">
        <v>80053511</v>
      </c>
      <c r="C18" s="348">
        <v>44672</v>
      </c>
      <c r="D18" s="347" t="s">
        <v>142</v>
      </c>
      <c r="E18" s="347">
        <v>1200</v>
      </c>
      <c r="F18" s="347" t="s">
        <v>310</v>
      </c>
      <c r="H18" s="54" t="s">
        <v>143</v>
      </c>
      <c r="I18" s="499"/>
      <c r="J18" s="499">
        <v>300</v>
      </c>
      <c r="K18" s="499">
        <v>300</v>
      </c>
      <c r="L18"/>
      <c r="M18"/>
    </row>
    <row r="19" spans="1:13" x14ac:dyDescent="0.2">
      <c r="B19" s="347">
        <v>80053511</v>
      </c>
      <c r="C19" s="348">
        <v>44672</v>
      </c>
      <c r="D19" s="347" t="s">
        <v>77</v>
      </c>
      <c r="E19" s="347">
        <v>1200</v>
      </c>
      <c r="F19" s="347" t="s">
        <v>310</v>
      </c>
      <c r="H19" s="54" t="s">
        <v>39</v>
      </c>
      <c r="I19" s="499">
        <v>260</v>
      </c>
      <c r="J19" s="499"/>
      <c r="K19" s="499">
        <v>260</v>
      </c>
      <c r="L19"/>
      <c r="M19"/>
    </row>
    <row r="20" spans="1:13" x14ac:dyDescent="0.2">
      <c r="B20" s="347">
        <v>80053511</v>
      </c>
      <c r="C20" s="348">
        <v>44672</v>
      </c>
      <c r="D20" s="347" t="s">
        <v>40</v>
      </c>
      <c r="E20" s="347">
        <v>1400</v>
      </c>
      <c r="F20" s="347" t="s">
        <v>310</v>
      </c>
      <c r="H20" s="54" t="s">
        <v>59</v>
      </c>
      <c r="I20" s="499">
        <v>200</v>
      </c>
      <c r="J20" s="499"/>
      <c r="K20" s="499">
        <v>200</v>
      </c>
      <c r="L20"/>
      <c r="M20"/>
    </row>
    <row r="21" spans="1:13" x14ac:dyDescent="0.2">
      <c r="B21" s="113">
        <v>329</v>
      </c>
      <c r="C21" s="114">
        <v>44672</v>
      </c>
      <c r="D21" s="113" t="s">
        <v>227</v>
      </c>
      <c r="E21" s="113">
        <v>1160</v>
      </c>
      <c r="F21" s="113" t="s">
        <v>286</v>
      </c>
      <c r="H21" s="54" t="s">
        <v>227</v>
      </c>
      <c r="I21" s="499">
        <v>1160</v>
      </c>
      <c r="J21" s="499"/>
      <c r="K21" s="499">
        <v>1160</v>
      </c>
      <c r="L21"/>
      <c r="M21"/>
    </row>
    <row r="22" spans="1:13" s="59" customFormat="1" x14ac:dyDescent="0.2">
      <c r="A22"/>
      <c r="B22" s="113">
        <v>330</v>
      </c>
      <c r="C22" s="114">
        <v>44672</v>
      </c>
      <c r="D22" s="113" t="s">
        <v>228</v>
      </c>
      <c r="E22" s="113">
        <v>1500</v>
      </c>
      <c r="F22" s="113" t="s">
        <v>286</v>
      </c>
      <c r="G22"/>
      <c r="H22" s="54" t="s">
        <v>228</v>
      </c>
      <c r="I22" s="499">
        <v>1500</v>
      </c>
      <c r="J22" s="499">
        <v>600</v>
      </c>
      <c r="K22" s="499">
        <v>2100</v>
      </c>
      <c r="L22"/>
      <c r="M22"/>
    </row>
    <row r="23" spans="1:13" s="59" customFormat="1" x14ac:dyDescent="0.2">
      <c r="A23"/>
      <c r="B23" s="129">
        <v>330</v>
      </c>
      <c r="C23" s="130">
        <v>44672</v>
      </c>
      <c r="D23" s="129" t="s">
        <v>228</v>
      </c>
      <c r="E23" s="129">
        <v>600</v>
      </c>
      <c r="F23" s="129" t="s">
        <v>310</v>
      </c>
      <c r="G23" t="s">
        <v>334</v>
      </c>
      <c r="H23" s="54" t="s">
        <v>43</v>
      </c>
      <c r="I23" s="499">
        <v>200</v>
      </c>
      <c r="J23" s="499"/>
      <c r="K23" s="499">
        <v>200</v>
      </c>
      <c r="L23"/>
      <c r="M23"/>
    </row>
    <row r="24" spans="1:13" s="59" customFormat="1" x14ac:dyDescent="0.2">
      <c r="A24"/>
      <c r="B24" s="129">
        <v>80053514</v>
      </c>
      <c r="C24" s="130">
        <v>44672</v>
      </c>
      <c r="D24" s="129" t="s">
        <v>203</v>
      </c>
      <c r="E24" s="129">
        <v>1400</v>
      </c>
      <c r="F24" s="129" t="s">
        <v>310</v>
      </c>
      <c r="G24" t="s">
        <v>334</v>
      </c>
      <c r="H24" s="54" t="s">
        <v>40</v>
      </c>
      <c r="I24" s="499"/>
      <c r="J24" s="499">
        <v>1400</v>
      </c>
      <c r="K24" s="499">
        <v>1400</v>
      </c>
      <c r="L24"/>
      <c r="M24"/>
    </row>
    <row r="25" spans="1:13" s="59" customFormat="1" x14ac:dyDescent="0.2">
      <c r="A25"/>
      <c r="B25" s="129">
        <v>80053514</v>
      </c>
      <c r="C25" s="130">
        <v>44672</v>
      </c>
      <c r="D25" s="129" t="s">
        <v>200</v>
      </c>
      <c r="E25" s="129">
        <v>600</v>
      </c>
      <c r="F25" s="129" t="s">
        <v>310</v>
      </c>
      <c r="G25" t="s">
        <v>334</v>
      </c>
      <c r="H25" s="54" t="s">
        <v>203</v>
      </c>
      <c r="I25" s="499"/>
      <c r="J25" s="499">
        <v>1400</v>
      </c>
      <c r="K25" s="499">
        <v>1400</v>
      </c>
      <c r="L25"/>
      <c r="M25"/>
    </row>
    <row r="26" spans="1:13" s="59" customFormat="1" x14ac:dyDescent="0.2">
      <c r="A26"/>
      <c r="B26" s="129">
        <v>80053514</v>
      </c>
      <c r="C26" s="130">
        <v>44672</v>
      </c>
      <c r="D26" s="129" t="s">
        <v>257</v>
      </c>
      <c r="E26" s="129">
        <v>500</v>
      </c>
      <c r="F26" s="129" t="s">
        <v>310</v>
      </c>
      <c r="G26" t="s">
        <v>334</v>
      </c>
      <c r="H26" s="54" t="s">
        <v>200</v>
      </c>
      <c r="I26" s="499"/>
      <c r="J26" s="499">
        <v>600</v>
      </c>
      <c r="K26" s="499">
        <v>600</v>
      </c>
      <c r="L26"/>
    </row>
    <row r="27" spans="1:13" s="59" customFormat="1" ht="13.5" thickBot="1" x14ac:dyDescent="0.25">
      <c r="A27"/>
      <c r="B27" s="113"/>
      <c r="C27" s="114"/>
      <c r="D27" s="113"/>
      <c r="E27" s="113"/>
      <c r="F27" s="113"/>
      <c r="G27"/>
      <c r="H27" s="54" t="s">
        <v>257</v>
      </c>
      <c r="I27" s="499"/>
      <c r="J27" s="499">
        <v>500</v>
      </c>
      <c r="K27" s="499">
        <v>500</v>
      </c>
    </row>
    <row r="28" spans="1:13" s="59" customFormat="1" ht="13.5" thickBot="1" x14ac:dyDescent="0.25">
      <c r="A28"/>
      <c r="B28" s="113"/>
      <c r="C28" s="114"/>
      <c r="D28" s="113"/>
      <c r="E28" s="113"/>
      <c r="F28" s="113"/>
      <c r="G28"/>
      <c r="H28" s="319" t="s">
        <v>24</v>
      </c>
      <c r="I28" s="501">
        <v>6370</v>
      </c>
      <c r="J28" s="502">
        <v>9530</v>
      </c>
      <c r="K28" s="503">
        <v>15900</v>
      </c>
    </row>
    <row r="29" spans="1:13" s="59" customFormat="1" x14ac:dyDescent="0.2">
      <c r="A29"/>
      <c r="G29"/>
      <c r="H29"/>
      <c r="I29" s="146"/>
      <c r="J29" s="146"/>
      <c r="K29" s="146"/>
    </row>
    <row r="30" spans="1:13" s="59" customFormat="1" x14ac:dyDescent="0.2">
      <c r="A30"/>
      <c r="G30"/>
      <c r="H30"/>
      <c r="I30" s="146"/>
      <c r="J30" s="146"/>
      <c r="K30" s="146"/>
    </row>
    <row r="31" spans="1:13" x14ac:dyDescent="0.2">
      <c r="F31" s="59"/>
    </row>
    <row r="32" spans="1:13" x14ac:dyDescent="0.2">
      <c r="B32" s="78"/>
      <c r="C32" s="79"/>
      <c r="D32" s="113"/>
      <c r="E32" s="78"/>
      <c r="F32" s="113"/>
    </row>
    <row r="33" spans="2:6" x14ac:dyDescent="0.2">
      <c r="B33" s="113"/>
      <c r="C33" s="114"/>
      <c r="D33" s="113"/>
      <c r="E33" s="113"/>
      <c r="F33" s="113"/>
    </row>
    <row r="34" spans="2:6" x14ac:dyDescent="0.2">
      <c r="B34" s="113"/>
      <c r="C34" s="114"/>
      <c r="D34" s="78"/>
      <c r="E34" s="78"/>
      <c r="F34" s="113"/>
    </row>
    <row r="35" spans="2:6" x14ac:dyDescent="0.2">
      <c r="B35" s="113"/>
      <c r="C35" s="114"/>
      <c r="D35" s="78"/>
      <c r="E35" s="78"/>
      <c r="F35" s="113"/>
    </row>
    <row r="36" spans="2:6" x14ac:dyDescent="0.2">
      <c r="B36" s="78"/>
      <c r="C36" s="79"/>
      <c r="D36" s="78"/>
      <c r="E36" s="78"/>
      <c r="F36" s="113"/>
    </row>
    <row r="37" spans="2:6" x14ac:dyDescent="0.2">
      <c r="B37" s="78"/>
      <c r="C37" s="79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B39" s="78"/>
      <c r="C39" s="79"/>
      <c r="D39" s="78"/>
      <c r="E39" s="78"/>
      <c r="F39" s="113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 s="146" t="s">
        <v>28</v>
      </c>
      <c r="C54" t="s">
        <v>286</v>
      </c>
      <c r="D54"/>
      <c r="E54"/>
    </row>
    <row r="55" spans="2:5" x14ac:dyDescent="0.2">
      <c r="B55" s="146" t="s">
        <v>62</v>
      </c>
      <c r="C55" t="s">
        <v>310</v>
      </c>
      <c r="D55"/>
      <c r="E55"/>
    </row>
    <row r="56" spans="2:5" x14ac:dyDescent="0.2">
      <c r="B56" s="146" t="s">
        <v>29</v>
      </c>
      <c r="C56"/>
      <c r="D56"/>
      <c r="E56"/>
    </row>
    <row r="57" spans="2:5" x14ac:dyDescent="0.2">
      <c r="B57" s="146" t="s">
        <v>27</v>
      </c>
      <c r="C57"/>
      <c r="D57"/>
      <c r="E57"/>
    </row>
    <row r="58" spans="2:5" x14ac:dyDescent="0.2">
      <c r="B58" s="146" t="s">
        <v>63</v>
      </c>
      <c r="C58"/>
      <c r="D58"/>
      <c r="E58"/>
    </row>
    <row r="59" spans="2:5" ht="14.25" x14ac:dyDescent="0.2">
      <c r="B59" s="84" t="s">
        <v>30</v>
      </c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1:10" s="59" customFormat="1" ht="14.25" x14ac:dyDescent="0.2">
      <c r="A65"/>
      <c r="B65" s="84" t="s">
        <v>142</v>
      </c>
      <c r="F65"/>
      <c r="G65"/>
      <c r="H65"/>
      <c r="I65" s="146"/>
      <c r="J65" s="146"/>
    </row>
    <row r="66" spans="1:10" s="59" customFormat="1" ht="14.25" x14ac:dyDescent="0.2">
      <c r="A66"/>
      <c r="B66" s="84" t="s">
        <v>65</v>
      </c>
      <c r="F66"/>
      <c r="G66"/>
      <c r="H66"/>
      <c r="I66" s="146"/>
      <c r="J66" s="146"/>
    </row>
    <row r="67" spans="1:10" s="59" customFormat="1" ht="14.25" x14ac:dyDescent="0.2">
      <c r="A67"/>
      <c r="B67" s="84" t="s">
        <v>77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66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67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35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68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69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203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37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70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38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71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72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200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74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143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39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76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40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58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174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175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42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43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257</v>
      </c>
      <c r="F90"/>
      <c r="G90"/>
      <c r="H90"/>
      <c r="I90" s="146"/>
      <c r="J90" s="146"/>
    </row>
    <row r="91" spans="1:10" s="59" customFormat="1" ht="14.25" x14ac:dyDescent="0.2">
      <c r="A91"/>
      <c r="B91" s="84" t="s">
        <v>75</v>
      </c>
      <c r="F91"/>
      <c r="G91"/>
      <c r="H91"/>
      <c r="I91" s="146"/>
      <c r="J91" s="146"/>
    </row>
    <row r="92" spans="1:10" x14ac:dyDescent="0.2">
      <c r="B92" s="59" t="s">
        <v>59</v>
      </c>
    </row>
    <row r="93" spans="1:10" x14ac:dyDescent="0.2">
      <c r="B93" s="96" t="s">
        <v>227</v>
      </c>
      <c r="C93" s="60" t="s">
        <v>229</v>
      </c>
    </row>
    <row r="94" spans="1:10" x14ac:dyDescent="0.2">
      <c r="B94" s="97" t="s">
        <v>228</v>
      </c>
      <c r="C94" s="60" t="s">
        <v>230</v>
      </c>
    </row>
  </sheetData>
  <dataValidations count="4">
    <dataValidation type="list" allowBlank="1" showInputMessage="1" showErrorMessage="1" sqref="F32:F39 F4:F28" xr:uid="{00000000-0002-0000-8B00-000000000000}">
      <formula1>$C$54:$C$56</formula1>
    </dataValidation>
    <dataValidation type="list" allowBlank="1" showInputMessage="1" showErrorMessage="1" sqref="D32:D33 D4:D28" xr:uid="{00000000-0002-0000-8B00-000001000000}">
      <formula1>$B$54:$B$100</formula1>
    </dataValidation>
    <dataValidation type="list" allowBlank="1" showInputMessage="1" showErrorMessage="1" sqref="D40" xr:uid="{00000000-0002-0000-8B00-000002000000}">
      <formula1>$B$54:$B$73</formula1>
    </dataValidation>
    <dataValidation type="list" allowBlank="1" showInputMessage="1" showErrorMessage="1" sqref="D34:D39" xr:uid="{00000000-0002-0000-8B00-000003000000}">
      <formula1>$B$54:$B$92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filterMode="1">
    <tabColor rgb="FFFFC000"/>
    <pageSetUpPr fitToPage="1"/>
  </sheetPr>
  <dimension ref="A2:V140"/>
  <sheetViews>
    <sheetView showGridLines="0" topLeftCell="A125" zoomScale="80" zoomScaleNormal="80" workbookViewId="0">
      <selection activeCell="A139" sqref="A139:B139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6.42578125" style="65" customWidth="1"/>
    <col min="7" max="7" width="17.28515625" style="65" customWidth="1"/>
    <col min="8" max="8" width="17.140625" style="65" customWidth="1"/>
    <col min="9" max="9" width="15.7109375" style="65" bestFit="1" customWidth="1"/>
    <col min="10" max="10" width="15.7109375" style="65" customWidth="1"/>
    <col min="11" max="12" width="17.140625" style="65" customWidth="1"/>
    <col min="13" max="13" width="15.7109375" style="65" bestFit="1" customWidth="1"/>
    <col min="14" max="14" width="17.5703125" style="65" customWidth="1"/>
    <col min="15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2"/>
      <c r="J2" s="522"/>
      <c r="K2" s="522"/>
      <c r="L2" s="338"/>
      <c r="M2" s="339"/>
      <c r="N2" s="2"/>
    </row>
    <row r="3" spans="1:20" ht="21.95" customHeight="1" x14ac:dyDescent="0.35">
      <c r="B3" s="530" t="s">
        <v>119</v>
      </c>
      <c r="C3" s="531"/>
      <c r="D3" s="531"/>
      <c r="E3" s="531"/>
      <c r="F3" s="531"/>
      <c r="G3" s="531"/>
      <c r="H3" s="531"/>
      <c r="I3" s="531"/>
      <c r="J3" s="531"/>
      <c r="K3" s="531"/>
      <c r="L3" s="530"/>
      <c r="M3" s="531"/>
      <c r="N3" s="1"/>
      <c r="O3" s="142" t="s">
        <v>149</v>
      </c>
      <c r="P3" s="320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1"/>
      <c r="J4" s="531"/>
      <c r="K4" s="531"/>
      <c r="L4" s="530"/>
      <c r="M4" s="531"/>
      <c r="N4" s="1"/>
      <c r="O4" s="142" t="s">
        <v>150</v>
      </c>
      <c r="P4" s="142">
        <v>10222501</v>
      </c>
    </row>
    <row r="5" spans="1:20" ht="15.75" customHeight="1" x14ac:dyDescent="0.35">
      <c r="A5" s="88"/>
      <c r="B5" s="527" t="s">
        <v>331</v>
      </c>
      <c r="C5" s="528"/>
      <c r="D5" s="528"/>
      <c r="E5" s="528"/>
      <c r="F5" s="528"/>
      <c r="G5" s="528"/>
      <c r="H5" s="528"/>
      <c r="I5" s="528"/>
      <c r="J5" s="528"/>
      <c r="K5" s="528"/>
      <c r="L5" s="530"/>
      <c r="M5" s="531"/>
      <c r="N5" s="1"/>
    </row>
    <row r="6" spans="1:20" ht="6" customHeight="1" x14ac:dyDescent="0.2">
      <c r="A6" s="88"/>
    </row>
    <row r="7" spans="1:20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N7" s="288" t="s">
        <v>297</v>
      </c>
      <c r="O7" s="146"/>
      <c r="P7" s="146"/>
      <c r="Q7" s="147"/>
      <c r="R7" s="146"/>
    </row>
    <row r="8" spans="1:20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6" si="0">VLOOKUP(A8,$A$99:$B$143,2,FALSE)</f>
        <v>2.38</v>
      </c>
      <c r="E8" s="158">
        <f>IFERROR(VLOOKUP(A8,'Control -LR-ES Abril 2022'!$H$7:$N$22,3,FALSE),"0")</f>
        <v>0</v>
      </c>
      <c r="F8" s="158">
        <f>IFERROR(VLOOKUP(A8,'Control -LR-ES Abril 2022'!$H$7:$N$22,2,FALSE),"0")</f>
        <v>1200</v>
      </c>
      <c r="G8" s="158">
        <f>IFERROR(VLOOKUP(A8,'Control -LR-ES Abril 2022'!$H$7:$N$22,5,FALSE),"0")</f>
        <v>0</v>
      </c>
      <c r="H8" s="158">
        <f>IFERROR(VLOOKUP(A8,'Control -LR-ES Abril 2022'!$H$7:$N$22,4,FALSE),"0")</f>
        <v>0</v>
      </c>
      <c r="I8" s="326">
        <f>E8+F8+G8+H8</f>
        <v>1200</v>
      </c>
      <c r="J8" s="48" t="s">
        <v>12</v>
      </c>
      <c r="K8" s="325">
        <f>I8*D8</f>
        <v>2856</v>
      </c>
      <c r="L8" s="350"/>
      <c r="M8" s="289" t="s">
        <v>169</v>
      </c>
      <c r="N8" s="346">
        <f>I8</f>
        <v>1200</v>
      </c>
      <c r="O8" s="146"/>
      <c r="P8" s="146"/>
      <c r="Q8" s="146"/>
      <c r="R8" s="146"/>
    </row>
    <row r="9" spans="1:20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Abril 2022'!$H$7:$N$22,3,FALSE),"0")</f>
        <v>0</v>
      </c>
      <c r="F9" s="158" t="str">
        <f>IFERROR(VLOOKUP(A9,'Control -LR-ES Abril 2022'!$H$7:$N$22,2,FALSE),"0")</f>
        <v>0</v>
      </c>
      <c r="G9" s="158" t="str">
        <f>IFERROR(VLOOKUP(A9,'Control -LR-ES Abril 2022'!$H$7:$N$22,5,FALSE),"0")</f>
        <v>0</v>
      </c>
      <c r="H9" s="158" t="str">
        <f>IFERROR(VLOOKUP(A9,'Control -LR-ES Abril 2022'!$H$7:$N$22,4,FALSE),"0")</f>
        <v>0</v>
      </c>
      <c r="I9" s="326">
        <f t="shared" ref="I9:I48" si="1">E9+F9+G9+H9</f>
        <v>0</v>
      </c>
      <c r="J9" s="48" t="s">
        <v>12</v>
      </c>
      <c r="K9" s="325">
        <f t="shared" ref="K9:K48" si="2">I9*D9</f>
        <v>0</v>
      </c>
      <c r="L9" s="350"/>
      <c r="M9" s="289"/>
      <c r="N9" s="337">
        <f t="shared" ref="N9:N48" si="3">I9</f>
        <v>0</v>
      </c>
      <c r="O9" s="146"/>
      <c r="P9" s="146"/>
      <c r="Q9" s="146"/>
      <c r="R9" s="146"/>
    </row>
    <row r="10" spans="1:20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Abril 2022'!$H$7:$N$22,3,FALSE),"0")</f>
        <v>30</v>
      </c>
      <c r="F10" s="158">
        <f>IFERROR(VLOOKUP(A10,'Control -LR-ES Abril 2022'!$H$7:$N$22,2,FALSE),"0")</f>
        <v>0</v>
      </c>
      <c r="G10" s="158">
        <f>IFERROR(VLOOKUP(A10,'Control -LR-ES Abril 2022'!$H$7:$N$22,5,FALSE),"0")</f>
        <v>40</v>
      </c>
      <c r="H10" s="158">
        <f>IFERROR(VLOOKUP(A10,'Control -LR-ES Abril 2022'!$H$7:$N$22,4,FALSE),"0")</f>
        <v>0</v>
      </c>
      <c r="I10" s="326">
        <f t="shared" si="1"/>
        <v>70</v>
      </c>
      <c r="J10" s="48" t="s">
        <v>12</v>
      </c>
      <c r="K10" s="325">
        <f t="shared" si="2"/>
        <v>168.70000000000002</v>
      </c>
      <c r="L10" s="350"/>
      <c r="M10" s="290" t="s">
        <v>154</v>
      </c>
      <c r="N10" s="346">
        <f t="shared" si="3"/>
        <v>70</v>
      </c>
      <c r="O10" s="146"/>
      <c r="P10" s="146"/>
      <c r="Q10" s="146"/>
      <c r="R10" s="146"/>
    </row>
    <row r="11" spans="1:20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Abril 2022'!$H$7:$N$22,3,FALSE),"0")</f>
        <v>0</v>
      </c>
      <c r="F11" s="158" t="str">
        <f>IFERROR(VLOOKUP(A11,'Control -LR-ES Abril 2022'!$H$7:$N$22,2,FALSE),"0")</f>
        <v>0</v>
      </c>
      <c r="G11" s="158" t="str">
        <f>IFERROR(VLOOKUP(A11,'Control -LR-ES Abril 2022'!$H$7:$N$22,5,FALSE),"0")</f>
        <v>0</v>
      </c>
      <c r="H11" s="158" t="str">
        <f>IFERROR(VLOOKUP(A11,'Control -LR-ES Abril 2022'!$H$7:$N$22,4,FALSE),"0")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350"/>
      <c r="M11" s="54"/>
      <c r="N11" s="337">
        <f t="shared" si="3"/>
        <v>0</v>
      </c>
      <c r="O11" s="146"/>
      <c r="P11" s="146"/>
      <c r="Q11" s="146"/>
      <c r="R11" s="146"/>
    </row>
    <row r="12" spans="1:20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Abril 2022'!$H$7:$N$22,3,FALSE),"0")</f>
        <v>0</v>
      </c>
      <c r="F12" s="158">
        <f>IFERROR(VLOOKUP(A12,'Control -LR-ES Abril 2022'!$H$7:$N$22,2,FALSE),"0")</f>
        <v>450</v>
      </c>
      <c r="G12" s="158">
        <f>IFERROR(VLOOKUP(A12,'Control -LR-ES Abril 2022'!$H$7:$N$22,5,FALSE),"0")</f>
        <v>0</v>
      </c>
      <c r="H12" s="158">
        <f>IFERROR(VLOOKUP(A12,'Control -LR-ES Abril 2022'!$H$7:$N$22,4,FALSE),"0")</f>
        <v>0</v>
      </c>
      <c r="I12" s="326">
        <f t="shared" si="1"/>
        <v>450</v>
      </c>
      <c r="J12" s="48" t="s">
        <v>12</v>
      </c>
      <c r="K12" s="325">
        <f t="shared" si="2"/>
        <v>1273.5</v>
      </c>
      <c r="L12" s="350"/>
      <c r="M12" s="290" t="s">
        <v>245</v>
      </c>
      <c r="N12" s="346">
        <f t="shared" si="3"/>
        <v>450</v>
      </c>
      <c r="O12" s="146"/>
      <c r="P12" s="146"/>
      <c r="Q12" s="146"/>
      <c r="R12" s="146"/>
    </row>
    <row r="13" spans="1:20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Abril 2022'!$H$7:$N$22,3,FALSE),"0")</f>
        <v>0</v>
      </c>
      <c r="F13" s="158" t="str">
        <f>IFERROR(VLOOKUP(A13,'Control -LR-ES Abril 2022'!$H$7:$N$22,2,FALSE),"0")</f>
        <v>0</v>
      </c>
      <c r="G13" s="158" t="str">
        <f>IFERROR(VLOOKUP(A13,'Control -LR-ES Abril 2022'!$H$7:$N$22,5,FALSE),"0")</f>
        <v>0</v>
      </c>
      <c r="H13" s="158" t="str">
        <f>IFERROR(VLOOKUP(A13,'Control -LR-ES Abril 2022'!$H$7:$N$22,4,FALSE),"0")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350"/>
      <c r="M13" s="290" t="s">
        <v>266</v>
      </c>
      <c r="N13" s="337">
        <f t="shared" si="3"/>
        <v>0</v>
      </c>
      <c r="O13" s="146"/>
      <c r="P13" s="146"/>
      <c r="Q13" s="146"/>
      <c r="R13" s="146"/>
      <c r="T13" s="307"/>
    </row>
    <row r="14" spans="1:20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Abril 2022'!$H$7:$N$22,3,FALSE),"0")</f>
        <v>0</v>
      </c>
      <c r="F14" s="158" t="str">
        <f>IFERROR(VLOOKUP(A14,'Control -LR-ES Abril 2022'!$H$7:$N$22,2,FALSE),"0")</f>
        <v>0</v>
      </c>
      <c r="G14" s="158" t="str">
        <f>IFERROR(VLOOKUP(A14,'Control -LR-ES Abril 2022'!$H$7:$N$22,5,FALSE),"0")</f>
        <v>0</v>
      </c>
      <c r="H14" s="158" t="str">
        <f>IFERROR(VLOOKUP(A14,'Control -LR-ES Abril 2022'!$H$7:$N$22,4,FALSE),"0")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350"/>
      <c r="M14" s="54"/>
      <c r="N14" s="337">
        <f t="shared" si="3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Abril 2022'!$H$7:$N$22,3,FALSE),"0")</f>
        <v>150</v>
      </c>
      <c r="F15" s="158">
        <f>IFERROR(VLOOKUP(A15,'Control -LR-ES Abril 2022'!$H$7:$N$22,2,FALSE),"0")</f>
        <v>200</v>
      </c>
      <c r="G15" s="158">
        <f>IFERROR(VLOOKUP(A15,'Control -LR-ES Abril 2022'!$H$7:$N$22,5,FALSE),"0")</f>
        <v>0</v>
      </c>
      <c r="H15" s="158">
        <f>IFERROR(VLOOKUP(A15,'Control -LR-ES Abril 2022'!$H$7:$N$22,4,FALSE),"0")</f>
        <v>0</v>
      </c>
      <c r="I15" s="326">
        <f t="shared" si="1"/>
        <v>350</v>
      </c>
      <c r="J15" s="327" t="s">
        <v>12</v>
      </c>
      <c r="K15" s="325">
        <f t="shared" si="2"/>
        <v>1211</v>
      </c>
      <c r="L15" s="350"/>
      <c r="M15" s="290" t="s">
        <v>156</v>
      </c>
      <c r="N15" s="346">
        <f t="shared" si="3"/>
        <v>350</v>
      </c>
      <c r="O15" s="146"/>
      <c r="P15" s="146"/>
      <c r="Q15" s="146"/>
      <c r="R15" s="146"/>
    </row>
    <row r="16" spans="1:20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Abril 2022'!$H$7:$N$22,3,FALSE),"0")</f>
        <v>0</v>
      </c>
      <c r="F16" s="158" t="str">
        <f>IFERROR(VLOOKUP(A16,'Control -LR-ES Abril 2022'!$H$7:$N$22,2,FALSE),"0")</f>
        <v>0</v>
      </c>
      <c r="G16" s="158" t="str">
        <f>IFERROR(VLOOKUP(A16,'Control -LR-ES Abril 2022'!$H$7:$N$22,5,FALSE),"0")</f>
        <v>0</v>
      </c>
      <c r="H16" s="158" t="str">
        <f>IFERROR(VLOOKUP(A16,'Control -LR-ES Abril 2022'!$H$7:$N$22,4,FALSE),"0")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350"/>
      <c r="M16" s="54"/>
      <c r="N16" s="337">
        <f t="shared" si="3"/>
        <v>0</v>
      </c>
      <c r="O16" s="146"/>
      <c r="P16" s="146"/>
      <c r="Q16" s="146"/>
      <c r="R16" s="146"/>
    </row>
    <row r="17" spans="1:18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Abril 2022'!$H$7:$N$22,3,FALSE),"0")</f>
        <v>0</v>
      </c>
      <c r="F17" s="158" t="str">
        <f>IFERROR(VLOOKUP(A17,'Control -LR-ES Abril 2022'!$H$7:$N$22,2,FALSE),"0")</f>
        <v>0</v>
      </c>
      <c r="G17" s="158" t="str">
        <f>IFERROR(VLOOKUP(A17,'Control -LR-ES Abril 2022'!$H$7:$N$22,5,FALSE),"0")</f>
        <v>0</v>
      </c>
      <c r="H17" s="158" t="str">
        <f>IFERROR(VLOOKUP(A17,'Control -LR-ES Abril 2022'!$H$7:$N$22,4,FALSE),"0")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350"/>
      <c r="M17" s="54"/>
      <c r="N17" s="337">
        <f t="shared" si="3"/>
        <v>0</v>
      </c>
      <c r="O17" s="146"/>
      <c r="P17" s="146"/>
      <c r="Q17" s="146"/>
      <c r="R17" s="146"/>
    </row>
    <row r="18" spans="1:18" s="144" customFormat="1" ht="24.95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>
        <f>IFERROR(VLOOKUP(A18,'Control -LR-ES Abril 2022'!$H$7:$N$22,3,FALSE),"0")</f>
        <v>0</v>
      </c>
      <c r="F18" s="158">
        <f>IFERROR(VLOOKUP(A18,'Control -LR-ES Abril 2022'!$H$7:$N$22,2,FALSE),"0")</f>
        <v>350</v>
      </c>
      <c r="G18" s="158">
        <f>IFERROR(VLOOKUP(A18,'Control -LR-ES Abril 2022'!$H$7:$N$22,5,FALSE),"0")</f>
        <v>0</v>
      </c>
      <c r="H18" s="158">
        <f>IFERROR(VLOOKUP(A18,'Control -LR-ES Abril 2022'!$H$7:$N$22,4,FALSE),"0")</f>
        <v>0</v>
      </c>
      <c r="I18" s="326">
        <f t="shared" si="1"/>
        <v>350</v>
      </c>
      <c r="J18" s="204" t="s">
        <v>12</v>
      </c>
      <c r="K18" s="325">
        <f t="shared" si="2"/>
        <v>413</v>
      </c>
      <c r="L18" s="350"/>
      <c r="M18" s="290" t="s">
        <v>252</v>
      </c>
      <c r="N18" s="337">
        <f t="shared" si="3"/>
        <v>350</v>
      </c>
      <c r="O18" s="146"/>
      <c r="P18" s="146"/>
      <c r="Q18" s="146"/>
      <c r="R18" s="146"/>
    </row>
    <row r="19" spans="1:18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Abril 2022'!$H$7:$N$22,3,FALSE),"0")</f>
        <v>0</v>
      </c>
      <c r="F19" s="158" t="str">
        <f>IFERROR(VLOOKUP(A19,'Control -LR-ES Abril 2022'!$H$7:$N$22,2,FALSE),"0")</f>
        <v>0</v>
      </c>
      <c r="G19" s="158" t="str">
        <f>IFERROR(VLOOKUP(A19,'Control -LR-ES Abril 2022'!$H$7:$N$22,5,FALSE),"0")</f>
        <v>0</v>
      </c>
      <c r="H19" s="158" t="str">
        <f>IFERROR(VLOOKUP(A19,'Control -LR-ES Abril 2022'!$H$7:$N$22,4,FALSE),"0")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350"/>
      <c r="M19" s="290" t="s">
        <v>151</v>
      </c>
      <c r="N19" s="337">
        <f t="shared" si="3"/>
        <v>0</v>
      </c>
      <c r="O19" s="146"/>
      <c r="P19" s="146"/>
      <c r="Q19" s="146"/>
      <c r="R19" s="146"/>
    </row>
    <row r="20" spans="1:18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Abril 2022'!$H$7:$N$22,3,FALSE),"0")</f>
        <v>0</v>
      </c>
      <c r="F20" s="158" t="str">
        <f>IFERROR(VLOOKUP(A20,'Control -LR-ES Abril 2022'!$H$7:$N$22,2,FALSE),"0")</f>
        <v>0</v>
      </c>
      <c r="G20" s="158" t="str">
        <f>IFERROR(VLOOKUP(A20,'Control -LR-ES Abril 2022'!$H$7:$N$22,5,FALSE),"0")</f>
        <v>0</v>
      </c>
      <c r="H20" s="158" t="str">
        <f>IFERROR(VLOOKUP(A20,'Control -LR-ES Abril 2022'!$H$7:$N$22,4,FALSE),"0")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350"/>
      <c r="M20" s="54"/>
      <c r="N20" s="337">
        <f t="shared" si="3"/>
        <v>0</v>
      </c>
      <c r="O20" s="146"/>
      <c r="P20" s="146"/>
      <c r="Q20" s="146"/>
      <c r="R20" s="146"/>
    </row>
    <row r="21" spans="1:18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Abril 2022'!$H$7:$N$22,3,FALSE),"0")</f>
        <v>0</v>
      </c>
      <c r="F21" s="158" t="str">
        <f>IFERROR(VLOOKUP(A21,'Control -LR-ES Abril 2022'!$H$7:$N$22,2,FALSE),"0")</f>
        <v>0</v>
      </c>
      <c r="G21" s="158" t="str">
        <f>IFERROR(VLOOKUP(A21,'Control -LR-ES Abril 2022'!$H$7:$N$22,5,FALSE),"0")</f>
        <v>0</v>
      </c>
      <c r="H21" s="158" t="str">
        <f>IFERROR(VLOOKUP(A21,'Control -LR-ES Abril 2022'!$H$7:$N$22,4,FALSE),"0")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350"/>
      <c r="M21" s="54"/>
      <c r="N21" s="337">
        <f t="shared" si="3"/>
        <v>0</v>
      </c>
      <c r="O21" s="146"/>
      <c r="P21" s="146"/>
      <c r="Q21" s="146"/>
      <c r="R21" s="146"/>
    </row>
    <row r="22" spans="1:18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Abril 2022'!$H$7:$N$22,3,FALSE),"0")</f>
        <v>0</v>
      </c>
      <c r="F22" s="158" t="str">
        <f>IFERROR(VLOOKUP(A22,'Control -LR-ES Abril 2022'!$H$7:$N$22,2,FALSE),"0")</f>
        <v>0</v>
      </c>
      <c r="G22" s="158" t="str">
        <f>IFERROR(VLOOKUP(A22,'Control -LR-ES Abril 2022'!$H$7:$N$22,5,FALSE),"0")</f>
        <v>0</v>
      </c>
      <c r="H22" s="158" t="str">
        <f>IFERROR(VLOOKUP(A22,'Control -LR-ES Abril 2022'!$H$7:$N$22,4,FALSE),"0")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350"/>
      <c r="M22" s="54" t="str">
        <f>A22</f>
        <v>RT80</v>
      </c>
      <c r="N22" s="337">
        <f t="shared" si="3"/>
        <v>0</v>
      </c>
      <c r="O22" s="146"/>
      <c r="P22" s="146"/>
      <c r="Q22" s="146"/>
      <c r="R22" s="146"/>
    </row>
    <row r="23" spans="1:18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Abril 2022'!$H$7:$N$22,3,FALSE),"0")</f>
        <v>0</v>
      </c>
      <c r="F23" s="158" t="str">
        <f>IFERROR(VLOOKUP(A23,'Control -LR-ES Abril 2022'!$H$7:$N$22,2,FALSE),"0")</f>
        <v>0</v>
      </c>
      <c r="G23" s="158" t="str">
        <f>IFERROR(VLOOKUP(A23,'Control -LR-ES Abril 2022'!$H$7:$N$22,5,FALSE),"0")</f>
        <v>0</v>
      </c>
      <c r="H23" s="158" t="str">
        <f>IFERROR(VLOOKUP(A23,'Control -LR-ES Abril 2022'!$H$7:$N$22,4,FALSE),"0")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350"/>
      <c r="M23" s="54"/>
      <c r="N23" s="337">
        <f t="shared" si="3"/>
        <v>0</v>
      </c>
      <c r="O23" s="146"/>
      <c r="P23" s="146"/>
      <c r="Q23" s="146"/>
      <c r="R23" s="146"/>
    </row>
    <row r="24" spans="1:18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Abril 2022'!$H$7:$N$22,3,FALSE),"0")</f>
        <v>0</v>
      </c>
      <c r="F24" s="158" t="str">
        <f>IFERROR(VLOOKUP(A24,'Control -LR-ES Abril 2022'!$H$7:$N$22,2,FALSE),"0")</f>
        <v>0</v>
      </c>
      <c r="G24" s="158" t="str">
        <f>IFERROR(VLOOKUP(A24,'Control -LR-ES Abril 2022'!$H$7:$N$22,5,FALSE),"0")</f>
        <v>0</v>
      </c>
      <c r="H24" s="158" t="str">
        <f>IFERROR(VLOOKUP(A24,'Control -LR-ES Abril 2022'!$H$7:$N$22,4,FALSE),"0")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350"/>
      <c r="M24" s="54"/>
      <c r="N24" s="337">
        <f t="shared" si="3"/>
        <v>0</v>
      </c>
      <c r="O24" s="146"/>
      <c r="P24" s="146"/>
      <c r="Q24" s="146"/>
      <c r="R24" s="146"/>
    </row>
    <row r="25" spans="1:18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Abril 2022'!$H$7:$N$22,3,FALSE),"0")</f>
        <v>0</v>
      </c>
      <c r="F25" s="158" t="str">
        <f>IFERROR(VLOOKUP(A25,'Control -LR-ES Abril 2022'!$H$7:$N$22,2,FALSE),"0")</f>
        <v>0</v>
      </c>
      <c r="G25" s="158" t="str">
        <f>IFERROR(VLOOKUP(A25,'Control -LR-ES Abril 2022'!$H$7:$N$22,5,FALSE),"0")</f>
        <v>0</v>
      </c>
      <c r="H25" s="158" t="str">
        <f>IFERROR(VLOOKUP(A25,'Control -LR-ES Abril 2022'!$H$7:$N$22,4,FALSE),"0")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350"/>
      <c r="M25" s="54"/>
      <c r="N25" s="337">
        <f t="shared" si="3"/>
        <v>0</v>
      </c>
      <c r="O25" s="146"/>
      <c r="P25" s="146"/>
      <c r="Q25" s="146"/>
      <c r="R25" s="146"/>
    </row>
    <row r="26" spans="1:18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Abril 2022'!$H$7:$N$22,3,FALSE),"0")</f>
        <v>0</v>
      </c>
      <c r="F26" s="158" t="str">
        <f>IFERROR(VLOOKUP(A26,'Control -LR-ES Abril 2022'!$H$7:$N$22,2,FALSE),"0")</f>
        <v>0</v>
      </c>
      <c r="G26" s="158" t="str">
        <f>IFERROR(VLOOKUP(A26,'Control -LR-ES Abril 2022'!$H$7:$N$22,5,FALSE),"0")</f>
        <v>0</v>
      </c>
      <c r="H26" s="158" t="str">
        <f>IFERROR(VLOOKUP(A26,'Control -LR-ES Abril 2022'!$H$7:$N$22,4,FALSE),"0")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350"/>
      <c r="M26" s="54"/>
      <c r="N26" s="337">
        <f t="shared" si="3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Abril 2022'!$H$7:$N$22,3,FALSE),"0")</f>
        <v>0</v>
      </c>
      <c r="F27" s="158">
        <f>IFERROR(VLOOKUP(A27,'Control -LR-ES Abril 2022'!$H$7:$N$22,2,FALSE),"0")</f>
        <v>1700</v>
      </c>
      <c r="G27" s="158">
        <f>IFERROR(VLOOKUP(A27,'Control -LR-ES Abril 2022'!$H$7:$N$22,5,FALSE),"0")</f>
        <v>0</v>
      </c>
      <c r="H27" s="158">
        <f>IFERROR(VLOOKUP(A27,'Control -LR-ES Abril 2022'!$H$7:$N$22,4,FALSE),"0")</f>
        <v>0</v>
      </c>
      <c r="I27" s="326">
        <f t="shared" si="1"/>
        <v>1700</v>
      </c>
      <c r="J27" s="327" t="s">
        <v>12</v>
      </c>
      <c r="K27" s="325">
        <f t="shared" si="2"/>
        <v>11050</v>
      </c>
      <c r="L27" s="350"/>
      <c r="M27" s="290" t="s">
        <v>246</v>
      </c>
      <c r="N27" s="346">
        <f t="shared" si="3"/>
        <v>1700</v>
      </c>
      <c r="O27" s="146"/>
      <c r="P27" s="146"/>
      <c r="Q27" s="146"/>
      <c r="R27" s="146"/>
    </row>
    <row r="28" spans="1:18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Abril 2022'!$H$7:$N$22,3,FALSE),"0")</f>
        <v>0</v>
      </c>
      <c r="F28" s="158" t="str">
        <f>IFERROR(VLOOKUP(A28,'Control -LR-ES Abril 2022'!$H$7:$N$22,2,FALSE),"0")</f>
        <v>0</v>
      </c>
      <c r="G28" s="158" t="str">
        <f>IFERROR(VLOOKUP(A28,'Control -LR-ES Abril 2022'!$H$7:$N$22,5,FALSE),"0")</f>
        <v>0</v>
      </c>
      <c r="H28" s="158" t="str">
        <f>IFERROR(VLOOKUP(A28,'Control -LR-ES Abril 2022'!$H$7:$N$22,4,FALSE),"0")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350"/>
      <c r="M28" s="290"/>
      <c r="N28" s="337">
        <f t="shared" si="3"/>
        <v>0</v>
      </c>
      <c r="O28" s="146"/>
      <c r="P28" s="146"/>
      <c r="Q28" s="146"/>
      <c r="R28" s="146"/>
    </row>
    <row r="29" spans="1:18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Abril 2022'!$H$7:$N$22,3,FALSE),"0")</f>
        <v>0</v>
      </c>
      <c r="F29" s="158" t="str">
        <f>IFERROR(VLOOKUP(A29,'Control -LR-ES Abril 2022'!$H$7:$N$22,2,FALSE),"0")</f>
        <v>0</v>
      </c>
      <c r="G29" s="158" t="str">
        <f>IFERROR(VLOOKUP(A29,'Control -LR-ES Abril 2022'!$H$7:$N$22,5,FALSE),"0")</f>
        <v>0</v>
      </c>
      <c r="H29" s="158" t="str">
        <f>IFERROR(VLOOKUP(A29,'Control -LR-ES Abril 2022'!$H$7:$N$22,4,FALSE),"0")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350"/>
      <c r="M29" s="290"/>
      <c r="N29" s="337">
        <f t="shared" si="3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Abril 2022'!$H$7:$N$22,3,FALSE),"0")</f>
        <v>0</v>
      </c>
      <c r="F30" s="158">
        <f>IFERROR(VLOOKUP(A30,'Control -LR-ES Abril 2022'!$H$7:$N$22,2,FALSE),"0")</f>
        <v>230</v>
      </c>
      <c r="G30" s="158">
        <f>IFERROR(VLOOKUP(A30,'Control -LR-ES Abril 2022'!$H$7:$N$22,5,FALSE),"0")</f>
        <v>0</v>
      </c>
      <c r="H30" s="158">
        <f>IFERROR(VLOOKUP(A30,'Control -LR-ES Abril 2022'!$H$7:$N$22,4,FALSE),"0")</f>
        <v>0</v>
      </c>
      <c r="I30" s="326">
        <f t="shared" si="1"/>
        <v>230</v>
      </c>
      <c r="J30" s="48" t="s">
        <v>12</v>
      </c>
      <c r="K30" s="325">
        <f t="shared" si="2"/>
        <v>506.00000000000006</v>
      </c>
      <c r="L30" s="350"/>
      <c r="M30" s="290" t="s">
        <v>247</v>
      </c>
      <c r="N30" s="346">
        <f t="shared" si="3"/>
        <v>230</v>
      </c>
      <c r="O30" s="146"/>
      <c r="P30" s="146"/>
      <c r="Q30" s="146"/>
      <c r="R30" s="146"/>
    </row>
    <row r="31" spans="1:18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Abril 2022'!$H$7:$N$22,3,FALSE),"0")</f>
        <v>0</v>
      </c>
      <c r="F31" s="158" t="str">
        <f>IFERROR(VLOOKUP(A31,'Control -LR-ES Abril 2022'!$H$7:$N$22,2,FALSE),"0")</f>
        <v>0</v>
      </c>
      <c r="G31" s="158" t="str">
        <f>IFERROR(VLOOKUP(A31,'Control -LR-ES Abril 2022'!$H$7:$N$22,5,FALSE),"0")</f>
        <v>0</v>
      </c>
      <c r="H31" s="158" t="str">
        <f>IFERROR(VLOOKUP(A31,'Control -LR-ES Abril 2022'!$H$7:$N$22,4,FALSE),"0")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350"/>
      <c r="M31" s="290"/>
      <c r="N31" s="337">
        <f t="shared" si="3"/>
        <v>0</v>
      </c>
      <c r="O31" s="146"/>
      <c r="P31" s="146"/>
      <c r="Q31" s="146"/>
      <c r="R31" s="146"/>
    </row>
    <row r="32" spans="1:18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Abril 2022'!$H$7:$N$22,3,FALSE),"0")</f>
        <v>0</v>
      </c>
      <c r="F32" s="158" t="str">
        <f>IFERROR(VLOOKUP(A32,'Control -LR-ES Abril 2022'!$H$7:$N$22,2,FALSE),"0")</f>
        <v>0</v>
      </c>
      <c r="G32" s="158" t="str">
        <f>IFERROR(VLOOKUP(A32,'Control -LR-ES Abril 2022'!$H$7:$N$22,5,FALSE),"0")</f>
        <v>0</v>
      </c>
      <c r="H32" s="158" t="str">
        <f>IFERROR(VLOOKUP(A32,'Control -LR-ES Abril 2022'!$H$7:$N$22,4,FALSE),"0")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350"/>
      <c r="M32" s="289"/>
      <c r="N32" s="337">
        <f t="shared" si="3"/>
        <v>0</v>
      </c>
      <c r="O32" s="146"/>
      <c r="P32" s="146"/>
      <c r="Q32" s="146"/>
      <c r="R32" s="146"/>
    </row>
    <row r="33" spans="1:20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Abril 2022'!$H$7:$N$22,3,FALSE),"0")</f>
        <v>0</v>
      </c>
      <c r="F33" s="158" t="str">
        <f>IFERROR(VLOOKUP(A33,'Control -LR-ES Abril 2022'!$H$7:$N$22,2,FALSE),"0")</f>
        <v>0</v>
      </c>
      <c r="G33" s="158" t="str">
        <f>IFERROR(VLOOKUP(A33,'Control -LR-ES Abril 2022'!$H$7:$N$22,5,FALSE),"0")</f>
        <v>0</v>
      </c>
      <c r="H33" s="158" t="str">
        <f>IFERROR(VLOOKUP(A33,'Control -LR-ES Abril 2022'!$H$7:$N$22,4,FALSE),"0")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350"/>
      <c r="M33" s="289"/>
      <c r="N33" s="337">
        <f t="shared" si="3"/>
        <v>0</v>
      </c>
      <c r="O33" s="146"/>
      <c r="P33" s="146"/>
      <c r="Q33" s="146"/>
      <c r="R33" s="146"/>
    </row>
    <row r="34" spans="1:20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Abril 2022'!$H$7:$N$22,3,FALSE),"0")</f>
        <v>0</v>
      </c>
      <c r="F34" s="158" t="str">
        <f>IFERROR(VLOOKUP(A34,'Control -LR-ES Abril 2022'!$H$7:$N$22,2,FALSE),"0")</f>
        <v>0</v>
      </c>
      <c r="G34" s="158" t="str">
        <f>IFERROR(VLOOKUP(A34,'Control -LR-ES Abril 2022'!$H$7:$N$22,5,FALSE),"0")</f>
        <v>0</v>
      </c>
      <c r="H34" s="158" t="str">
        <f>IFERROR(VLOOKUP(A34,'Control -LR-ES Abril 2022'!$H$7:$N$22,4,FALSE),"0")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350"/>
      <c r="M34" s="290"/>
      <c r="N34" s="337">
        <f t="shared" si="3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Abril 2022'!$H$7:$N$22,3,FALSE),"0")</f>
        <v>0</v>
      </c>
      <c r="F35" s="158">
        <f>IFERROR(VLOOKUP(A35,'Control -LR-ES Abril 2022'!$H$7:$N$22,2,FALSE),"0")</f>
        <v>0</v>
      </c>
      <c r="G35" s="158">
        <f>IFERROR(VLOOKUP(A35,'Control -LR-ES Abril 2022'!$H$7:$N$22,5,FALSE),"0")</f>
        <v>0</v>
      </c>
      <c r="H35" s="158">
        <f>IFERROR(VLOOKUP(A35,'Control -LR-ES Abril 2022'!$H$7:$N$22,4,FALSE),"0")</f>
        <v>700</v>
      </c>
      <c r="I35" s="326">
        <f t="shared" si="1"/>
        <v>700</v>
      </c>
      <c r="J35" s="327" t="s">
        <v>12</v>
      </c>
      <c r="K35" s="325">
        <f t="shared" si="2"/>
        <v>3710</v>
      </c>
      <c r="L35" s="350"/>
      <c r="M35" s="290" t="s">
        <v>155</v>
      </c>
      <c r="N35" s="346">
        <f t="shared" si="3"/>
        <v>700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Abril 2022'!$H$7:$N$22,3,FALSE),"0")</f>
        <v>0</v>
      </c>
      <c r="F36" s="158">
        <f>IFERROR(VLOOKUP(A36,'Control -LR-ES Abril 2022'!$H$7:$N$22,2,FALSE),"0")</f>
        <v>400</v>
      </c>
      <c r="G36" s="158">
        <f>IFERROR(VLOOKUP(A36,'Control -LR-ES Abril 2022'!$H$7:$N$22,5,FALSE),"0")</f>
        <v>0</v>
      </c>
      <c r="H36" s="158">
        <f>IFERROR(VLOOKUP(A36,'Control -LR-ES Abril 2022'!$H$7:$N$22,4,FALSE),"0")</f>
        <v>0</v>
      </c>
      <c r="I36" s="326">
        <f t="shared" si="1"/>
        <v>400</v>
      </c>
      <c r="J36" s="327" t="s">
        <v>12</v>
      </c>
      <c r="K36" s="325">
        <f t="shared" si="2"/>
        <v>1032</v>
      </c>
      <c r="L36" s="350"/>
      <c r="M36" s="290" t="s">
        <v>75</v>
      </c>
      <c r="N36" s="346">
        <f>I36/200</f>
        <v>2</v>
      </c>
      <c r="O36" s="146" t="s">
        <v>220</v>
      </c>
      <c r="P36" s="146"/>
      <c r="Q36" s="146"/>
      <c r="R36" s="146"/>
    </row>
    <row r="37" spans="1:20" ht="24.95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>
        <f>IFERROR(VLOOKUP(A37,'Control -LR-ES Abril 2022'!$H$7:$N$22,3,FALSE),"0")</f>
        <v>1600</v>
      </c>
      <c r="F37" s="158">
        <f>IFERROR(VLOOKUP(A37,'Control -LR-ES Abril 2022'!$H$7:$N$22,2,FALSE),"0")</f>
        <v>0</v>
      </c>
      <c r="G37" s="158">
        <f>IFERROR(VLOOKUP(A37,'Control -LR-ES Abril 2022'!$H$7:$N$22,5,FALSE),"0")</f>
        <v>0</v>
      </c>
      <c r="H37" s="158">
        <f>IFERROR(VLOOKUP(A37,'Control -LR-ES Abril 2022'!$H$7:$N$22,4,FALSE),"0")</f>
        <v>0</v>
      </c>
      <c r="I37" s="326">
        <f t="shared" si="1"/>
        <v>1600</v>
      </c>
      <c r="J37" s="327" t="s">
        <v>12</v>
      </c>
      <c r="K37" s="325">
        <f t="shared" si="2"/>
        <v>7040.0000000000009</v>
      </c>
      <c r="L37" s="350"/>
      <c r="M37" s="290" t="s">
        <v>248</v>
      </c>
      <c r="N37" s="346">
        <f t="shared" si="3"/>
        <v>1600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Abril 2022'!$H$7:$N$22,3,FALSE),"0")</f>
        <v>0</v>
      </c>
      <c r="F38" s="158">
        <f>IFERROR(VLOOKUP(A38,'Control -LR-ES Abril 2022'!$H$7:$N$22,2,FALSE),"0")</f>
        <v>0</v>
      </c>
      <c r="G38" s="158">
        <f>IFERROR(VLOOKUP(A38,'Control -LR-ES Abril 2022'!$H$7:$N$22,5,FALSE),"0")</f>
        <v>0</v>
      </c>
      <c r="H38" s="158">
        <f>IFERROR(VLOOKUP(A38,'Control -LR-ES Abril 2022'!$H$7:$N$22,4,FALSE),"0")</f>
        <v>180</v>
      </c>
      <c r="I38" s="326">
        <f t="shared" si="1"/>
        <v>180</v>
      </c>
      <c r="J38" s="327" t="s">
        <v>12</v>
      </c>
      <c r="K38" s="325">
        <f t="shared" si="2"/>
        <v>774</v>
      </c>
      <c r="L38" s="350"/>
      <c r="M38" s="290" t="s">
        <v>189</v>
      </c>
      <c r="N38" s="346">
        <f t="shared" si="3"/>
        <v>180</v>
      </c>
      <c r="O38" s="146"/>
      <c r="P38" s="146"/>
      <c r="Q38" s="146"/>
      <c r="R38" s="146"/>
    </row>
    <row r="39" spans="1:20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Abril 2022'!$H$7:$N$22,3,FALSE),"0")</f>
        <v>0</v>
      </c>
      <c r="F39" s="158" t="str">
        <f>IFERROR(VLOOKUP(A39,'Control -LR-ES Abril 2022'!$H$7:$N$22,2,FALSE),"0")</f>
        <v>0</v>
      </c>
      <c r="G39" s="158" t="str">
        <f>IFERROR(VLOOKUP(A39,'Control -LR-ES Abril 2022'!$H$7:$N$22,5,FALSE),"0")</f>
        <v>0</v>
      </c>
      <c r="H39" s="158" t="str">
        <f>IFERROR(VLOOKUP(A39,'Control -LR-ES Abril 2022'!$H$7:$N$22,4,FALSE),"0")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350"/>
      <c r="M39" s="54" t="str">
        <f>A39</f>
        <v>NOVOC DS3500</v>
      </c>
      <c r="N39" s="337">
        <f t="shared" si="3"/>
        <v>0</v>
      </c>
    </row>
    <row r="40" spans="1:20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Abril 2022'!$H$7:$N$22,3,FALSE),"0")</f>
        <v>0</v>
      </c>
      <c r="F40" s="158" t="str">
        <f>IFERROR(VLOOKUP(A40,'Control -LR-ES Abril 2022'!$H$7:$N$22,2,FALSE),"0")</f>
        <v>0</v>
      </c>
      <c r="G40" s="158" t="str">
        <f>IFERROR(VLOOKUP(A40,'Control -LR-ES Abril 2022'!$H$7:$N$22,5,FALSE),"0")</f>
        <v>0</v>
      </c>
      <c r="H40" s="158" t="str">
        <f>IFERROR(VLOOKUP(A40,'Control -LR-ES Abril 2022'!$H$7:$N$22,4,FALSE),"0")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350"/>
      <c r="M40" s="54" t="str">
        <f>A40</f>
        <v>ESB980</v>
      </c>
      <c r="N40" s="337">
        <f t="shared" si="3"/>
        <v>0</v>
      </c>
    </row>
    <row r="41" spans="1:20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Abril 2022'!$H$7:$N$22,3,FALSE),"0")</f>
        <v>0</v>
      </c>
      <c r="F41" s="158" t="str">
        <f>IFERROR(VLOOKUP(A41,'Control -LR-ES Abril 2022'!$H$7:$N$22,2,FALSE),"0")</f>
        <v>0</v>
      </c>
      <c r="G41" s="158" t="str">
        <f>IFERROR(VLOOKUP(A41,'Control -LR-ES Abril 2022'!$H$7:$N$22,5,FALSE),"0")</f>
        <v>0</v>
      </c>
      <c r="H41" s="158" t="str">
        <f>IFERROR(VLOOKUP(A41,'Control -LR-ES Abril 2022'!$H$7:$N$22,4,FALSE),"0")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350"/>
      <c r="M41" s="54" t="str">
        <f>A41</f>
        <v>BX256</v>
      </c>
      <c r="N41" s="337">
        <f t="shared" si="3"/>
        <v>0</v>
      </c>
    </row>
    <row r="42" spans="1:20" ht="24.95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>
        <f>IFERROR(VLOOKUP(A42,'Control -LR-ES Abril 2022'!$H$7:$N$22,3,FALSE),"0")</f>
        <v>0</v>
      </c>
      <c r="F42" s="158">
        <f>IFERROR(VLOOKUP(A42,'Control -LR-ES Abril 2022'!$H$7:$N$22,2,FALSE),"0")</f>
        <v>100</v>
      </c>
      <c r="G42" s="158">
        <f>IFERROR(VLOOKUP(A42,'Control -LR-ES Abril 2022'!$H$7:$N$22,5,FALSE),"0")</f>
        <v>0</v>
      </c>
      <c r="H42" s="158">
        <f>IFERROR(VLOOKUP(A42,'Control -LR-ES Abril 2022'!$H$7:$N$22,4,FALSE),"0")</f>
        <v>0</v>
      </c>
      <c r="I42" s="326">
        <f t="shared" si="1"/>
        <v>100</v>
      </c>
      <c r="J42" s="158" t="s">
        <v>12</v>
      </c>
      <c r="K42" s="325">
        <f t="shared" si="2"/>
        <v>445</v>
      </c>
      <c r="L42" s="350"/>
      <c r="M42" s="54" t="str">
        <f>A42</f>
        <v>RT740</v>
      </c>
      <c r="N42" s="337">
        <f>I42/200</f>
        <v>0.5</v>
      </c>
      <c r="O42" s="345" t="s">
        <v>220</v>
      </c>
      <c r="P42" s="146"/>
      <c r="Q42" s="146"/>
      <c r="R42" s="146"/>
    </row>
    <row r="43" spans="1:20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Abril 2022'!$H$7:$N$22,3,FALSE),"0")</f>
        <v>0</v>
      </c>
      <c r="F43" s="158" t="str">
        <f>IFERROR(VLOOKUP(A43,'Control -LR-ES Abril 2022'!$H$7:$N$22,2,FALSE),"0")</f>
        <v>0</v>
      </c>
      <c r="G43" s="158" t="str">
        <f>IFERROR(VLOOKUP(A43,'Control -LR-ES Abril 2022'!$H$7:$N$22,5,FALSE),"0")</f>
        <v>0</v>
      </c>
      <c r="H43" s="158" t="str">
        <f>IFERROR(VLOOKUP(A43,'Control -LR-ES Abril 2022'!$H$7:$N$22,4,FALSE),"0")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350"/>
      <c r="M43" s="54" t="str">
        <f>A43</f>
        <v>RT760</v>
      </c>
      <c r="N43" s="337">
        <f t="shared" si="3"/>
        <v>0</v>
      </c>
      <c r="O43" s="146"/>
      <c r="P43" s="146"/>
      <c r="Q43" s="146"/>
      <c r="R43" s="146"/>
    </row>
    <row r="44" spans="1:20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Abril 2022'!$H$7:$N$22,3,FALSE),"0")</f>
        <v>0</v>
      </c>
      <c r="F44" s="158" t="str">
        <f>IFERROR(VLOOKUP(A44,'Control -LR-ES Abril 2022'!$H$7:$N$22,2,FALSE),"0")</f>
        <v>0</v>
      </c>
      <c r="G44" s="158" t="str">
        <f>IFERROR(VLOOKUP(A44,'Control -LR-ES Abril 2022'!$H$7:$N$22,5,FALSE),"0")</f>
        <v>0</v>
      </c>
      <c r="H44" s="158" t="str">
        <f>IFERROR(VLOOKUP(A44,'Control -LR-ES Abril 2022'!$H$7:$N$22,4,FALSE),"0")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350"/>
      <c r="M44" s="290" t="s">
        <v>249</v>
      </c>
      <c r="N44" s="337">
        <f t="shared" si="3"/>
        <v>0</v>
      </c>
      <c r="O44" s="146"/>
      <c r="P44" s="146"/>
      <c r="Q44" s="146"/>
      <c r="R44" s="146"/>
    </row>
    <row r="45" spans="1:20" customFormat="1" ht="24.95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>
        <f>IFERROR(VLOOKUP(A45,'Control -LR-ES Abril 2022'!$H$7:$N$22,3,FALSE),"0")</f>
        <v>0</v>
      </c>
      <c r="F45" s="158">
        <f>IFERROR(VLOOKUP(A45,'Control -LR-ES Abril 2022'!$H$7:$N$22,2,FALSE),"0")</f>
        <v>0</v>
      </c>
      <c r="G45" s="158">
        <f>IFERROR(VLOOKUP(A45,'Control -LR-ES Abril 2022'!$H$7:$N$22,5,FALSE),"0")</f>
        <v>0</v>
      </c>
      <c r="H45" s="158">
        <f>IFERROR(VLOOKUP(A45,'Control -LR-ES Abril 2022'!$H$7:$N$22,4,FALSE),"0")</f>
        <v>100</v>
      </c>
      <c r="I45" s="326">
        <f t="shared" si="1"/>
        <v>100</v>
      </c>
      <c r="J45" s="327" t="s">
        <v>12</v>
      </c>
      <c r="K45" s="325">
        <f t="shared" si="2"/>
        <v>321</v>
      </c>
      <c r="L45" s="350">
        <f>D45*200</f>
        <v>642</v>
      </c>
      <c r="M45" s="290" t="s">
        <v>261</v>
      </c>
      <c r="N45" s="337">
        <f>I45/200</f>
        <v>0.5</v>
      </c>
      <c r="O45" s="345" t="s">
        <v>220</v>
      </c>
      <c r="P45" s="146"/>
      <c r="Q45" s="146"/>
      <c r="R45" s="146"/>
    </row>
    <row r="46" spans="1:20" customFormat="1" ht="24.95" customHeight="1" x14ac:dyDescent="0.2">
      <c r="A46" s="87" t="s">
        <v>329</v>
      </c>
      <c r="B46" s="158">
        <v>39</v>
      </c>
      <c r="C46" s="322" t="s">
        <v>332</v>
      </c>
      <c r="D46" s="325">
        <f t="shared" si="0"/>
        <v>4.9000000000000004</v>
      </c>
      <c r="E46" s="158">
        <f>IFERROR(VLOOKUP(A46,'Control -LR-ES Abril 2022'!$H$7:$N$22,3,FALSE),"0")</f>
        <v>200</v>
      </c>
      <c r="F46" s="158">
        <f>IFERROR(VLOOKUP(A46,'Control -LR-ES Abril 2022'!$H$7:$N$22,2,FALSE),"0")</f>
        <v>0</v>
      </c>
      <c r="G46" s="158">
        <f>IFERROR(VLOOKUP(A46,'Control -LR-ES Abril 2022'!$H$7:$N$22,5,FALSE),"0")</f>
        <v>0</v>
      </c>
      <c r="H46" s="158">
        <f>IFERROR(VLOOKUP(A46,'Control -LR-ES Abril 2022'!$H$7:$N$22,4,FALSE),"0")</f>
        <v>0</v>
      </c>
      <c r="I46" s="326">
        <f t="shared" si="1"/>
        <v>200</v>
      </c>
      <c r="J46" s="327"/>
      <c r="K46" s="325">
        <f t="shared" si="2"/>
        <v>980.00000000000011</v>
      </c>
      <c r="L46" s="350"/>
      <c r="M46" s="290" t="s">
        <v>336</v>
      </c>
      <c r="N46" s="346">
        <f t="shared" si="3"/>
        <v>200</v>
      </c>
      <c r="O46" s="345"/>
      <c r="P46" s="146"/>
      <c r="Q46" s="146"/>
      <c r="R46" s="146"/>
    </row>
    <row r="47" spans="1:20" customFormat="1" ht="24.95" customHeight="1" x14ac:dyDescent="0.2">
      <c r="A47" s="87" t="s">
        <v>227</v>
      </c>
      <c r="B47" s="158">
        <v>40</v>
      </c>
      <c r="C47" s="324" t="s">
        <v>227</v>
      </c>
      <c r="D47" s="325">
        <f>VLOOKUP(A47,$A$102:$B$148,2,FALSE)</f>
        <v>4.4000000000000004</v>
      </c>
      <c r="E47" s="158">
        <f>IFERROR(VLOOKUP(A47,'Control -LR-ES Abril 2022'!$H$7:$N$22,3,FALSE),"0")</f>
        <v>1210</v>
      </c>
      <c r="F47" s="158">
        <f>IFERROR(VLOOKUP(A47,'Control -LR-ES Abril 2022'!$H$7:$N$22,2,FALSE),"0")</f>
        <v>0</v>
      </c>
      <c r="G47" s="158">
        <f>IFERROR(VLOOKUP(A47,'Control -LR-ES Abril 2022'!$H$7:$N$22,5,FALSE),"0")</f>
        <v>0</v>
      </c>
      <c r="H47" s="158">
        <f>IFERROR(VLOOKUP(A47,'Control -LR-ES Abril 2022'!$H$7:$N$22,4,FALSE),"0")</f>
        <v>0</v>
      </c>
      <c r="I47" s="326">
        <f t="shared" si="1"/>
        <v>1210</v>
      </c>
      <c r="J47" s="327" t="s">
        <v>12</v>
      </c>
      <c r="K47" s="325">
        <f t="shared" si="2"/>
        <v>5324</v>
      </c>
      <c r="L47" s="350"/>
      <c r="M47" s="290">
        <v>20002380</v>
      </c>
      <c r="N47" s="346">
        <f t="shared" si="3"/>
        <v>1210</v>
      </c>
      <c r="O47" s="65" t="s">
        <v>224</v>
      </c>
      <c r="R47" s="146"/>
      <c r="S47" s="65"/>
      <c r="T47" s="65"/>
    </row>
    <row r="48" spans="1:20" ht="28.5" hidden="1" customHeight="1" x14ac:dyDescent="0.2">
      <c r="A48" s="87" t="s">
        <v>228</v>
      </c>
      <c r="B48" s="158">
        <v>41</v>
      </c>
      <c r="C48" s="329" t="s">
        <v>228</v>
      </c>
      <c r="D48" s="325">
        <f>VLOOKUP(A48,$A$102:$B$148,2,FALSE)</f>
        <v>3.88</v>
      </c>
      <c r="E48" s="158" t="str">
        <f>IFERROR(VLOOKUP(A48,'Control -LR-ES Abril 2022'!$H$7:$N$22,3,FALSE),"0")</f>
        <v>0</v>
      </c>
      <c r="F48" s="158" t="str">
        <f>IFERROR(VLOOKUP(A48,'Control -LR-ES Abril 2022'!$H$7:$N$22,2,FALSE),"0")</f>
        <v>0</v>
      </c>
      <c r="G48" s="158" t="str">
        <f>IFERROR(VLOOKUP(A48,'Control -LR-ES Abril 2022'!$H$7:$N$22,5,FALSE),"0")</f>
        <v>0</v>
      </c>
      <c r="H48" s="158" t="str">
        <f>IFERROR(VLOOKUP(A48,'Control -LR-ES Abril 2022'!$H$7:$N$22,4,FALSE),"0")</f>
        <v>0</v>
      </c>
      <c r="I48" s="326">
        <f t="shared" si="1"/>
        <v>0</v>
      </c>
      <c r="J48" s="204" t="s">
        <v>12</v>
      </c>
      <c r="K48" s="325">
        <f t="shared" si="2"/>
        <v>0</v>
      </c>
      <c r="L48" s="350"/>
      <c r="M48" s="290">
        <v>20002186</v>
      </c>
      <c r="N48" s="337">
        <f t="shared" si="3"/>
        <v>0</v>
      </c>
      <c r="O48"/>
      <c r="P48"/>
      <c r="Q48"/>
    </row>
    <row r="49" spans="1:22" s="268" customFormat="1" ht="30" customHeight="1" x14ac:dyDescent="0.2">
      <c r="B49" s="269"/>
      <c r="C49" s="562" t="s">
        <v>11</v>
      </c>
      <c r="D49" s="563"/>
      <c r="E49" s="326">
        <f>SUM(E8:E48)</f>
        <v>3190</v>
      </c>
      <c r="F49" s="326">
        <f>SUM(F8:F48)</f>
        <v>4630</v>
      </c>
      <c r="G49" s="326">
        <f>SUM(G8:G48)</f>
        <v>40</v>
      </c>
      <c r="H49" s="326">
        <f>SUM(H8:H48)</f>
        <v>980</v>
      </c>
      <c r="I49" s="333">
        <f>SUM(I8:I48)</f>
        <v>8840</v>
      </c>
      <c r="J49" s="334" t="s">
        <v>12</v>
      </c>
      <c r="K49" s="335">
        <f>SUM(K8:K48)</f>
        <v>37104.199999999997</v>
      </c>
      <c r="L49" s="350"/>
      <c r="M49" s="271"/>
      <c r="O49" s="185"/>
      <c r="P49" s="142"/>
      <c r="Q49" s="142"/>
      <c r="R49" s="142"/>
      <c r="S49" s="142"/>
    </row>
    <row r="50" spans="1:22" s="268" customFormat="1" ht="30" customHeight="1" x14ac:dyDescent="0.2">
      <c r="B50" s="269"/>
      <c r="C50" s="330"/>
      <c r="D50" s="330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350"/>
      <c r="M50" s="271"/>
      <c r="O50" s="185"/>
      <c r="P50" s="142"/>
      <c r="Q50" s="142"/>
      <c r="R50" s="142"/>
      <c r="S50" s="142"/>
    </row>
    <row r="51" spans="1:22" s="268" customFormat="1" ht="30" customHeight="1" x14ac:dyDescent="0.2">
      <c r="B51" s="269"/>
      <c r="C51" s="542" t="s">
        <v>322</v>
      </c>
      <c r="D51" s="542"/>
      <c r="E51" s="542"/>
      <c r="F51" s="542"/>
      <c r="G51" s="542"/>
      <c r="H51" s="542"/>
      <c r="I51" s="261">
        <f>J51/J51</f>
        <v>1</v>
      </c>
      <c r="J51" s="309">
        <f>K49</f>
        <v>37104.199999999997</v>
      </c>
      <c r="K51" s="309">
        <f>J51*0.97</f>
        <v>35991.073999999993</v>
      </c>
      <c r="L51" s="350"/>
      <c r="M51" s="56"/>
      <c r="N51" s="286"/>
      <c r="S51" s="142"/>
      <c r="T51" s="142"/>
      <c r="U51" s="142"/>
      <c r="V51" s="142"/>
    </row>
    <row r="52" spans="1:22" s="268" customFormat="1" ht="30" customHeight="1" x14ac:dyDescent="0.2">
      <c r="B52" s="269"/>
      <c r="C52" s="557" t="s">
        <v>311</v>
      </c>
      <c r="D52" s="558"/>
      <c r="E52" s="558"/>
      <c r="F52" s="558"/>
      <c r="G52" s="558"/>
      <c r="H52" s="559"/>
      <c r="I52" s="261">
        <f>J52/$J$51</f>
        <v>0.3755720376668949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13935.300000000001</v>
      </c>
      <c r="K52" s="70">
        <f>J52*0.97</f>
        <v>13517.241</v>
      </c>
      <c r="L52" s="350"/>
      <c r="M52" s="56"/>
      <c r="N52" s="286"/>
      <c r="S52" s="142"/>
      <c r="T52" s="142"/>
      <c r="U52" s="142"/>
      <c r="V52" s="142"/>
    </row>
    <row r="53" spans="1:22" s="268" customFormat="1" ht="30" customHeight="1" x14ac:dyDescent="0.2">
      <c r="B53" s="269"/>
      <c r="C53" s="557" t="s">
        <v>313</v>
      </c>
      <c r="D53" s="558"/>
      <c r="E53" s="558"/>
      <c r="F53" s="558"/>
      <c r="G53" s="558"/>
      <c r="H53" s="559"/>
      <c r="I53" s="261">
        <f>J53/$J$51</f>
        <v>0.49232970930514608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18267.5</v>
      </c>
      <c r="K53" s="70">
        <f>J53*0.97</f>
        <v>17719.474999999999</v>
      </c>
      <c r="L53" s="56"/>
      <c r="M53" s="56"/>
      <c r="N53" s="286"/>
      <c r="S53" s="142"/>
      <c r="T53" s="142"/>
      <c r="U53" s="142"/>
      <c r="V53" s="142"/>
    </row>
    <row r="54" spans="1:22" s="268" customFormat="1" ht="30" customHeight="1" x14ac:dyDescent="0.2">
      <c r="B54" s="269"/>
      <c r="C54" s="569" t="s">
        <v>312</v>
      </c>
      <c r="D54" s="570"/>
      <c r="E54" s="570"/>
      <c r="F54" s="570"/>
      <c r="G54" s="570"/>
      <c r="H54" s="571"/>
      <c r="I54" s="261">
        <f>J54/$J$51</f>
        <v>2.598088626085457E-3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96.4</v>
      </c>
      <c r="K54" s="70">
        <f>J54*0.97</f>
        <v>93.50800000000001</v>
      </c>
      <c r="L54" s="56"/>
      <c r="M54" s="56"/>
      <c r="N54" s="286"/>
      <c r="S54" s="142"/>
      <c r="T54" s="142"/>
      <c r="U54" s="142"/>
      <c r="V54" s="142"/>
    </row>
    <row r="55" spans="1:22" s="268" customFormat="1" ht="30" customHeight="1" x14ac:dyDescent="0.2">
      <c r="B55" s="269"/>
      <c r="C55" s="569" t="s">
        <v>314</v>
      </c>
      <c r="D55" s="570"/>
      <c r="E55" s="570"/>
      <c r="F55" s="570"/>
      <c r="G55" s="570"/>
      <c r="H55" s="571"/>
      <c r="I55" s="261">
        <f>J55/$J$51</f>
        <v>0.12950016440187365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4805</v>
      </c>
      <c r="K55" s="70">
        <f>J55*0.97</f>
        <v>4660.8499999999995</v>
      </c>
      <c r="L55" s="56"/>
      <c r="M55" s="56"/>
      <c r="N55" s="286"/>
      <c r="S55" s="142"/>
      <c r="T55" s="142"/>
      <c r="U55" s="142"/>
      <c r="V55" s="142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56"/>
      <c r="M56" s="56"/>
      <c r="N56" s="286"/>
      <c r="S56" s="142"/>
      <c r="T56" s="142"/>
      <c r="U56" s="142"/>
      <c r="V56" s="142"/>
    </row>
    <row r="57" spans="1:22" ht="30" customHeight="1" x14ac:dyDescent="0.2">
      <c r="B57" s="289"/>
      <c r="C57" s="560" t="s">
        <v>306</v>
      </c>
      <c r="D57" s="560"/>
      <c r="E57" s="560"/>
      <c r="F57" s="560"/>
      <c r="G57" s="278">
        <v>2094.98</v>
      </c>
      <c r="H57" s="279">
        <v>0.3</v>
      </c>
      <c r="I57" s="158" t="s">
        <v>10</v>
      </c>
      <c r="J57" s="309">
        <f>(G57*H57)</f>
        <v>628.49400000000003</v>
      </c>
      <c r="K57" s="309">
        <f>J57*0.97</f>
        <v>609.63918000000001</v>
      </c>
      <c r="L57" s="56"/>
      <c r="M57" s="56"/>
      <c r="N57" s="174"/>
      <c r="O57" s="280"/>
      <c r="P57" s="60"/>
      <c r="Q57" s="59"/>
      <c r="R57" s="59"/>
      <c r="S57" s="59"/>
      <c r="T57" s="146"/>
    </row>
    <row r="58" spans="1:22" ht="30" customHeight="1" x14ac:dyDescent="0.2">
      <c r="B58" s="289"/>
      <c r="C58" s="564" t="s">
        <v>315</v>
      </c>
      <c r="D58" s="564"/>
      <c r="E58" s="564"/>
      <c r="F58" s="564"/>
      <c r="G58" s="278">
        <v>2094.98</v>
      </c>
      <c r="H58" s="279">
        <v>0.1</v>
      </c>
      <c r="I58" s="158" t="s">
        <v>10</v>
      </c>
      <c r="J58" s="309">
        <f>(G58*H58)</f>
        <v>209.49800000000002</v>
      </c>
      <c r="K58" s="309">
        <f>J58*0.97</f>
        <v>203.21306000000001</v>
      </c>
      <c r="L58" s="56"/>
      <c r="M58" s="344">
        <v>20002585</v>
      </c>
      <c r="N58" s="174">
        <f>G58</f>
        <v>2094.98</v>
      </c>
      <c r="O58" s="280">
        <v>0.4</v>
      </c>
      <c r="P58" s="60"/>
      <c r="Q58" s="59"/>
      <c r="R58" s="59"/>
      <c r="S58" s="59"/>
      <c r="T58" s="146"/>
    </row>
    <row r="59" spans="1:22" ht="30" customHeight="1" x14ac:dyDescent="0.2">
      <c r="B59" s="289"/>
      <c r="C59" s="560" t="s">
        <v>305</v>
      </c>
      <c r="D59" s="560"/>
      <c r="E59" s="560"/>
      <c r="F59" s="560"/>
      <c r="G59" s="226">
        <f>'Certifi, servi.EM Abril 2022'!E58</f>
        <v>999379.22068033624</v>
      </c>
      <c r="H59" s="279">
        <v>0.3</v>
      </c>
      <c r="I59" s="158" t="s">
        <v>10</v>
      </c>
      <c r="J59" s="352">
        <f>(G59*H59)</f>
        <v>299813.76620410086</v>
      </c>
      <c r="K59" s="352">
        <f>J59*0.97</f>
        <v>290819.3532179778</v>
      </c>
      <c r="L59" s="56"/>
      <c r="M59" s="342">
        <v>20002369</v>
      </c>
      <c r="N59" s="174">
        <f>G59</f>
        <v>999379.22068033624</v>
      </c>
      <c r="O59" s="280">
        <f>0.4</f>
        <v>0.4</v>
      </c>
      <c r="P59" s="60"/>
      <c r="Q59" s="59"/>
      <c r="R59" s="59"/>
      <c r="S59" s="59"/>
      <c r="T59" s="146"/>
    </row>
    <row r="60" spans="1:22" ht="30" customHeight="1" x14ac:dyDescent="0.2">
      <c r="B60" s="289"/>
      <c r="C60" s="564" t="s">
        <v>316</v>
      </c>
      <c r="D60" s="564"/>
      <c r="E60" s="564"/>
      <c r="F60" s="564"/>
      <c r="G60" s="226">
        <f>'Certifi, servi.EM Abril 2022'!E58</f>
        <v>999379.22068033624</v>
      </c>
      <c r="H60" s="279">
        <v>0.1</v>
      </c>
      <c r="I60" s="158" t="s">
        <v>10</v>
      </c>
      <c r="J60" s="352">
        <f>(G60*H60)</f>
        <v>99937.922068033629</v>
      </c>
      <c r="K60" s="352">
        <f>J60*0.97</f>
        <v>96939.784405992614</v>
      </c>
      <c r="L60" s="56"/>
      <c r="M60" s="56"/>
      <c r="O60" s="149"/>
      <c r="P60" s="280"/>
      <c r="Q60" s="60"/>
      <c r="R60" s="59"/>
      <c r="S60" s="59"/>
      <c r="T60" s="59"/>
      <c r="U60" s="146"/>
    </row>
    <row r="61" spans="1:22" ht="30" customHeight="1" x14ac:dyDescent="0.25">
      <c r="A61" s="144"/>
      <c r="B61" s="9"/>
      <c r="C61" s="10"/>
      <c r="D61" s="12"/>
      <c r="E61" s="12"/>
      <c r="F61" s="11"/>
      <c r="G61" s="11"/>
      <c r="H61" s="13"/>
      <c r="I61" s="11"/>
      <c r="J61" s="11"/>
      <c r="K61" s="13"/>
      <c r="L61" s="56"/>
      <c r="M61" s="56"/>
      <c r="N61" s="56"/>
      <c r="O61" s="56"/>
    </row>
    <row r="62" spans="1:22" s="282" customFormat="1" ht="30" customHeight="1" x14ac:dyDescent="0.2">
      <c r="A62" s="268"/>
      <c r="B62" s="566" t="s">
        <v>296</v>
      </c>
      <c r="C62" s="567"/>
      <c r="D62" s="567"/>
      <c r="E62" s="567"/>
      <c r="F62" s="567"/>
      <c r="G62" s="568"/>
      <c r="H62" s="281" t="s">
        <v>8</v>
      </c>
      <c r="I62" s="540">
        <f>J57+J51+J58</f>
        <v>37942.191999999995</v>
      </c>
      <c r="J62" s="565"/>
      <c r="K62" s="541"/>
      <c r="L62" s="56"/>
      <c r="M62" s="56"/>
      <c r="N62" s="56"/>
      <c r="O62" s="5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66" t="s">
        <v>15</v>
      </c>
      <c r="C63" s="567"/>
      <c r="D63" s="567"/>
      <c r="E63" s="567"/>
      <c r="F63" s="567"/>
      <c r="G63" s="568"/>
      <c r="H63" s="283" t="s">
        <v>9</v>
      </c>
      <c r="I63" s="540">
        <f>J59+J60</f>
        <v>399751.68827213452</v>
      </c>
      <c r="J63" s="565"/>
      <c r="K63" s="541"/>
      <c r="L63" s="56"/>
      <c r="M63" s="56"/>
      <c r="N63" s="56"/>
      <c r="O63" s="56"/>
      <c r="P63" s="268"/>
      <c r="Q63" s="268"/>
      <c r="R63" s="268"/>
      <c r="S63" s="268"/>
      <c r="T63" s="268"/>
    </row>
    <row r="64" spans="1:22" s="282" customFormat="1" ht="30" customHeight="1" x14ac:dyDescent="0.2">
      <c r="B64" s="572" t="s">
        <v>192</v>
      </c>
      <c r="C64" s="573"/>
      <c r="D64" s="573"/>
      <c r="E64" s="573"/>
      <c r="F64" s="573"/>
      <c r="G64" s="574"/>
      <c r="H64" s="277" t="s">
        <v>8</v>
      </c>
      <c r="I64" s="536">
        <f>K51+K57+K58</f>
        <v>36803.926239999993</v>
      </c>
      <c r="J64" s="575"/>
      <c r="K64" s="537"/>
      <c r="L64" s="56"/>
      <c r="M64" s="56"/>
      <c r="N64" s="56"/>
      <c r="O64" s="5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72" t="s">
        <v>193</v>
      </c>
      <c r="C65" s="573"/>
      <c r="D65" s="573"/>
      <c r="E65" s="573"/>
      <c r="F65" s="573"/>
      <c r="G65" s="574"/>
      <c r="H65" s="277" t="s">
        <v>9</v>
      </c>
      <c r="I65" s="576">
        <f>K59+K60</f>
        <v>387759.1376239704</v>
      </c>
      <c r="J65" s="576"/>
      <c r="K65" s="576"/>
      <c r="L65" s="353"/>
      <c r="M65" s="56"/>
      <c r="N65" s="56"/>
      <c r="O65" s="56"/>
    </row>
    <row r="66" spans="1:15" x14ac:dyDescent="0.2">
      <c r="A66" s="88"/>
      <c r="B66" s="313"/>
      <c r="C66" s="144"/>
      <c r="D66" s="144"/>
      <c r="E66" s="144"/>
      <c r="H66" s="300"/>
      <c r="K66" s="243"/>
      <c r="L66" s="56"/>
      <c r="M66" s="56"/>
      <c r="N66" s="56"/>
      <c r="O66" s="56"/>
    </row>
    <row r="67" spans="1:15" ht="21.95" customHeight="1" x14ac:dyDescent="0.2">
      <c r="A67" s="88"/>
      <c r="B67" s="313"/>
      <c r="C67" s="144"/>
      <c r="D67" s="144"/>
      <c r="E67" s="144"/>
      <c r="H67" s="300"/>
      <c r="K67" s="243"/>
      <c r="L67" s="300"/>
    </row>
    <row r="68" spans="1:15" ht="21.95" customHeight="1" x14ac:dyDescent="0.2">
      <c r="A68" s="88"/>
      <c r="B68" s="313"/>
      <c r="C68" s="144"/>
      <c r="D68" s="144"/>
      <c r="E68" s="144"/>
      <c r="H68" s="300"/>
      <c r="K68" s="243"/>
      <c r="L68" s="300"/>
    </row>
    <row r="69" spans="1:15" ht="21.95" customHeight="1" x14ac:dyDescent="0.2">
      <c r="A69" s="88"/>
      <c r="B69" s="313"/>
      <c r="C69" s="144"/>
      <c r="D69" s="144"/>
      <c r="E69" s="144"/>
      <c r="H69" s="300"/>
      <c r="K69" s="243"/>
      <c r="L69" s="300"/>
    </row>
    <row r="70" spans="1:15" ht="21.95" customHeight="1" x14ac:dyDescent="0.2">
      <c r="A70" s="88"/>
      <c r="B70" s="313"/>
      <c r="D70" s="301"/>
      <c r="E70" s="301"/>
      <c r="F70" s="301"/>
      <c r="G70" s="301"/>
      <c r="H70" s="301"/>
      <c r="I70" s="301"/>
      <c r="J70" s="301"/>
      <c r="K70" s="244"/>
      <c r="L70" s="301"/>
      <c r="M70" s="301"/>
    </row>
    <row r="71" spans="1:15" ht="21.95" customHeight="1" x14ac:dyDescent="0.2">
      <c r="A71" s="88"/>
      <c r="B71" s="313"/>
      <c r="D71" s="301"/>
      <c r="F71" s="301"/>
      <c r="G71" s="301"/>
      <c r="H71" s="301"/>
      <c r="I71" s="301"/>
      <c r="J71" s="301"/>
      <c r="K71" s="244"/>
      <c r="L71" s="301"/>
      <c r="M71" s="301"/>
    </row>
    <row r="72" spans="1:15" ht="23.25" customHeight="1" x14ac:dyDescent="0.2">
      <c r="A72" s="88"/>
      <c r="B72" s="313"/>
      <c r="C72" s="51" t="s">
        <v>16</v>
      </c>
      <c r="D72" s="6"/>
      <c r="F72" s="336"/>
      <c r="G72" s="336"/>
      <c r="H72" s="516" t="s">
        <v>17</v>
      </c>
      <c r="I72" s="516"/>
      <c r="J72" s="516"/>
      <c r="K72" s="535"/>
      <c r="L72" s="266"/>
      <c r="M72" s="266"/>
    </row>
    <row r="73" spans="1:15" ht="15.75" x14ac:dyDescent="0.25">
      <c r="A73" s="88"/>
      <c r="B73" s="36"/>
      <c r="C73" s="46" t="s">
        <v>110</v>
      </c>
      <c r="D73" s="37"/>
      <c r="E73" s="38" t="s">
        <v>258</v>
      </c>
      <c r="F73" s="38"/>
      <c r="G73" s="38"/>
      <c r="H73" s="39"/>
      <c r="I73" s="38"/>
      <c r="J73" s="38"/>
      <c r="K73" s="39"/>
      <c r="L73" s="38"/>
      <c r="M73" s="38"/>
    </row>
    <row r="74" spans="1:15" ht="21.95" customHeight="1" x14ac:dyDescent="0.2">
      <c r="A74" s="88"/>
      <c r="B74" s="314"/>
      <c r="C74" s="315"/>
      <c r="D74" s="315"/>
      <c r="E74" s="316"/>
      <c r="F74" s="316"/>
      <c r="G74" s="316"/>
      <c r="H74" s="316"/>
      <c r="I74" s="316"/>
      <c r="J74" s="316"/>
      <c r="K74" s="245"/>
      <c r="L74" s="316"/>
      <c r="M74" s="316"/>
    </row>
    <row r="75" spans="1:15" ht="21.95" customHeight="1" x14ac:dyDescent="0.2">
      <c r="A75" s="88"/>
    </row>
    <row r="76" spans="1:15" ht="21.95" customHeight="1" x14ac:dyDescent="0.2">
      <c r="A76" s="88"/>
    </row>
    <row r="77" spans="1:15" ht="21.95" customHeight="1" x14ac:dyDescent="0.2">
      <c r="A77" s="88"/>
    </row>
    <row r="78" spans="1:15" ht="21.95" customHeight="1" x14ac:dyDescent="0.2">
      <c r="A78" s="88"/>
    </row>
    <row r="79" spans="1:15" ht="7.5" customHeight="1" x14ac:dyDescent="0.2">
      <c r="A79" s="88"/>
    </row>
    <row r="80" spans="1:15" ht="18" customHeight="1" x14ac:dyDescent="0.2">
      <c r="A80" s="88"/>
    </row>
    <row r="81" spans="1:14" ht="18" customHeight="1" x14ac:dyDescent="0.2">
      <c r="A81" s="88"/>
    </row>
    <row r="82" spans="1:14" ht="18" customHeight="1" x14ac:dyDescent="0.2">
      <c r="A82" s="88"/>
    </row>
    <row r="83" spans="1:14" ht="18" customHeight="1" x14ac:dyDescent="0.2">
      <c r="N83" s="55"/>
    </row>
    <row r="84" spans="1:14" ht="18" customHeight="1" x14ac:dyDescent="0.2"/>
    <row r="85" spans="1:14" ht="18" customHeight="1" x14ac:dyDescent="0.2"/>
    <row r="99" spans="1:13" ht="15" thickBot="1" x14ac:dyDescent="0.25">
      <c r="A99" s="81" t="s">
        <v>32</v>
      </c>
      <c r="B99" s="80">
        <v>2.38</v>
      </c>
    </row>
    <row r="100" spans="1:13" ht="15" thickBot="1" x14ac:dyDescent="0.25">
      <c r="A100" s="81" t="s">
        <v>31</v>
      </c>
      <c r="B100" s="80">
        <v>3.18</v>
      </c>
      <c r="F100" s="55"/>
      <c r="G100" s="55"/>
      <c r="I100" s="55"/>
      <c r="J100" s="55"/>
      <c r="M100" s="55"/>
    </row>
    <row r="101" spans="1:13" ht="15" thickBot="1" x14ac:dyDescent="0.25">
      <c r="A101" s="81" t="s">
        <v>37</v>
      </c>
      <c r="B101" s="80">
        <v>2.41</v>
      </c>
      <c r="F101" s="55"/>
      <c r="G101" s="55"/>
      <c r="I101" s="55"/>
      <c r="J101" s="55"/>
      <c r="M101" s="55"/>
    </row>
    <row r="102" spans="1:13" ht="15" thickBot="1" x14ac:dyDescent="0.25">
      <c r="A102" s="81" t="s">
        <v>36</v>
      </c>
      <c r="B102" s="80">
        <v>2.15</v>
      </c>
      <c r="F102" s="55"/>
      <c r="G102" s="55"/>
      <c r="I102" s="55"/>
      <c r="J102" s="55"/>
      <c r="M102" s="55"/>
    </row>
    <row r="103" spans="1:13" ht="15" thickBot="1" x14ac:dyDescent="0.25">
      <c r="A103" s="81" t="s">
        <v>38</v>
      </c>
      <c r="B103" s="80">
        <v>2.83</v>
      </c>
      <c r="F103" s="55"/>
      <c r="G103" s="55"/>
      <c r="I103" s="55"/>
      <c r="J103" s="55"/>
      <c r="M103" s="55"/>
    </row>
    <row r="104" spans="1:13" ht="15" thickBot="1" x14ac:dyDescent="0.25">
      <c r="A104" s="81" t="s">
        <v>40</v>
      </c>
      <c r="B104" s="80">
        <v>2.15</v>
      </c>
      <c r="F104" s="55"/>
      <c r="G104" s="55"/>
      <c r="I104" s="55"/>
      <c r="J104" s="55"/>
      <c r="M104" s="55"/>
    </row>
    <row r="105" spans="1:13" ht="15" thickBot="1" x14ac:dyDescent="0.25">
      <c r="A105" s="81" t="s">
        <v>39</v>
      </c>
      <c r="B105" s="80">
        <v>3.46</v>
      </c>
      <c r="F105" s="55"/>
      <c r="G105" s="55"/>
      <c r="I105" s="55"/>
      <c r="J105" s="55"/>
      <c r="M105" s="55"/>
    </row>
    <row r="106" spans="1:13" ht="15" thickBot="1" x14ac:dyDescent="0.25">
      <c r="A106" s="81" t="s">
        <v>28</v>
      </c>
      <c r="B106" s="80">
        <v>2.76</v>
      </c>
      <c r="F106" s="55"/>
      <c r="G106" s="55"/>
      <c r="I106" s="55"/>
      <c r="J106" s="55"/>
      <c r="M106" s="55"/>
    </row>
    <row r="107" spans="1:13" ht="15" thickBot="1" x14ac:dyDescent="0.25">
      <c r="A107" s="81" t="s">
        <v>41</v>
      </c>
      <c r="B107" s="80">
        <v>4.3899999999999997</v>
      </c>
      <c r="F107" s="55"/>
      <c r="G107" s="55"/>
      <c r="I107" s="55"/>
      <c r="J107" s="55"/>
      <c r="M107" s="55"/>
    </row>
    <row r="108" spans="1:13" ht="15" thickBot="1" x14ac:dyDescent="0.25">
      <c r="A108" s="81" t="s">
        <v>43</v>
      </c>
      <c r="B108" s="80">
        <v>1.18</v>
      </c>
      <c r="F108" s="55"/>
      <c r="G108" s="55"/>
      <c r="I108" s="55"/>
      <c r="J108" s="55"/>
      <c r="M108" s="55"/>
    </row>
    <row r="109" spans="1:13" ht="15" thickBot="1" x14ac:dyDescent="0.25">
      <c r="A109" s="81" t="s">
        <v>30</v>
      </c>
      <c r="B109" s="80">
        <v>1.84</v>
      </c>
      <c r="F109" s="55"/>
      <c r="G109" s="55"/>
      <c r="I109" s="55"/>
      <c r="J109" s="55"/>
      <c r="M109" s="55"/>
    </row>
    <row r="110" spans="1:13" ht="15" thickBot="1" x14ac:dyDescent="0.25">
      <c r="A110" s="81" t="s">
        <v>34</v>
      </c>
      <c r="B110" s="80">
        <v>5.98</v>
      </c>
      <c r="F110" s="55"/>
      <c r="G110" s="55"/>
      <c r="I110" s="55"/>
      <c r="J110" s="55"/>
      <c r="M110" s="55"/>
    </row>
    <row r="111" spans="1:13" ht="15" thickBot="1" x14ac:dyDescent="0.25">
      <c r="A111" s="81" t="s">
        <v>33</v>
      </c>
      <c r="B111" s="80">
        <v>5.45</v>
      </c>
      <c r="F111" s="55"/>
      <c r="G111" s="55"/>
      <c r="I111" s="55"/>
      <c r="J111" s="55"/>
      <c r="M111" s="55"/>
    </row>
    <row r="112" spans="1:13" ht="15" thickBot="1" x14ac:dyDescent="0.25">
      <c r="A112" s="81" t="s">
        <v>42</v>
      </c>
      <c r="B112" s="80">
        <v>3.9</v>
      </c>
      <c r="F112" s="55"/>
      <c r="G112" s="55"/>
      <c r="I112" s="55"/>
      <c r="J112" s="55"/>
      <c r="M112" s="55"/>
    </row>
    <row r="113" spans="1:13" ht="15" thickBot="1" x14ac:dyDescent="0.25">
      <c r="A113" s="81" t="s">
        <v>29</v>
      </c>
      <c r="B113" s="80">
        <v>2</v>
      </c>
      <c r="F113" s="55"/>
      <c r="G113" s="55"/>
      <c r="I113" s="55"/>
      <c r="J113" s="55"/>
      <c r="M113" s="55"/>
    </row>
    <row r="114" spans="1:13" ht="15" thickBot="1" x14ac:dyDescent="0.25">
      <c r="A114" s="81" t="s">
        <v>62</v>
      </c>
      <c r="B114" s="80">
        <v>1.9</v>
      </c>
      <c r="F114" s="55"/>
      <c r="G114" s="55"/>
      <c r="I114" s="55"/>
      <c r="J114" s="55"/>
      <c r="M114" s="55"/>
    </row>
    <row r="115" spans="1:13" ht="15.75" customHeight="1" thickBot="1" x14ac:dyDescent="0.25">
      <c r="A115" s="81" t="s">
        <v>63</v>
      </c>
      <c r="B115" s="80">
        <v>3.4</v>
      </c>
      <c r="F115" s="55"/>
      <c r="G115" s="55"/>
      <c r="I115" s="55"/>
      <c r="J115" s="55"/>
      <c r="M115" s="55"/>
    </row>
    <row r="116" spans="1:13" ht="15" thickBot="1" x14ac:dyDescent="0.25">
      <c r="A116" s="81" t="s">
        <v>64</v>
      </c>
      <c r="B116" s="80">
        <v>6.1</v>
      </c>
      <c r="F116" s="55"/>
      <c r="G116" s="55"/>
      <c r="I116" s="55"/>
      <c r="J116" s="55"/>
      <c r="M116" s="55"/>
    </row>
    <row r="117" spans="1:13" ht="15" thickBot="1" x14ac:dyDescent="0.25">
      <c r="A117" s="81" t="s">
        <v>65</v>
      </c>
      <c r="B117" s="80">
        <v>6.5</v>
      </c>
      <c r="F117" s="55"/>
      <c r="G117" s="55"/>
      <c r="I117" s="55"/>
      <c r="J117" s="55"/>
      <c r="M117" s="55"/>
    </row>
    <row r="118" spans="1:13" ht="15" thickBot="1" x14ac:dyDescent="0.25">
      <c r="A118" s="81" t="s">
        <v>66</v>
      </c>
      <c r="B118" s="80">
        <v>4.4000000000000004</v>
      </c>
      <c r="F118" s="55"/>
      <c r="G118" s="55"/>
      <c r="I118" s="55"/>
      <c r="J118" s="55"/>
      <c r="M118" s="55"/>
    </row>
    <row r="119" spans="1:13" ht="15" thickBot="1" x14ac:dyDescent="0.25">
      <c r="A119" s="81" t="s">
        <v>67</v>
      </c>
      <c r="B119" s="80">
        <v>2850</v>
      </c>
      <c r="F119" s="55"/>
      <c r="G119" s="55"/>
      <c r="I119" s="55"/>
      <c r="J119" s="55"/>
      <c r="M119" s="55"/>
    </row>
    <row r="120" spans="1:13" ht="15" thickBot="1" x14ac:dyDescent="0.25">
      <c r="A120" s="81" t="s">
        <v>68</v>
      </c>
      <c r="B120" s="80">
        <v>4.5999999999999996</v>
      </c>
      <c r="F120" s="55"/>
      <c r="G120" s="55"/>
      <c r="I120" s="55"/>
      <c r="J120" s="55"/>
      <c r="M120" s="55"/>
    </row>
    <row r="121" spans="1:13" ht="15" thickBot="1" x14ac:dyDescent="0.25">
      <c r="A121" s="81" t="s">
        <v>69</v>
      </c>
      <c r="B121" s="80">
        <v>2.2000000000000002</v>
      </c>
      <c r="C121" s="65">
        <f>B121*200</f>
        <v>440.00000000000006</v>
      </c>
      <c r="F121" s="55"/>
      <c r="G121" s="55"/>
      <c r="I121" s="55"/>
      <c r="J121" s="55"/>
      <c r="M121" s="55"/>
    </row>
    <row r="122" spans="1:13" ht="15" thickBot="1" x14ac:dyDescent="0.25">
      <c r="A122" s="81" t="s">
        <v>70</v>
      </c>
      <c r="B122" s="80">
        <v>3.91</v>
      </c>
      <c r="F122" s="55"/>
      <c r="G122" s="55"/>
      <c r="I122" s="55"/>
      <c r="J122" s="55"/>
      <c r="M122" s="55"/>
    </row>
    <row r="123" spans="1:13" ht="15" thickBot="1" x14ac:dyDescent="0.25">
      <c r="A123" s="81" t="s">
        <v>71</v>
      </c>
      <c r="B123" s="80">
        <v>3.3</v>
      </c>
      <c r="F123" s="55"/>
      <c r="G123" s="55"/>
      <c r="I123" s="55"/>
      <c r="J123" s="55"/>
      <c r="M123" s="55"/>
    </row>
    <row r="124" spans="1:13" ht="15" thickBot="1" x14ac:dyDescent="0.25">
      <c r="A124" s="81" t="s">
        <v>266</v>
      </c>
      <c r="B124" s="80">
        <v>1180</v>
      </c>
      <c r="F124" s="55"/>
      <c r="G124" s="55"/>
      <c r="I124" s="55"/>
      <c r="J124" s="55"/>
      <c r="M124" s="55"/>
    </row>
    <row r="125" spans="1:13" ht="15" thickBot="1" x14ac:dyDescent="0.25">
      <c r="A125" s="81" t="s">
        <v>72</v>
      </c>
      <c r="B125" s="80">
        <v>4.1500000000000004</v>
      </c>
      <c r="F125" s="55"/>
      <c r="G125" s="55"/>
      <c r="I125" s="55"/>
      <c r="J125" s="55"/>
      <c r="M125" s="55"/>
    </row>
    <row r="126" spans="1:13" ht="15" thickBot="1" x14ac:dyDescent="0.25">
      <c r="A126" s="81" t="s">
        <v>73</v>
      </c>
      <c r="B126" s="80">
        <v>4.3600000000000003</v>
      </c>
      <c r="F126" s="55"/>
      <c r="G126" s="55"/>
      <c r="I126" s="55"/>
      <c r="J126" s="55"/>
      <c r="M126" s="55"/>
    </row>
    <row r="127" spans="1:13" ht="15" thickBot="1" x14ac:dyDescent="0.25">
      <c r="A127" s="81" t="s">
        <v>74</v>
      </c>
      <c r="B127" s="80">
        <v>5.3</v>
      </c>
      <c r="F127" s="55"/>
      <c r="G127" s="55"/>
      <c r="I127" s="55"/>
      <c r="J127" s="55"/>
      <c r="M127" s="55"/>
    </row>
    <row r="128" spans="1:13" ht="15" thickBot="1" x14ac:dyDescent="0.25">
      <c r="A128" s="81" t="s">
        <v>75</v>
      </c>
      <c r="B128" s="80">
        <v>2.58</v>
      </c>
      <c r="F128" s="55"/>
      <c r="G128" s="55"/>
      <c r="I128" s="55"/>
      <c r="J128" s="55"/>
      <c r="M128" s="55"/>
    </row>
    <row r="129" spans="1:13" ht="15" thickBot="1" x14ac:dyDescent="0.25">
      <c r="A129" s="81" t="s">
        <v>76</v>
      </c>
      <c r="B129" s="80">
        <v>4.4000000000000004</v>
      </c>
      <c r="F129" s="55"/>
      <c r="G129" s="55"/>
      <c r="I129" s="55"/>
      <c r="J129" s="55"/>
      <c r="M129" s="55"/>
    </row>
    <row r="130" spans="1:13" ht="15" thickBot="1" x14ac:dyDescent="0.25">
      <c r="A130" s="81" t="s">
        <v>77</v>
      </c>
      <c r="B130" s="80">
        <v>4.3</v>
      </c>
      <c r="F130" s="55"/>
      <c r="G130" s="55"/>
      <c r="I130" s="55"/>
      <c r="J130" s="55"/>
      <c r="M130" s="55"/>
    </row>
    <row r="131" spans="1:13" ht="29.25" thickBot="1" x14ac:dyDescent="0.25">
      <c r="A131" s="81" t="s">
        <v>58</v>
      </c>
      <c r="B131" s="80">
        <v>4.3</v>
      </c>
      <c r="H131" s="55"/>
      <c r="K131" s="55"/>
      <c r="L131" s="55"/>
    </row>
    <row r="132" spans="1:13" ht="15" thickBot="1" x14ac:dyDescent="0.25">
      <c r="A132" s="81" t="s">
        <v>35</v>
      </c>
      <c r="B132" s="80">
        <v>2.2000000000000002</v>
      </c>
    </row>
    <row r="133" spans="1:13" ht="15" thickBot="1" x14ac:dyDescent="0.25">
      <c r="A133" s="81" t="s">
        <v>27</v>
      </c>
      <c r="B133" s="80">
        <v>3.23</v>
      </c>
    </row>
    <row r="134" spans="1:13" ht="15" thickBot="1" x14ac:dyDescent="0.25">
      <c r="A134" s="81" t="s">
        <v>59</v>
      </c>
      <c r="B134" s="80">
        <v>3.23</v>
      </c>
    </row>
    <row r="135" spans="1:13" ht="14.25" x14ac:dyDescent="0.2">
      <c r="A135" s="165" t="s">
        <v>200</v>
      </c>
      <c r="B135" s="167">
        <v>5.19</v>
      </c>
      <c r="C135" s="65">
        <f>B135*200</f>
        <v>1038</v>
      </c>
    </row>
    <row r="136" spans="1:13" ht="15" thickBot="1" x14ac:dyDescent="0.25">
      <c r="A136" s="81" t="s">
        <v>203</v>
      </c>
      <c r="B136" s="80">
        <v>4.45</v>
      </c>
    </row>
    <row r="137" spans="1:13" x14ac:dyDescent="0.2">
      <c r="A137" s="96" t="s">
        <v>227</v>
      </c>
      <c r="B137" s="92">
        <v>4.4000000000000004</v>
      </c>
    </row>
    <row r="138" spans="1:13" x14ac:dyDescent="0.2">
      <c r="A138" s="97" t="s">
        <v>228</v>
      </c>
      <c r="B138" s="195">
        <v>3.88</v>
      </c>
    </row>
    <row r="139" spans="1:13" ht="14.25" x14ac:dyDescent="0.2">
      <c r="A139" s="84" t="s">
        <v>261</v>
      </c>
      <c r="B139" s="227">
        <v>3.21</v>
      </c>
    </row>
    <row r="140" spans="1:13" ht="14.25" x14ac:dyDescent="0.2">
      <c r="A140" s="84" t="s">
        <v>329</v>
      </c>
      <c r="B140" s="65">
        <v>4.9000000000000004</v>
      </c>
    </row>
  </sheetData>
  <autoFilter ref="A7:V60" xr:uid="{00000000-0009-0000-0000-00008C000000}">
    <filterColumn colId="8">
      <filters blank="1">
        <filter val="0%"/>
        <filter val="1.200,00"/>
        <filter val="1.210,00"/>
        <filter val="1.600,00"/>
        <filter val="1.700,00"/>
        <filter val="100%"/>
        <filter val="100,00"/>
        <filter val="13%"/>
        <filter val="180,00"/>
        <filter val="200,00"/>
        <filter val="230,00"/>
        <filter val="350,00"/>
        <filter val="38%"/>
        <filter val="400,00"/>
        <filter val="450,00"/>
        <filter val="49%"/>
        <filter val="70,00"/>
        <filter val="700,00"/>
        <filter val="8.840,00"/>
        <filter val="Mes"/>
      </filters>
    </filterColumn>
  </autoFilter>
  <mergeCells count="26">
    <mergeCell ref="H72:K72"/>
    <mergeCell ref="B63:G63"/>
    <mergeCell ref="I63:K63"/>
    <mergeCell ref="B64:G64"/>
    <mergeCell ref="I64:K64"/>
    <mergeCell ref="B65:G65"/>
    <mergeCell ref="I65:K65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pageSetUpPr fitToPage="1"/>
  </sheetPr>
  <dimension ref="A1:M82"/>
  <sheetViews>
    <sheetView topLeftCell="A3" zoomScale="98" zoomScaleNormal="98" workbookViewId="0">
      <selection activeCell="I15" sqref="I1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0.140625" style="60" bestFit="1" customWidth="1"/>
    <col min="13" max="15" width="13.42578125" bestFit="1" customWidth="1"/>
  </cols>
  <sheetData>
    <row r="1" spans="2:13" x14ac:dyDescent="0.2">
      <c r="C1" s="59" t="s">
        <v>102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58">
        <v>80053519</v>
      </c>
      <c r="C4" s="163">
        <v>44672</v>
      </c>
      <c r="D4" s="158" t="s">
        <v>32</v>
      </c>
      <c r="E4" s="158">
        <v>1200</v>
      </c>
      <c r="F4" s="158" t="s">
        <v>323</v>
      </c>
      <c r="G4" s="60"/>
    </row>
    <row r="5" spans="2:13" x14ac:dyDescent="0.2">
      <c r="B5" s="158">
        <v>80053519</v>
      </c>
      <c r="C5" s="163">
        <v>44672</v>
      </c>
      <c r="D5" s="158" t="s">
        <v>65</v>
      </c>
      <c r="E5" s="158">
        <v>1700</v>
      </c>
      <c r="F5" s="158" t="s">
        <v>323</v>
      </c>
      <c r="G5" s="60"/>
    </row>
    <row r="6" spans="2:13" x14ac:dyDescent="0.2">
      <c r="B6" s="158">
        <v>80053519</v>
      </c>
      <c r="C6" s="163">
        <v>44672</v>
      </c>
      <c r="D6" s="158" t="s">
        <v>69</v>
      </c>
      <c r="E6" s="158">
        <v>230</v>
      </c>
      <c r="F6" s="158" t="s">
        <v>323</v>
      </c>
      <c r="G6" s="60"/>
      <c r="H6" s="53" t="s">
        <v>25</v>
      </c>
      <c r="I6" s="53" t="s">
        <v>129</v>
      </c>
      <c r="L6"/>
    </row>
    <row r="7" spans="2:13" x14ac:dyDescent="0.2">
      <c r="B7" s="158">
        <v>80053519</v>
      </c>
      <c r="C7" s="163">
        <v>44672</v>
      </c>
      <c r="D7" s="158" t="s">
        <v>38</v>
      </c>
      <c r="E7" s="158">
        <v>450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24</v>
      </c>
    </row>
    <row r="8" spans="2:13" x14ac:dyDescent="0.2">
      <c r="B8" s="158">
        <v>80053519</v>
      </c>
      <c r="C8" s="163">
        <v>44672</v>
      </c>
      <c r="D8" s="158" t="s">
        <v>39</v>
      </c>
      <c r="E8" s="158">
        <v>200</v>
      </c>
      <c r="F8" s="158" t="s">
        <v>323</v>
      </c>
      <c r="H8" s="54" t="s">
        <v>32</v>
      </c>
      <c r="I8" s="496">
        <v>1200</v>
      </c>
      <c r="J8" s="496"/>
      <c r="K8" s="496"/>
      <c r="L8" s="496"/>
      <c r="M8" s="496">
        <v>1200</v>
      </c>
    </row>
    <row r="9" spans="2:13" x14ac:dyDescent="0.2">
      <c r="B9" s="158">
        <v>80053519</v>
      </c>
      <c r="C9" s="163">
        <v>44672</v>
      </c>
      <c r="D9" s="158" t="s">
        <v>43</v>
      </c>
      <c r="E9" s="158">
        <v>350</v>
      </c>
      <c r="F9" s="158" t="s">
        <v>323</v>
      </c>
      <c r="H9" s="54" t="s">
        <v>69</v>
      </c>
      <c r="I9" s="496">
        <v>230</v>
      </c>
      <c r="J9" s="496"/>
      <c r="K9" s="496"/>
      <c r="L9" s="496"/>
      <c r="M9" s="496">
        <v>230</v>
      </c>
    </row>
    <row r="10" spans="2:13" x14ac:dyDescent="0.2">
      <c r="B10" s="158">
        <v>80053519</v>
      </c>
      <c r="C10" s="163">
        <v>44672</v>
      </c>
      <c r="D10" s="113" t="s">
        <v>75</v>
      </c>
      <c r="E10" s="113">
        <v>400</v>
      </c>
      <c r="F10" s="113" t="s">
        <v>323</v>
      </c>
      <c r="H10" s="54" t="s">
        <v>37</v>
      </c>
      <c r="I10" s="496"/>
      <c r="J10" s="496">
        <v>30</v>
      </c>
      <c r="K10" s="496"/>
      <c r="L10" s="496">
        <v>40</v>
      </c>
      <c r="M10" s="496">
        <v>70</v>
      </c>
    </row>
    <row r="11" spans="2:13" x14ac:dyDescent="0.2">
      <c r="B11" s="113">
        <v>80053520</v>
      </c>
      <c r="C11" s="163">
        <v>44672</v>
      </c>
      <c r="D11" s="113" t="s">
        <v>329</v>
      </c>
      <c r="E11" s="113">
        <v>200</v>
      </c>
      <c r="F11" s="113" t="s">
        <v>324</v>
      </c>
      <c r="H11" s="54" t="s">
        <v>38</v>
      </c>
      <c r="I11" s="496">
        <v>450</v>
      </c>
      <c r="J11" s="496"/>
      <c r="K11" s="496"/>
      <c r="L11" s="496"/>
      <c r="M11" s="496">
        <v>450</v>
      </c>
    </row>
    <row r="12" spans="2:13" x14ac:dyDescent="0.2">
      <c r="B12" s="113">
        <v>80053520</v>
      </c>
      <c r="C12" s="163">
        <v>44672</v>
      </c>
      <c r="D12" s="113" t="s">
        <v>39</v>
      </c>
      <c r="E12" s="113">
        <v>150</v>
      </c>
      <c r="F12" s="113" t="s">
        <v>324</v>
      </c>
      <c r="H12" s="54" t="s">
        <v>74</v>
      </c>
      <c r="I12" s="496"/>
      <c r="J12" s="496"/>
      <c r="K12" s="496">
        <v>700</v>
      </c>
      <c r="L12" s="496"/>
      <c r="M12" s="496">
        <v>700</v>
      </c>
    </row>
    <row r="13" spans="2:13" x14ac:dyDescent="0.2">
      <c r="B13" s="113">
        <v>80053520</v>
      </c>
      <c r="C13" s="163">
        <v>44672</v>
      </c>
      <c r="D13" s="113" t="s">
        <v>76</v>
      </c>
      <c r="E13" s="113">
        <v>1600</v>
      </c>
      <c r="F13" s="113" t="s">
        <v>324</v>
      </c>
      <c r="H13" s="54" t="s">
        <v>75</v>
      </c>
      <c r="I13" s="496">
        <v>400</v>
      </c>
      <c r="J13" s="496"/>
      <c r="K13" s="496"/>
      <c r="L13" s="496"/>
      <c r="M13" s="496">
        <v>400</v>
      </c>
    </row>
    <row r="14" spans="2:13" x14ac:dyDescent="0.2">
      <c r="B14" s="113">
        <v>80053520</v>
      </c>
      <c r="C14" s="163">
        <v>44672</v>
      </c>
      <c r="D14" s="113" t="s">
        <v>37</v>
      </c>
      <c r="E14" s="113">
        <v>30</v>
      </c>
      <c r="F14" s="113" t="s">
        <v>324</v>
      </c>
      <c r="H14" s="54" t="s">
        <v>65</v>
      </c>
      <c r="I14" s="496">
        <v>1700</v>
      </c>
      <c r="J14" s="496"/>
      <c r="K14" s="496"/>
      <c r="L14" s="496"/>
      <c r="M14" s="496">
        <v>1700</v>
      </c>
    </row>
    <row r="15" spans="2:13" x14ac:dyDescent="0.2">
      <c r="B15" s="113">
        <v>80053522</v>
      </c>
      <c r="C15" s="163">
        <v>44672</v>
      </c>
      <c r="D15" s="113" t="s">
        <v>77</v>
      </c>
      <c r="E15" s="113">
        <v>180</v>
      </c>
      <c r="F15" s="113" t="s">
        <v>325</v>
      </c>
      <c r="H15" s="54" t="s">
        <v>77</v>
      </c>
      <c r="I15" s="496"/>
      <c r="J15" s="496"/>
      <c r="K15" s="496">
        <v>180</v>
      </c>
      <c r="L15" s="496"/>
      <c r="M15" s="496">
        <v>180</v>
      </c>
    </row>
    <row r="16" spans="2:13" x14ac:dyDescent="0.2">
      <c r="B16" s="113">
        <v>80053522</v>
      </c>
      <c r="C16" s="163">
        <v>44672</v>
      </c>
      <c r="D16" s="113" t="s">
        <v>261</v>
      </c>
      <c r="E16" s="113">
        <v>100</v>
      </c>
      <c r="F16" s="113" t="s">
        <v>325</v>
      </c>
      <c r="H16" s="54" t="s">
        <v>261</v>
      </c>
      <c r="I16" s="496"/>
      <c r="J16" s="496"/>
      <c r="K16" s="496">
        <v>100</v>
      </c>
      <c r="L16" s="496"/>
      <c r="M16" s="496">
        <v>100</v>
      </c>
    </row>
    <row r="17" spans="2:13" x14ac:dyDescent="0.2">
      <c r="B17" s="113">
        <v>80053522</v>
      </c>
      <c r="C17" s="163">
        <v>44672</v>
      </c>
      <c r="D17" s="113" t="s">
        <v>37</v>
      </c>
      <c r="E17" s="113">
        <v>40</v>
      </c>
      <c r="F17" s="113" t="s">
        <v>326</v>
      </c>
      <c r="H17" s="54" t="s">
        <v>39</v>
      </c>
      <c r="I17" s="496">
        <v>200</v>
      </c>
      <c r="J17" s="496">
        <v>150</v>
      </c>
      <c r="K17" s="496"/>
      <c r="L17" s="496"/>
      <c r="M17" s="496">
        <v>350</v>
      </c>
    </row>
    <row r="18" spans="2:13" x14ac:dyDescent="0.2">
      <c r="B18" s="113">
        <v>80053522</v>
      </c>
      <c r="C18" s="163">
        <v>44672</v>
      </c>
      <c r="D18" s="113" t="s">
        <v>74</v>
      </c>
      <c r="E18" s="113">
        <v>700</v>
      </c>
      <c r="F18" s="113" t="s">
        <v>325</v>
      </c>
      <c r="H18" s="54" t="s">
        <v>76</v>
      </c>
      <c r="I18" s="496"/>
      <c r="J18" s="496">
        <v>1600</v>
      </c>
      <c r="K18" s="496"/>
      <c r="L18" s="496"/>
      <c r="M18" s="496">
        <v>1600</v>
      </c>
    </row>
    <row r="19" spans="2:13" x14ac:dyDescent="0.2">
      <c r="B19" s="113">
        <v>331</v>
      </c>
      <c r="C19" s="163">
        <v>44672</v>
      </c>
      <c r="D19" s="113" t="s">
        <v>227</v>
      </c>
      <c r="E19" s="113">
        <v>1210</v>
      </c>
      <c r="F19" s="113" t="s">
        <v>324</v>
      </c>
      <c r="H19" s="54" t="s">
        <v>227</v>
      </c>
      <c r="I19" s="496"/>
      <c r="J19" s="496">
        <v>1210</v>
      </c>
      <c r="K19" s="496"/>
      <c r="L19" s="496"/>
      <c r="M19" s="496">
        <v>1210</v>
      </c>
    </row>
    <row r="20" spans="2:13" x14ac:dyDescent="0.2">
      <c r="B20" s="113">
        <v>80053524</v>
      </c>
      <c r="C20" s="114">
        <v>37367</v>
      </c>
      <c r="D20" s="113" t="s">
        <v>203</v>
      </c>
      <c r="E20" s="113">
        <v>100</v>
      </c>
      <c r="F20" s="113" t="s">
        <v>323</v>
      </c>
      <c r="H20" s="54" t="s">
        <v>43</v>
      </c>
      <c r="I20" s="496">
        <v>350</v>
      </c>
      <c r="J20" s="496"/>
      <c r="K20" s="496"/>
      <c r="L20" s="496"/>
      <c r="M20" s="496">
        <v>350</v>
      </c>
    </row>
    <row r="21" spans="2:13" x14ac:dyDescent="0.2">
      <c r="B21" s="113"/>
      <c r="C21" s="114"/>
      <c r="D21" s="113"/>
      <c r="E21" s="235"/>
      <c r="F21" s="113"/>
      <c r="H21" s="54" t="s">
        <v>329</v>
      </c>
      <c r="I21" s="496"/>
      <c r="J21" s="496">
        <v>200</v>
      </c>
      <c r="K21" s="496"/>
      <c r="L21" s="496"/>
      <c r="M21" s="496">
        <v>200</v>
      </c>
    </row>
    <row r="22" spans="2:13" x14ac:dyDescent="0.2">
      <c r="B22" s="113"/>
      <c r="C22" s="114"/>
      <c r="D22" s="113"/>
      <c r="E22" s="113"/>
      <c r="F22" s="113"/>
      <c r="H22" s="54" t="s">
        <v>203</v>
      </c>
      <c r="I22" s="496">
        <v>100</v>
      </c>
      <c r="J22" s="496"/>
      <c r="K22" s="496"/>
      <c r="L22" s="496"/>
      <c r="M22" s="496">
        <v>100</v>
      </c>
    </row>
    <row r="23" spans="2:13" x14ac:dyDescent="0.2">
      <c r="B23" s="113"/>
      <c r="C23" s="114"/>
      <c r="D23" s="113"/>
      <c r="E23" s="113"/>
      <c r="F23" s="113"/>
      <c r="H23" s="54" t="s">
        <v>24</v>
      </c>
      <c r="I23" s="496">
        <v>4630</v>
      </c>
      <c r="J23" s="496">
        <v>3190</v>
      </c>
      <c r="K23" s="496">
        <v>980</v>
      </c>
      <c r="L23" s="496">
        <v>40</v>
      </c>
      <c r="M23" s="496">
        <v>8840</v>
      </c>
    </row>
    <row r="24" spans="2:13" x14ac:dyDescent="0.2">
      <c r="B24" s="113"/>
      <c r="C24" s="114"/>
      <c r="D24" s="113"/>
      <c r="E24" s="113"/>
      <c r="F24" s="113"/>
    </row>
    <row r="25" spans="2:13" x14ac:dyDescent="0.2">
      <c r="B25" s="113"/>
      <c r="C25" s="114"/>
      <c r="D25" s="113"/>
      <c r="E25" s="113"/>
      <c r="F25" s="113"/>
    </row>
    <row r="26" spans="2:13" x14ac:dyDescent="0.2">
      <c r="B26" s="113"/>
      <c r="C26" s="114"/>
      <c r="D26" s="113"/>
      <c r="E26" s="113"/>
      <c r="F26" s="113"/>
    </row>
    <row r="27" spans="2:13" x14ac:dyDescent="0.2">
      <c r="B27" s="113"/>
      <c r="C27" s="114"/>
      <c r="D27" s="113"/>
      <c r="E27" s="113"/>
      <c r="F27" s="113"/>
      <c r="H27" s="65"/>
    </row>
    <row r="28" spans="2:13" x14ac:dyDescent="0.2">
      <c r="B28" s="113"/>
      <c r="C28" s="114"/>
      <c r="D28" s="113"/>
      <c r="E28" s="113"/>
      <c r="F28" s="113"/>
    </row>
    <row r="29" spans="2:13" x14ac:dyDescent="0.2">
      <c r="B29" s="113"/>
      <c r="C29" s="114"/>
      <c r="D29" s="113"/>
      <c r="E29" s="113"/>
      <c r="F29" s="113"/>
    </row>
    <row r="30" spans="2:13" x14ac:dyDescent="0.2">
      <c r="B30" s="78"/>
      <c r="C30" s="79"/>
      <c r="D30" s="78"/>
      <c r="E30" s="78"/>
      <c r="F30" s="113"/>
    </row>
    <row r="31" spans="2:13" x14ac:dyDescent="0.2">
      <c r="C31" s="77"/>
      <c r="D31" s="60"/>
      <c r="F31" s="113"/>
    </row>
    <row r="32" spans="2:13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329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8D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D4" xr:uid="{00000000-0002-0000-8D00-000000000000}">
      <formula1>$B$45:$B$91</formula1>
    </dataValidation>
    <dataValidation type="list" allowBlank="1" showInputMessage="1" showErrorMessage="1" sqref="D31" xr:uid="{00000000-0002-0000-8D00-000001000000}">
      <formula1>$B$45:$B$63</formula1>
    </dataValidation>
    <dataValidation type="list" allowBlank="1" showInputMessage="1" showErrorMessage="1" sqref="D5:D13" xr:uid="{00000000-0002-0000-8D00-000002000000}">
      <formula1>$B$45:$B$82</formula1>
    </dataValidation>
    <dataValidation type="list" allowBlank="1" showInputMessage="1" showErrorMessage="1" sqref="D14:D30" xr:uid="{00000000-0002-0000-8D00-000003000000}">
      <formula1>$B$45:$B$83</formula1>
    </dataValidation>
    <dataValidation type="list" allowBlank="1" showInputMessage="1" showErrorMessage="1" sqref="F24:F38" xr:uid="{00000000-0002-0000-8D00-000004000000}">
      <formula1>$C$53:$C$55</formula1>
    </dataValidation>
    <dataValidation type="list" allowBlank="1" showInputMessage="1" showErrorMessage="1" sqref="F4:F23" xr:uid="{00000000-0002-0000-8D00-000005000000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filterMode="1">
    <tabColor rgb="FFFFC000"/>
    <pageSetUpPr fitToPage="1"/>
  </sheetPr>
  <dimension ref="A2:W143"/>
  <sheetViews>
    <sheetView showGridLines="0" topLeftCell="A112" zoomScale="85" zoomScaleNormal="85" workbookViewId="0">
      <selection activeCell="I58" sqref="I58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2.7109375" style="65" bestFit="1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3"/>
      <c r="J2" s="2"/>
      <c r="K2" s="2"/>
      <c r="L2" s="65">
        <f>107.04</f>
        <v>107.04</v>
      </c>
      <c r="M2" s="304" t="e">
        <f>(L58+#REF!)/'Certifi, servi.EM Mayo 2022'!L2+L56+L52+#REF!+#REF!</f>
        <v>#REF!</v>
      </c>
    </row>
    <row r="3" spans="1:20" ht="21.95" customHeight="1" x14ac:dyDescent="0.2">
      <c r="B3" s="524" t="s">
        <v>79</v>
      </c>
      <c r="C3" s="525"/>
      <c r="D3" s="525"/>
      <c r="E3" s="525"/>
      <c r="F3" s="525"/>
      <c r="G3" s="525"/>
      <c r="H3" s="525"/>
      <c r="I3" s="526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2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27" t="s">
        <v>338</v>
      </c>
      <c r="C5" s="528"/>
      <c r="D5" s="528"/>
      <c r="E5" s="528"/>
      <c r="F5" s="528"/>
      <c r="G5" s="528"/>
      <c r="H5" s="528"/>
      <c r="I5" s="529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>VLOOKUP(A8,$A$98:$B$150,2,FALSE)</f>
        <v>2.38</v>
      </c>
      <c r="E8" s="306">
        <f>IFERROR(VLOOKUP(A8,'Control-EM Mayo 2022'!$H$3:$L$32,2,FALSE),"0")</f>
        <v>160</v>
      </c>
      <c r="F8" s="306">
        <f>IFERROR(VLOOKUP(A8,'Control-EM Mayo 2022'!$H$6:$L$32,3,FALSE),"0")</f>
        <v>1440</v>
      </c>
      <c r="G8" s="306">
        <f t="shared" ref="G8:G50" si="0">E8+F8</f>
        <v>1600</v>
      </c>
      <c r="H8" s="48" t="s">
        <v>12</v>
      </c>
      <c r="I8" s="238">
        <f t="shared" ref="I8:I50" si="1">IFERROR(+D8*G8,"")</f>
        <v>3808</v>
      </c>
      <c r="J8" s="295"/>
      <c r="K8" s="270">
        <f t="shared" ref="K8:K44" si="2">I8+F8</f>
        <v>5248</v>
      </c>
      <c r="M8" s="290" t="s">
        <v>169</v>
      </c>
      <c r="N8" s="144">
        <f>G8</f>
        <v>1600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305">
        <f t="shared" ref="D9:D50" si="3">VLOOKUP(A9,$A$98:$B$150,2,FALSE)</f>
        <v>3.18</v>
      </c>
      <c r="E9" s="306">
        <f>IFERROR(VLOOKUP(A9,'Control-EM Mayo 2022'!$H$3:$L$32,2,FALSE),"0")</f>
        <v>680</v>
      </c>
      <c r="F9" s="306">
        <f>IFERROR(VLOOKUP(A9,'Control-EM Mayo 2022'!$H$6:$L$32,3,FALSE),"0")</f>
        <v>0</v>
      </c>
      <c r="G9" s="306">
        <f t="shared" si="0"/>
        <v>680</v>
      </c>
      <c r="H9" s="48" t="s">
        <v>12</v>
      </c>
      <c r="I9" s="238">
        <f t="shared" si="1"/>
        <v>2162.4</v>
      </c>
      <c r="J9" s="295"/>
      <c r="K9" s="270">
        <f t="shared" si="2"/>
        <v>2162.4</v>
      </c>
      <c r="L9" s="54"/>
      <c r="M9" s="290" t="s">
        <v>152</v>
      </c>
      <c r="N9" s="144">
        <f t="shared" ref="N9:N50" si="4">G9</f>
        <v>680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305">
        <f t="shared" si="3"/>
        <v>2.41</v>
      </c>
      <c r="E10" s="306">
        <f>IFERROR(VLOOKUP(A10,'Control-EM Mayo 2022'!$H$3:$L$32,2,FALSE),"0")</f>
        <v>1414</v>
      </c>
      <c r="F10" s="306">
        <f>IFERROR(VLOOKUP(A10,'Control-EM Mayo 2022'!$H$6:$L$32,3,FALSE),"0")</f>
        <v>0</v>
      </c>
      <c r="G10" s="306">
        <f t="shared" si="0"/>
        <v>1414</v>
      </c>
      <c r="H10" s="48" t="s">
        <v>12</v>
      </c>
      <c r="I10" s="238">
        <f t="shared" si="1"/>
        <v>3407.7400000000002</v>
      </c>
      <c r="J10" s="295"/>
      <c r="K10" s="270">
        <f t="shared" si="2"/>
        <v>3407.7400000000002</v>
      </c>
      <c r="L10" s="54"/>
      <c r="M10" s="290" t="s">
        <v>154</v>
      </c>
      <c r="N10" s="144">
        <f t="shared" si="4"/>
        <v>1414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305">
        <f t="shared" si="3"/>
        <v>2.15</v>
      </c>
      <c r="E11" s="306" t="str">
        <f>IFERROR(VLOOKUP(A11,'Control-EM Mayo 2022'!$H$3:$L$32,2,FALSE),"0")</f>
        <v>0</v>
      </c>
      <c r="F11" s="306" t="str">
        <f>IFERROR(VLOOKUP(A11,'Control-EM Mayo 2022'!$H$6:$L$32,3,FALSE),"0")</f>
        <v>0</v>
      </c>
      <c r="G11" s="306">
        <f t="shared" si="0"/>
        <v>0</v>
      </c>
      <c r="H11" s="48" t="s">
        <v>12</v>
      </c>
      <c r="I11" s="238">
        <f t="shared" si="1"/>
        <v>0</v>
      </c>
      <c r="J11" s="295"/>
      <c r="K11" s="270">
        <f t="shared" si="2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305">
        <f t="shared" si="3"/>
        <v>2.83</v>
      </c>
      <c r="E12" s="306" t="str">
        <f>IFERROR(VLOOKUP(A12,'Control-EM Mayo 2022'!$H$3:$L$32,2,FALSE),"0")</f>
        <v>0</v>
      </c>
      <c r="F12" s="306" t="str">
        <f>IFERROR(VLOOKUP(A12,'Control-EM Mayo 2022'!$H$6:$L$32,3,FALSE),"0")</f>
        <v>0</v>
      </c>
      <c r="G12" s="306">
        <f t="shared" si="0"/>
        <v>0</v>
      </c>
      <c r="H12" s="48" t="s">
        <v>12</v>
      </c>
      <c r="I12" s="238">
        <f t="shared" si="1"/>
        <v>0</v>
      </c>
      <c r="J12" s="295"/>
      <c r="K12" s="270">
        <f t="shared" si="2"/>
        <v>0</v>
      </c>
      <c r="L12" s="54"/>
      <c r="M12" s="54"/>
      <c r="N12" s="144">
        <f t="shared" si="4"/>
        <v>0</v>
      </c>
    </row>
    <row r="13" spans="1:20" s="144" customFormat="1" ht="24.95" customHeight="1" x14ac:dyDescent="0.2">
      <c r="A13" s="87" t="s">
        <v>40</v>
      </c>
      <c r="B13" s="158">
        <v>6</v>
      </c>
      <c r="C13" s="45" t="s">
        <v>53</v>
      </c>
      <c r="D13" s="305">
        <f t="shared" si="3"/>
        <v>2.15</v>
      </c>
      <c r="E13" s="306">
        <f>IFERROR(VLOOKUP(A13,'Control-EM Mayo 2022'!$H$3:$L$32,2,FALSE),"0")</f>
        <v>0</v>
      </c>
      <c r="F13" s="306">
        <f>IFERROR(VLOOKUP(A13,'Control-EM Mayo 2022'!$H$6:$L$32,3,FALSE),"0")</f>
        <v>1000</v>
      </c>
      <c r="G13" s="306">
        <f t="shared" si="0"/>
        <v>1000</v>
      </c>
      <c r="H13" s="48" t="s">
        <v>12</v>
      </c>
      <c r="I13" s="238">
        <f t="shared" si="1"/>
        <v>2150</v>
      </c>
      <c r="J13" s="295"/>
      <c r="K13" s="270">
        <f t="shared" si="2"/>
        <v>3150</v>
      </c>
      <c r="L13" s="54"/>
      <c r="M13" s="290" t="s">
        <v>335</v>
      </c>
      <c r="N13" s="144">
        <f t="shared" si="4"/>
        <v>1000</v>
      </c>
    </row>
    <row r="14" spans="1:20" ht="24.95" hidden="1" customHeight="1" x14ac:dyDescent="0.2">
      <c r="A14" s="87" t="s">
        <v>39</v>
      </c>
      <c r="B14" s="158">
        <v>7</v>
      </c>
      <c r="C14" s="45" t="s">
        <v>52</v>
      </c>
      <c r="D14" s="305">
        <f t="shared" si="3"/>
        <v>3.46</v>
      </c>
      <c r="E14" s="306" t="str">
        <f>IFERROR(VLOOKUP(A14,'Control-EM Mayo 2022'!$H$3:$L$32,2,FALSE),"0")</f>
        <v>0</v>
      </c>
      <c r="F14" s="306" t="str">
        <f>IFERROR(VLOOKUP(A14,'Control-EM Mayo 2022'!$H$6:$L$32,3,FALSE),"0")</f>
        <v>0</v>
      </c>
      <c r="G14" s="306">
        <f t="shared" si="0"/>
        <v>0</v>
      </c>
      <c r="H14" s="48" t="s">
        <v>12</v>
      </c>
      <c r="I14" s="238">
        <f t="shared" si="1"/>
        <v>0</v>
      </c>
      <c r="J14" s="295"/>
      <c r="K14" s="270">
        <f t="shared" si="2"/>
        <v>0</v>
      </c>
      <c r="L14" s="54"/>
      <c r="M14" s="290" t="s">
        <v>156</v>
      </c>
      <c r="N14" s="144">
        <f t="shared" si="4"/>
        <v>0</v>
      </c>
      <c r="O14" s="144"/>
      <c r="P14" s="144"/>
      <c r="Q14" s="185"/>
      <c r="R14" s="185"/>
      <c r="S14" s="185"/>
      <c r="T14" s="185"/>
    </row>
    <row r="15" spans="1:20" s="144" customFormat="1" ht="24.95" hidden="1" customHeight="1" x14ac:dyDescent="0.2">
      <c r="A15" s="87" t="s">
        <v>28</v>
      </c>
      <c r="B15" s="158">
        <v>8</v>
      </c>
      <c r="C15" s="45" t="s">
        <v>44</v>
      </c>
      <c r="D15" s="305">
        <f t="shared" si="3"/>
        <v>2.76</v>
      </c>
      <c r="E15" s="306" t="str">
        <f>IFERROR(VLOOKUP(A15,'Control-EM Mayo 2022'!$H$3:$L$32,2,FALSE),"0")</f>
        <v>0</v>
      </c>
      <c r="F15" s="306" t="str">
        <f>IFERROR(VLOOKUP(A15,'Control-EM Mayo 2022'!$H$6:$L$32,3,FALSE),"0")</f>
        <v>0</v>
      </c>
      <c r="G15" s="306">
        <f t="shared" si="0"/>
        <v>0</v>
      </c>
      <c r="H15" s="327" t="s">
        <v>12</v>
      </c>
      <c r="I15" s="238">
        <f t="shared" si="1"/>
        <v>0</v>
      </c>
      <c r="J15" s="295"/>
      <c r="K15" s="270">
        <f t="shared" si="2"/>
        <v>0</v>
      </c>
      <c r="L15" s="54"/>
      <c r="M15" s="54"/>
      <c r="N15" s="144">
        <f t="shared" si="4"/>
        <v>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305">
        <f t="shared" si="3"/>
        <v>4.3899999999999997</v>
      </c>
      <c r="E16" s="306" t="str">
        <f>IFERROR(VLOOKUP(A16,'Control-EM Mayo 2022'!$H$3:$L$32,2,FALSE),"0")</f>
        <v>0</v>
      </c>
      <c r="F16" s="306" t="str">
        <f>IFERROR(VLOOKUP(A16,'Control-EM Mayo 2022'!$H$6:$L$32,3,FALSE),"0")</f>
        <v>0</v>
      </c>
      <c r="G16" s="306">
        <f t="shared" si="0"/>
        <v>0</v>
      </c>
      <c r="H16" s="327" t="s">
        <v>12</v>
      </c>
      <c r="I16" s="238">
        <f t="shared" si="1"/>
        <v>0</v>
      </c>
      <c r="J16" s="295"/>
      <c r="K16" s="270">
        <f t="shared" si="2"/>
        <v>0</v>
      </c>
      <c r="L16" s="54"/>
      <c r="M16" s="54"/>
      <c r="N16" s="144">
        <f t="shared" si="4"/>
        <v>0</v>
      </c>
    </row>
    <row r="17" spans="1:20" s="144" customFormat="1" ht="24.95" customHeight="1" x14ac:dyDescent="0.2">
      <c r="A17" s="87" t="s">
        <v>43</v>
      </c>
      <c r="B17" s="158">
        <v>10</v>
      </c>
      <c r="C17" s="45" t="s">
        <v>56</v>
      </c>
      <c r="D17" s="305">
        <f t="shared" si="3"/>
        <v>1.18</v>
      </c>
      <c r="E17" s="306">
        <f>IFERROR(VLOOKUP(A17,'Control-EM Mayo 2022'!$H$3:$L$32,2,FALSE),"0")</f>
        <v>200</v>
      </c>
      <c r="F17" s="306">
        <f>IFERROR(VLOOKUP(A17,'Control-EM Mayo 2022'!$H$6:$L$32,3,FALSE),"0")</f>
        <v>0</v>
      </c>
      <c r="G17" s="306">
        <f t="shared" si="0"/>
        <v>200</v>
      </c>
      <c r="H17" s="327" t="s">
        <v>12</v>
      </c>
      <c r="I17" s="238">
        <f t="shared" si="1"/>
        <v>236</v>
      </c>
      <c r="J17" s="295"/>
      <c r="K17" s="270">
        <f t="shared" si="2"/>
        <v>236</v>
      </c>
      <c r="L17" s="54"/>
      <c r="M17" s="290" t="s">
        <v>252</v>
      </c>
      <c r="N17" s="144">
        <f t="shared" si="4"/>
        <v>200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305">
        <f t="shared" si="3"/>
        <v>1.84</v>
      </c>
      <c r="E18" s="306">
        <f>IFERROR(VLOOKUP(A18,'Control-EM Mayo 2022'!$H$3:$L$32,2,FALSE),"0")</f>
        <v>20</v>
      </c>
      <c r="F18" s="306">
        <f>IFERROR(VLOOKUP(A18,'Control-EM Mayo 2022'!$H$6:$L$32,3,FALSE),"0")</f>
        <v>560</v>
      </c>
      <c r="G18" s="306">
        <f t="shared" si="0"/>
        <v>580</v>
      </c>
      <c r="H18" s="204" t="s">
        <v>12</v>
      </c>
      <c r="I18" s="238">
        <f t="shared" si="1"/>
        <v>1067.2</v>
      </c>
      <c r="J18" s="295"/>
      <c r="K18" s="270">
        <f t="shared" si="2"/>
        <v>1627.2</v>
      </c>
      <c r="L18" s="307"/>
      <c r="M18" s="290" t="s">
        <v>151</v>
      </c>
      <c r="N18" s="144">
        <f t="shared" si="4"/>
        <v>580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305">
        <f t="shared" si="3"/>
        <v>5.98</v>
      </c>
      <c r="E19" s="306" t="str">
        <f>IFERROR(VLOOKUP(A19,'Control-EM Mayo 2022'!$H$3:$L$32,2,FALSE),"0")</f>
        <v>0</v>
      </c>
      <c r="F19" s="306" t="str">
        <f>IFERROR(VLOOKUP(A19,'Control-EM Mayo 2022'!$H$6:$L$32,3,FALSE),"0")</f>
        <v>0</v>
      </c>
      <c r="G19" s="306">
        <f t="shared" si="0"/>
        <v>0</v>
      </c>
      <c r="H19" s="327" t="s">
        <v>12</v>
      </c>
      <c r="I19" s="238">
        <f t="shared" si="1"/>
        <v>0</v>
      </c>
      <c r="J19" s="295"/>
      <c r="K19" s="270">
        <f t="shared" si="2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305">
        <f t="shared" si="3"/>
        <v>5.45</v>
      </c>
      <c r="E20" s="306" t="str">
        <f>IFERROR(VLOOKUP(A20,'Control-EM Mayo 2022'!$H$3:$L$32,2,FALSE),"0")</f>
        <v>0</v>
      </c>
      <c r="F20" s="306" t="str">
        <f>IFERROR(VLOOKUP(A20,'Control-EM Mayo 2022'!$H$6:$L$32,3,FALSE),"0")</f>
        <v>0</v>
      </c>
      <c r="G20" s="306">
        <f t="shared" si="0"/>
        <v>0</v>
      </c>
      <c r="H20" s="48" t="s">
        <v>12</v>
      </c>
      <c r="I20" s="238">
        <f t="shared" si="1"/>
        <v>0</v>
      </c>
      <c r="J20" s="295"/>
      <c r="K20" s="270">
        <f t="shared" si="2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305">
        <f t="shared" si="3"/>
        <v>3.9</v>
      </c>
      <c r="E21" s="306" t="str">
        <f>IFERROR(VLOOKUP(A21,'Control-EM Mayo 2022'!$H$3:$L$32,2,FALSE),"0")</f>
        <v>0</v>
      </c>
      <c r="F21" s="306" t="str">
        <f>IFERROR(VLOOKUP(A21,'Control-EM Mayo 2022'!$H$6:$L$32,3,FALSE),"0")</f>
        <v>0</v>
      </c>
      <c r="G21" s="306">
        <f t="shared" si="0"/>
        <v>0</v>
      </c>
      <c r="H21" s="48" t="s">
        <v>12</v>
      </c>
      <c r="I21" s="238">
        <f t="shared" si="1"/>
        <v>0</v>
      </c>
      <c r="J21" s="295"/>
      <c r="K21" s="270">
        <f t="shared" si="2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305">
        <f t="shared" si="3"/>
        <v>2</v>
      </c>
      <c r="E22" s="306" t="str">
        <f>IFERROR(VLOOKUP(A22,'Control-EM Mayo 2022'!$H$3:$L$32,2,FALSE),"0")</f>
        <v>0</v>
      </c>
      <c r="F22" s="306" t="str">
        <f>IFERROR(VLOOKUP(A22,'Control-EM Mayo 2022'!$H$6:$L$32,3,FALSE),"0")</f>
        <v>0</v>
      </c>
      <c r="G22" s="306">
        <f t="shared" si="0"/>
        <v>0</v>
      </c>
      <c r="H22" s="48" t="s">
        <v>12</v>
      </c>
      <c r="I22" s="238">
        <f t="shared" si="1"/>
        <v>0</v>
      </c>
      <c r="J22" s="295"/>
      <c r="K22" s="270">
        <f t="shared" si="2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305">
        <f t="shared" si="3"/>
        <v>1.9</v>
      </c>
      <c r="E23" s="306" t="str">
        <f>IFERROR(VLOOKUP(A23,'Control-EM Mayo 2022'!$H$3:$L$32,2,FALSE),"0")</f>
        <v>0</v>
      </c>
      <c r="F23" s="306" t="str">
        <f>IFERROR(VLOOKUP(A23,'Control-EM Mayo 2022'!$H$6:$L$32,3,FALSE),"0")</f>
        <v>0</v>
      </c>
      <c r="G23" s="306">
        <f t="shared" si="0"/>
        <v>0</v>
      </c>
      <c r="H23" s="328" t="s">
        <v>12</v>
      </c>
      <c r="I23" s="238">
        <f t="shared" si="1"/>
        <v>0</v>
      </c>
      <c r="J23" s="295"/>
      <c r="K23" s="270">
        <f t="shared" si="2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305">
        <f t="shared" si="3"/>
        <v>3.4</v>
      </c>
      <c r="E24" s="306">
        <f>IFERROR(VLOOKUP(A24,'Control-EM Mayo 2022'!$H$3:$L$32,2,FALSE),"0")</f>
        <v>0</v>
      </c>
      <c r="F24" s="306">
        <f>IFERROR(VLOOKUP(A24,'Control-EM Mayo 2022'!$H$6:$L$32,3,FALSE),"0")</f>
        <v>540</v>
      </c>
      <c r="G24" s="306">
        <f t="shared" si="0"/>
        <v>540</v>
      </c>
      <c r="H24" s="327" t="s">
        <v>12</v>
      </c>
      <c r="I24" s="238">
        <f t="shared" si="1"/>
        <v>1836</v>
      </c>
      <c r="J24" s="295"/>
      <c r="K24" s="270">
        <f t="shared" si="2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305">
        <f t="shared" si="3"/>
        <v>6.1</v>
      </c>
      <c r="E25" s="306" t="str">
        <f>IFERROR(VLOOKUP(A25,'Control-EM Mayo 2022'!$H$3:$L$32,2,FALSE),"0")</f>
        <v>0</v>
      </c>
      <c r="F25" s="306" t="str">
        <f>IFERROR(VLOOKUP(A25,'Control-EM Mayo 2022'!$H$6:$L$32,3,FALSE),"0")</f>
        <v>0</v>
      </c>
      <c r="G25" s="306">
        <f t="shared" si="0"/>
        <v>0</v>
      </c>
      <c r="H25" s="327" t="s">
        <v>12</v>
      </c>
      <c r="I25" s="238">
        <f t="shared" si="1"/>
        <v>0</v>
      </c>
      <c r="J25" s="295"/>
      <c r="K25" s="270">
        <f t="shared" si="2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305">
        <f t="shared" si="3"/>
        <v>6.5</v>
      </c>
      <c r="E26" s="306" t="str">
        <f>IFERROR(VLOOKUP(A26,'Control-EM Mayo 2022'!$H$3:$L$32,2,FALSE),"0")</f>
        <v>0</v>
      </c>
      <c r="F26" s="306" t="str">
        <f>IFERROR(VLOOKUP(A26,'Control-EM Mayo 2022'!$H$6:$L$32,3,FALSE),"0")</f>
        <v>0</v>
      </c>
      <c r="G26" s="306">
        <f t="shared" si="0"/>
        <v>0</v>
      </c>
      <c r="H26" s="327" t="s">
        <v>12</v>
      </c>
      <c r="I26" s="238">
        <f t="shared" si="1"/>
        <v>0</v>
      </c>
      <c r="J26" s="295"/>
      <c r="K26" s="270">
        <f t="shared" si="2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305">
        <f t="shared" si="3"/>
        <v>5.82</v>
      </c>
      <c r="E27" s="306">
        <f>IFERROR(VLOOKUP(A27,'Control-EM Mayo 2022'!$H$3:$L$32,2,FALSE),"0")</f>
        <v>0</v>
      </c>
      <c r="F27" s="306">
        <f>IFERROR(VLOOKUP(A27,'Control-EM Mayo 2022'!$H$6:$L$32,3,FALSE),"0")</f>
        <v>1200</v>
      </c>
      <c r="G27" s="306">
        <f t="shared" si="0"/>
        <v>1200</v>
      </c>
      <c r="H27" s="327" t="s">
        <v>12</v>
      </c>
      <c r="I27" s="238">
        <f t="shared" si="1"/>
        <v>6984</v>
      </c>
      <c r="J27" s="295"/>
      <c r="K27" s="270">
        <f t="shared" si="2"/>
        <v>8184</v>
      </c>
      <c r="L27" s="304"/>
      <c r="M27" s="290" t="s">
        <v>176</v>
      </c>
      <c r="N27" s="144">
        <f t="shared" si="4"/>
        <v>1200</v>
      </c>
      <c r="O27" s="144"/>
      <c r="P27" s="144"/>
      <c r="Q27" s="185"/>
      <c r="R27" s="185"/>
      <c r="S27" s="185"/>
      <c r="T27" s="185"/>
    </row>
    <row r="28" spans="1:20" ht="24.95" hidden="1" customHeight="1" x14ac:dyDescent="0.2">
      <c r="A28" s="87" t="s">
        <v>175</v>
      </c>
      <c r="B28" s="158">
        <v>21</v>
      </c>
      <c r="C28" s="45" t="s">
        <v>97</v>
      </c>
      <c r="D28" s="305">
        <f t="shared" si="3"/>
        <v>2850</v>
      </c>
      <c r="E28" s="306" t="str">
        <f>IFERROR(VLOOKUP(A28,'Control-EM Mayo 2022'!$H$3:$L$32,2,FALSE),"0")</f>
        <v>0</v>
      </c>
      <c r="F28" s="306" t="str">
        <f>IFERROR(VLOOKUP(A28,'Control-EM Mayo 2022'!$H$6:$L$32,3,FALSE),"0")</f>
        <v>0</v>
      </c>
      <c r="G28" s="306">
        <f t="shared" si="0"/>
        <v>0</v>
      </c>
      <c r="H28" s="204" t="s">
        <v>177</v>
      </c>
      <c r="I28" s="238">
        <f t="shared" si="1"/>
        <v>0</v>
      </c>
      <c r="J28" s="295"/>
      <c r="K28" s="270">
        <f t="shared" si="2"/>
        <v>0</v>
      </c>
      <c r="L28" s="304"/>
      <c r="M28" s="291" t="s">
        <v>175</v>
      </c>
      <c r="N28" s="144">
        <f t="shared" si="4"/>
        <v>0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305">
        <f t="shared" si="3"/>
        <v>4.5999999999999996</v>
      </c>
      <c r="E29" s="306" t="str">
        <f>IFERROR(VLOOKUP(A29,'Control-EM Mayo 2022'!$H$3:$L$32,2,FALSE),"0")</f>
        <v>0</v>
      </c>
      <c r="F29" s="306" t="str">
        <f>IFERROR(VLOOKUP(A29,'Control-EM Mayo 2022'!$H$6:$L$32,3,FALSE),"0")</f>
        <v>0</v>
      </c>
      <c r="G29" s="306">
        <f t="shared" si="0"/>
        <v>0</v>
      </c>
      <c r="H29" s="48" t="s">
        <v>12</v>
      </c>
      <c r="I29" s="238">
        <f t="shared" si="1"/>
        <v>0</v>
      </c>
      <c r="J29" s="295"/>
      <c r="K29" s="270">
        <f t="shared" si="2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305">
        <f t="shared" si="3"/>
        <v>2.2000000000000002</v>
      </c>
      <c r="E30" s="306" t="str">
        <f>IFERROR(VLOOKUP(A30,'Control-EM Mayo 2022'!$H$3:$L$32,2,FALSE),"0")</f>
        <v>0</v>
      </c>
      <c r="F30" s="306" t="str">
        <f>IFERROR(VLOOKUP(A30,'Control-EM Mayo 2022'!$H$6:$L$32,3,FALSE),"0")</f>
        <v>0</v>
      </c>
      <c r="G30" s="306">
        <f t="shared" si="0"/>
        <v>0</v>
      </c>
      <c r="H30" s="48" t="s">
        <v>12</v>
      </c>
      <c r="I30" s="238">
        <f t="shared" si="1"/>
        <v>0</v>
      </c>
      <c r="J30" s="295"/>
      <c r="K30" s="270">
        <f t="shared" si="2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305">
        <f t="shared" si="3"/>
        <v>3.91</v>
      </c>
      <c r="E31" s="306">
        <f>IFERROR(VLOOKUP(A31,'Control-EM Mayo 2022'!$H$3:$L$32,2,FALSE),"0")</f>
        <v>70</v>
      </c>
      <c r="F31" s="306">
        <f>IFERROR(VLOOKUP(A31,'Control-EM Mayo 2022'!$H$6:$L$32,3,FALSE),"0")</f>
        <v>0</v>
      </c>
      <c r="G31" s="306">
        <f t="shared" si="0"/>
        <v>70</v>
      </c>
      <c r="H31" s="48" t="s">
        <v>12</v>
      </c>
      <c r="I31" s="238">
        <f t="shared" si="1"/>
        <v>273.7</v>
      </c>
      <c r="J31" s="295"/>
      <c r="K31" s="270">
        <f t="shared" si="2"/>
        <v>273.7</v>
      </c>
      <c r="M31" s="290" t="s">
        <v>170</v>
      </c>
      <c r="N31" s="144">
        <f t="shared" si="4"/>
        <v>70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305">
        <f t="shared" si="3"/>
        <v>3.3</v>
      </c>
      <c r="E32" s="306" t="str">
        <f>IFERROR(VLOOKUP(A32,'Control-EM Mayo 2022'!$H$3:$L$32,2,FALSE),"0")</f>
        <v>0</v>
      </c>
      <c r="F32" s="306" t="str">
        <f>IFERROR(VLOOKUP(A32,'Control-EM Mayo 2022'!$H$6:$L$32,3,FALSE),"0")</f>
        <v>0</v>
      </c>
      <c r="G32" s="306">
        <f t="shared" si="0"/>
        <v>0</v>
      </c>
      <c r="H32" s="48" t="s">
        <v>12</v>
      </c>
      <c r="I32" s="238">
        <f t="shared" si="1"/>
        <v>0</v>
      </c>
      <c r="J32" s="295"/>
      <c r="K32" s="270">
        <f t="shared" si="2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0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305">
        <f t="shared" si="3"/>
        <v>4.1500000000000004</v>
      </c>
      <c r="E33" s="306" t="str">
        <f>IFERROR(VLOOKUP(A33,'Control-EM Mayo 2022'!$H$3:$L$32,2,FALSE),"0")</f>
        <v>0</v>
      </c>
      <c r="F33" s="306" t="str">
        <f>IFERROR(VLOOKUP(A33,'Control-EM Mayo 2022'!$H$6:$L$32,3,FALSE),"0")</f>
        <v>0</v>
      </c>
      <c r="G33" s="306">
        <f t="shared" si="0"/>
        <v>0</v>
      </c>
      <c r="H33" s="327" t="s">
        <v>12</v>
      </c>
      <c r="I33" s="238">
        <f t="shared" si="1"/>
        <v>0</v>
      </c>
      <c r="J33" s="295"/>
      <c r="K33" s="270">
        <f t="shared" si="2"/>
        <v>0</v>
      </c>
      <c r="L33" s="67"/>
      <c r="M33" s="289"/>
      <c r="N33" s="144">
        <f t="shared" si="4"/>
        <v>0</v>
      </c>
    </row>
    <row r="34" spans="1:20" ht="24.95" hidden="1" customHeight="1" x14ac:dyDescent="0.2">
      <c r="A34" s="87" t="s">
        <v>73</v>
      </c>
      <c r="B34" s="158">
        <v>27</v>
      </c>
      <c r="C34" s="45" t="s">
        <v>92</v>
      </c>
      <c r="D34" s="305">
        <f t="shared" si="3"/>
        <v>4.3600000000000003</v>
      </c>
      <c r="E34" s="306" t="str">
        <f>IFERROR(VLOOKUP(A34,'Control-EM Mayo 2022'!$H$3:$L$32,2,FALSE),"0")</f>
        <v>0</v>
      </c>
      <c r="F34" s="306" t="str">
        <f>IFERROR(VLOOKUP(A34,'Control-EM Mayo 2022'!$H$6:$L$32,3,FALSE),"0")</f>
        <v>0</v>
      </c>
      <c r="G34" s="306">
        <f t="shared" si="0"/>
        <v>0</v>
      </c>
      <c r="H34" s="327" t="s">
        <v>12</v>
      </c>
      <c r="I34" s="238">
        <f t="shared" si="1"/>
        <v>0</v>
      </c>
      <c r="J34" s="295"/>
      <c r="K34" s="270">
        <f t="shared" si="2"/>
        <v>0</v>
      </c>
      <c r="M34" s="290"/>
      <c r="N34" s="144">
        <f t="shared" si="4"/>
        <v>0</v>
      </c>
      <c r="O34" s="144"/>
    </row>
    <row r="35" spans="1:20" ht="24.95" customHeight="1" x14ac:dyDescent="0.2">
      <c r="A35" s="87" t="s">
        <v>74</v>
      </c>
      <c r="B35" s="158">
        <v>28</v>
      </c>
      <c r="C35" s="45" t="s">
        <v>93</v>
      </c>
      <c r="D35" s="305">
        <f t="shared" si="3"/>
        <v>5.3</v>
      </c>
      <c r="E35" s="306">
        <f>IFERROR(VLOOKUP(A35,'Control-EM Mayo 2022'!$H$3:$L$32,2,FALSE),"0")</f>
        <v>240</v>
      </c>
      <c r="F35" s="306">
        <f>IFERROR(VLOOKUP(A35,'Control-EM Mayo 2022'!$H$6:$L$32,3,FALSE),"0")</f>
        <v>0</v>
      </c>
      <c r="G35" s="306">
        <f t="shared" si="0"/>
        <v>240</v>
      </c>
      <c r="H35" s="327" t="s">
        <v>12</v>
      </c>
      <c r="I35" s="238">
        <f t="shared" si="1"/>
        <v>1272</v>
      </c>
      <c r="J35" s="295"/>
      <c r="K35" s="270">
        <f t="shared" si="2"/>
        <v>1272</v>
      </c>
      <c r="L35" s="304"/>
      <c r="M35" s="290" t="s">
        <v>155</v>
      </c>
      <c r="N35" s="144">
        <f t="shared" si="4"/>
        <v>240</v>
      </c>
      <c r="O35" s="144"/>
      <c r="P35" s="144"/>
      <c r="Q35" s="185"/>
      <c r="R35" s="185"/>
      <c r="S35" s="185"/>
      <c r="T35" s="185"/>
    </row>
    <row r="36" spans="1:20" ht="24.95" customHeight="1" x14ac:dyDescent="0.2">
      <c r="A36" s="87" t="s">
        <v>143</v>
      </c>
      <c r="B36" s="158">
        <v>29</v>
      </c>
      <c r="C36" s="45" t="s">
        <v>147</v>
      </c>
      <c r="D36" s="305">
        <f t="shared" si="3"/>
        <v>3.4</v>
      </c>
      <c r="E36" s="306">
        <f>IFERROR(VLOOKUP(A36,'Control-EM Mayo 2022'!$H$3:$L$32,2,FALSE),"0")</f>
        <v>0</v>
      </c>
      <c r="F36" s="306">
        <f>IFERROR(VLOOKUP(A36,'Control-EM Mayo 2022'!$H$6:$L$32,3,FALSE),"0")</f>
        <v>300</v>
      </c>
      <c r="G36" s="306">
        <f t="shared" si="0"/>
        <v>300</v>
      </c>
      <c r="H36" s="327" t="s">
        <v>12</v>
      </c>
      <c r="I36" s="238">
        <f t="shared" si="1"/>
        <v>1020</v>
      </c>
      <c r="J36" s="295"/>
      <c r="K36" s="270">
        <f t="shared" si="2"/>
        <v>1320</v>
      </c>
      <c r="M36" s="290" t="s">
        <v>173</v>
      </c>
      <c r="N36" s="144">
        <f t="shared" si="4"/>
        <v>300</v>
      </c>
      <c r="O36" s="144"/>
      <c r="Q36" s="146"/>
      <c r="R36" s="146"/>
      <c r="S36" s="146"/>
      <c r="T36" s="146"/>
    </row>
    <row r="37" spans="1:20" ht="24.95" hidden="1" customHeight="1" x14ac:dyDescent="0.2">
      <c r="A37" s="87" t="s">
        <v>75</v>
      </c>
      <c r="B37" s="158">
        <v>30</v>
      </c>
      <c r="C37" s="45" t="s">
        <v>95</v>
      </c>
      <c r="D37" s="305">
        <f t="shared" si="3"/>
        <v>2.58</v>
      </c>
      <c r="E37" s="306" t="str">
        <f>IFERROR(VLOOKUP(A37,'Control-EM Mayo 2022'!$H$3:$L$32,2,FALSE),"0")</f>
        <v>0</v>
      </c>
      <c r="F37" s="306" t="str">
        <f>IFERROR(VLOOKUP(A37,'Control-EM Mayo 2022'!$H$6:$L$32,3,FALSE),"0")</f>
        <v>0</v>
      </c>
      <c r="G37" s="306">
        <f t="shared" si="0"/>
        <v>0</v>
      </c>
      <c r="H37" s="327" t="s">
        <v>12</v>
      </c>
      <c r="I37" s="238">
        <f t="shared" si="1"/>
        <v>0</v>
      </c>
      <c r="J37" s="295"/>
      <c r="K37" s="270">
        <f t="shared" si="2"/>
        <v>0</v>
      </c>
      <c r="M37" s="290"/>
      <c r="N37" s="144">
        <f t="shared" si="4"/>
        <v>0</v>
      </c>
      <c r="O37" s="144"/>
    </row>
    <row r="38" spans="1:20" ht="24.95" hidden="1" customHeight="1" x14ac:dyDescent="0.2">
      <c r="A38" s="87" t="s">
        <v>76</v>
      </c>
      <c r="B38" s="158">
        <v>31</v>
      </c>
      <c r="C38" s="45" t="s">
        <v>124</v>
      </c>
      <c r="D38" s="305">
        <f t="shared" si="3"/>
        <v>4.4000000000000004</v>
      </c>
      <c r="E38" s="306" t="str">
        <f>IFERROR(VLOOKUP(A38,'Control-EM Mayo 2022'!$H$3:$L$32,2,FALSE),"0")</f>
        <v>0</v>
      </c>
      <c r="F38" s="306" t="str">
        <f>IFERROR(VLOOKUP(A38,'Control-EM Mayo 2022'!$H$6:$L$32,3,FALSE),"0")</f>
        <v>0</v>
      </c>
      <c r="G38" s="306">
        <f t="shared" si="0"/>
        <v>0</v>
      </c>
      <c r="H38" s="327" t="s">
        <v>12</v>
      </c>
      <c r="I38" s="238">
        <f t="shared" si="1"/>
        <v>0</v>
      </c>
      <c r="J38" s="295"/>
      <c r="K38" s="270">
        <f t="shared" si="2"/>
        <v>0</v>
      </c>
      <c r="M38" s="290" t="s">
        <v>248</v>
      </c>
      <c r="N38" s="144">
        <f t="shared" si="4"/>
        <v>0</v>
      </c>
      <c r="O38" s="144"/>
      <c r="Q38" s="146"/>
      <c r="R38" s="146"/>
      <c r="S38" s="146"/>
      <c r="T38" s="146"/>
    </row>
    <row r="39" spans="1:20" ht="24.95" customHeight="1" x14ac:dyDescent="0.2">
      <c r="A39" s="87" t="s">
        <v>77</v>
      </c>
      <c r="B39" s="158">
        <v>32</v>
      </c>
      <c r="C39" s="45" t="s">
        <v>96</v>
      </c>
      <c r="D39" s="305">
        <f t="shared" si="3"/>
        <v>4.3</v>
      </c>
      <c r="E39" s="306">
        <f>IFERROR(VLOOKUP(A39,'Control-EM Mayo 2022'!$H$3:$L$32,2,FALSE),"0")</f>
        <v>0</v>
      </c>
      <c r="F39" s="306">
        <f>IFERROR(VLOOKUP(A39,'Control-EM Mayo 2022'!$H$6:$L$32,3,FALSE),"0")</f>
        <v>1000</v>
      </c>
      <c r="G39" s="306">
        <f t="shared" si="0"/>
        <v>1000</v>
      </c>
      <c r="H39" s="48" t="s">
        <v>12</v>
      </c>
      <c r="I39" s="238">
        <f t="shared" si="1"/>
        <v>4300</v>
      </c>
      <c r="J39" s="295"/>
      <c r="K39" s="270">
        <f t="shared" si="2"/>
        <v>5300</v>
      </c>
      <c r="M39" s="290" t="s">
        <v>189</v>
      </c>
      <c r="N39" s="144">
        <f t="shared" si="4"/>
        <v>1000</v>
      </c>
      <c r="O39" s="144"/>
      <c r="P39" s="144"/>
      <c r="Q39" s="185"/>
      <c r="R39" s="185"/>
      <c r="S39" s="185"/>
      <c r="T39" s="185"/>
    </row>
    <row r="40" spans="1:20" ht="24.95" hidden="1" customHeight="1" x14ac:dyDescent="0.2">
      <c r="A40" s="87" t="s">
        <v>58</v>
      </c>
      <c r="B40" s="158">
        <v>33</v>
      </c>
      <c r="C40" s="45" t="s">
        <v>61</v>
      </c>
      <c r="D40" s="305">
        <f t="shared" si="3"/>
        <v>4.3</v>
      </c>
      <c r="E40" s="306" t="str">
        <f>IFERROR(VLOOKUP(A40,'Control-EM Mayo 2022'!$H$3:$L$32,2,FALSE),"0")</f>
        <v>0</v>
      </c>
      <c r="F40" s="306" t="str">
        <f>IFERROR(VLOOKUP(A40,'Control-EM Mayo 2022'!$H$6:$L$32,3,FALSE),"0")</f>
        <v>0</v>
      </c>
      <c r="G40" s="306">
        <f t="shared" si="0"/>
        <v>0</v>
      </c>
      <c r="H40" s="48" t="s">
        <v>12</v>
      </c>
      <c r="I40" s="238">
        <f t="shared" si="1"/>
        <v>0</v>
      </c>
      <c r="J40" s="295"/>
      <c r="K40" s="270">
        <f t="shared" si="2"/>
        <v>0</v>
      </c>
      <c r="M40" s="290"/>
      <c r="N40" s="144">
        <f t="shared" si="4"/>
        <v>0</v>
      </c>
      <c r="O40" s="144"/>
    </row>
    <row r="41" spans="1:20" ht="24.95" hidden="1" customHeight="1" x14ac:dyDescent="0.2">
      <c r="A41" s="87" t="s">
        <v>35</v>
      </c>
      <c r="B41" s="158">
        <v>34</v>
      </c>
      <c r="C41" s="45" t="s">
        <v>50</v>
      </c>
      <c r="D41" s="305">
        <f t="shared" si="3"/>
        <v>2.2000000000000002</v>
      </c>
      <c r="E41" s="306" t="str">
        <f>IFERROR(VLOOKUP(A41,'Control-EM Mayo 2022'!$H$3:$L$32,2,FALSE),"0")</f>
        <v>0</v>
      </c>
      <c r="F41" s="306" t="str">
        <f>IFERROR(VLOOKUP(A41,'Control-EM Mayo 2022'!$H$6:$L$32,3,FALSE),"0")</f>
        <v>0</v>
      </c>
      <c r="G41" s="306">
        <f t="shared" si="0"/>
        <v>0</v>
      </c>
      <c r="H41" s="48" t="s">
        <v>12</v>
      </c>
      <c r="I41" s="238">
        <f t="shared" si="1"/>
        <v>0</v>
      </c>
      <c r="J41" s="295"/>
      <c r="K41" s="270">
        <f t="shared" si="2"/>
        <v>0</v>
      </c>
      <c r="M41" s="290"/>
      <c r="N41" s="144">
        <f t="shared" si="4"/>
        <v>0</v>
      </c>
      <c r="O41" s="144"/>
    </row>
    <row r="42" spans="1:20" ht="24.95" customHeight="1" x14ac:dyDescent="0.2">
      <c r="A42" s="87" t="s">
        <v>27</v>
      </c>
      <c r="B42" s="158">
        <v>35</v>
      </c>
      <c r="C42" s="45" t="s">
        <v>47</v>
      </c>
      <c r="D42" s="305">
        <f t="shared" si="3"/>
        <v>3.23</v>
      </c>
      <c r="E42" s="306">
        <f>IFERROR(VLOOKUP(A42,'Control-EM Mayo 2022'!$H$3:$L$32,2,FALSE),"0")</f>
        <v>0</v>
      </c>
      <c r="F42" s="306">
        <f>IFERROR(VLOOKUP(A42,'Control-EM Mayo 2022'!$H$6:$L$32,3,FALSE),"0")</f>
        <v>145</v>
      </c>
      <c r="G42" s="306">
        <f t="shared" si="0"/>
        <v>145</v>
      </c>
      <c r="H42" s="158" t="s">
        <v>12</v>
      </c>
      <c r="I42" s="238">
        <f t="shared" si="1"/>
        <v>468.35</v>
      </c>
      <c r="J42" s="295"/>
      <c r="K42" s="270">
        <f t="shared" si="2"/>
        <v>613.35</v>
      </c>
      <c r="L42" s="174"/>
      <c r="M42" s="290" t="s">
        <v>244</v>
      </c>
      <c r="N42" s="144">
        <f t="shared" si="4"/>
        <v>145</v>
      </c>
      <c r="O42" s="144"/>
      <c r="P42" s="144"/>
      <c r="Q42" s="185"/>
      <c r="R42" s="185"/>
      <c r="S42" s="185"/>
      <c r="T42" s="185"/>
    </row>
    <row r="43" spans="1:20" customFormat="1" ht="24.95" customHeight="1" x14ac:dyDescent="0.2">
      <c r="A43" s="87" t="s">
        <v>59</v>
      </c>
      <c r="B43" s="158">
        <v>36</v>
      </c>
      <c r="C43" s="96" t="s">
        <v>60</v>
      </c>
      <c r="D43" s="305">
        <f t="shared" si="3"/>
        <v>3.23</v>
      </c>
      <c r="E43" s="306">
        <f>IFERROR(VLOOKUP(A43,'Control-EM Mayo 2022'!$H$3:$L$32,2,FALSE),"0")</f>
        <v>200</v>
      </c>
      <c r="F43" s="306">
        <f>IFERROR(VLOOKUP(A43,'Control-EM Mayo 2022'!$H$6:$L$32,3,FALSE),"0")</f>
        <v>0</v>
      </c>
      <c r="G43" s="306">
        <f t="shared" si="0"/>
        <v>200</v>
      </c>
      <c r="H43" s="327" t="s">
        <v>12</v>
      </c>
      <c r="I43" s="238">
        <f t="shared" si="1"/>
        <v>646</v>
      </c>
      <c r="J43" s="295"/>
      <c r="K43" s="270">
        <f t="shared" si="2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0" customFormat="1" ht="24.95" hidden="1" customHeight="1" x14ac:dyDescent="0.2">
      <c r="A44" s="87" t="s">
        <v>122</v>
      </c>
      <c r="B44" s="158">
        <v>37</v>
      </c>
      <c r="C44" s="164" t="s">
        <v>125</v>
      </c>
      <c r="D44" s="305">
        <f t="shared" si="3"/>
        <v>4.76</v>
      </c>
      <c r="E44" s="306" t="str">
        <f>IFERROR(VLOOKUP(A44,'Control-EM Mayo 2022'!$H$3:$L$32,2,FALSE),"0")</f>
        <v>0</v>
      </c>
      <c r="F44" s="306" t="str">
        <f>IFERROR(VLOOKUP(A44,'Control-EM Mayo 2022'!$H$6:$L$32,3,FALSE),"0")</f>
        <v>0</v>
      </c>
      <c r="G44" s="306">
        <f t="shared" si="0"/>
        <v>0</v>
      </c>
      <c r="H44" s="327" t="s">
        <v>12</v>
      </c>
      <c r="I44" s="238">
        <f t="shared" si="1"/>
        <v>0</v>
      </c>
      <c r="J44" s="295"/>
      <c r="K44" s="270">
        <f t="shared" si="2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0" ht="24.95" hidden="1" customHeight="1" x14ac:dyDescent="0.2">
      <c r="A45" s="87" t="s">
        <v>203</v>
      </c>
      <c r="B45" s="158">
        <v>35</v>
      </c>
      <c r="C45" s="323" t="s">
        <v>202</v>
      </c>
      <c r="D45" s="305">
        <f t="shared" si="3"/>
        <v>4.45</v>
      </c>
      <c r="E45" s="306" t="str">
        <f>IFERROR(VLOOKUP(A45,'Control-EM Mayo 2022'!$H$3:$L$32,2,FALSE),"0")</f>
        <v>0</v>
      </c>
      <c r="F45" s="306" t="str">
        <f>IFERROR(VLOOKUP(A45,'Control-EM Mayo 2022'!$H$6:$L$32,3,FALSE),"0")</f>
        <v>0</v>
      </c>
      <c r="G45" s="306">
        <f t="shared" si="0"/>
        <v>0</v>
      </c>
      <c r="H45" s="158">
        <f>IFERROR(VLOOKUP(A45,'Control -LR-ES Mayo 2022'!$H$7:$N$22,4,FALSE),"0")</f>
        <v>0</v>
      </c>
      <c r="I45" s="238">
        <f t="shared" si="1"/>
        <v>0</v>
      </c>
      <c r="J45" s="158"/>
      <c r="K45" s="325"/>
      <c r="L45" s="56"/>
      <c r="M45" s="54" t="str">
        <f>A45</f>
        <v>RT740</v>
      </c>
      <c r="N45" s="144">
        <f>G45/200</f>
        <v>0</v>
      </c>
      <c r="O45" s="337" t="s">
        <v>220</v>
      </c>
      <c r="P45" s="146"/>
      <c r="Q45" s="146"/>
      <c r="R45" s="146"/>
      <c r="S45" s="146"/>
    </row>
    <row r="46" spans="1:20" customFormat="1" ht="24.95" hidden="1" customHeight="1" x14ac:dyDescent="0.2">
      <c r="A46" s="87" t="s">
        <v>200</v>
      </c>
      <c r="B46" s="158">
        <v>38</v>
      </c>
      <c r="C46" s="164" t="s">
        <v>201</v>
      </c>
      <c r="D46" s="305">
        <f t="shared" si="3"/>
        <v>5.19</v>
      </c>
      <c r="E46" s="306" t="str">
        <f>IFERROR(VLOOKUP(A46,'Control-EM Mayo 2022'!$H$3:$L$32,2,FALSE),"0")</f>
        <v>0</v>
      </c>
      <c r="F46" s="306" t="str">
        <f>IFERROR(VLOOKUP(A46,'Control-EM Mayo 2022'!$H$6:$L$32,3,FALSE),"0")</f>
        <v>0</v>
      </c>
      <c r="G46" s="306">
        <f t="shared" si="0"/>
        <v>0</v>
      </c>
      <c r="H46" s="327" t="s">
        <v>12</v>
      </c>
      <c r="I46" s="238">
        <f t="shared" si="1"/>
        <v>0</v>
      </c>
      <c r="J46" s="295"/>
      <c r="K46" s="270"/>
      <c r="M46" s="290" t="str">
        <f>A46</f>
        <v>RT760</v>
      </c>
      <c r="N46" s="144">
        <f>G46/200</f>
        <v>0</v>
      </c>
      <c r="O46" s="144" t="s">
        <v>220</v>
      </c>
      <c r="Q46" s="146"/>
      <c r="R46" s="146"/>
      <c r="S46" s="146"/>
      <c r="T46" s="146"/>
    </row>
    <row r="47" spans="1:20" customFormat="1" ht="24.95" hidden="1" customHeight="1" x14ac:dyDescent="0.2">
      <c r="A47" s="87" t="s">
        <v>186</v>
      </c>
      <c r="B47" s="158">
        <v>39</v>
      </c>
      <c r="C47" s="211" t="s">
        <v>187</v>
      </c>
      <c r="D47" s="305">
        <f t="shared" si="3"/>
        <v>5.24</v>
      </c>
      <c r="E47" s="306" t="str">
        <f>IFERROR(VLOOKUP(A47,'Control-EM Mayo 2022'!$H$3:$L$32,2,FALSE),"0")</f>
        <v>0</v>
      </c>
      <c r="F47" s="306" t="str">
        <f>IFERROR(VLOOKUP(A47,'Control-EM Mayo 2022'!$H$6:$L$32,3,FALSE),"0")</f>
        <v>0</v>
      </c>
      <c r="G47" s="306">
        <f t="shared" si="0"/>
        <v>0</v>
      </c>
      <c r="H47" s="327" t="s">
        <v>12</v>
      </c>
      <c r="I47" s="238">
        <f t="shared" si="1"/>
        <v>0</v>
      </c>
      <c r="J47" s="295"/>
      <c r="K47" s="270"/>
      <c r="M47" s="290" t="str">
        <f>A47</f>
        <v>RT155</v>
      </c>
      <c r="N47" s="144">
        <f t="shared" si="4"/>
        <v>0</v>
      </c>
      <c r="O47" s="144"/>
      <c r="Q47" s="146"/>
      <c r="R47" s="146"/>
      <c r="S47" s="146"/>
      <c r="T47" s="146"/>
    </row>
    <row r="48" spans="1:20" customFormat="1" ht="24.95" hidden="1" customHeight="1" x14ac:dyDescent="0.2">
      <c r="A48" s="87" t="s">
        <v>257</v>
      </c>
      <c r="B48" s="158">
        <v>39</v>
      </c>
      <c r="C48" s="211" t="s">
        <v>333</v>
      </c>
      <c r="D48" s="305">
        <f t="shared" si="3"/>
        <v>3.9</v>
      </c>
      <c r="E48" s="306" t="str">
        <f>IFERROR(VLOOKUP(A48,'Control-EM Mayo 2022'!$H$3:$L$32,2,FALSE),"0")</f>
        <v>0</v>
      </c>
      <c r="F48" s="306" t="str">
        <f>IFERROR(VLOOKUP(A48,'Control-EM Mayo 2022'!$H$6:$L$32,3,FALSE),"0")</f>
        <v>0</v>
      </c>
      <c r="G48" s="306">
        <f t="shared" si="0"/>
        <v>0</v>
      </c>
      <c r="H48" s="327" t="s">
        <v>12</v>
      </c>
      <c r="I48" s="238">
        <f t="shared" si="1"/>
        <v>0</v>
      </c>
      <c r="J48" s="295"/>
      <c r="K48" s="270"/>
      <c r="M48" s="290" t="s">
        <v>337</v>
      </c>
      <c r="N48" s="144">
        <f t="shared" si="4"/>
        <v>0</v>
      </c>
      <c r="O48" s="144"/>
      <c r="Q48" s="146"/>
      <c r="R48" s="146"/>
      <c r="S48" s="146"/>
      <c r="T48" s="146"/>
    </row>
    <row r="49" spans="1:23" customFormat="1" ht="24.95" customHeight="1" x14ac:dyDescent="0.2">
      <c r="A49" s="87" t="s">
        <v>227</v>
      </c>
      <c r="B49" s="158">
        <v>40</v>
      </c>
      <c r="C49" s="96" t="s">
        <v>227</v>
      </c>
      <c r="D49" s="305">
        <f t="shared" si="3"/>
        <v>4.4000000000000004</v>
      </c>
      <c r="E49" s="306">
        <f>IFERROR(VLOOKUP(A49,'Control-EM Mayo 2022'!$H$3:$L$32,2,FALSE),"0")</f>
        <v>880</v>
      </c>
      <c r="F49" s="306">
        <f>IFERROR(VLOOKUP(A49,'Control-EM Mayo 2022'!$H$6:$L$32,3,FALSE),"0")</f>
        <v>0</v>
      </c>
      <c r="G49" s="306">
        <f t="shared" si="0"/>
        <v>880</v>
      </c>
      <c r="H49" s="327" t="s">
        <v>12</v>
      </c>
      <c r="I49" s="238">
        <f t="shared" si="1"/>
        <v>3872.0000000000005</v>
      </c>
      <c r="J49" s="295"/>
      <c r="K49" s="295"/>
      <c r="L49" s="295"/>
      <c r="M49" s="290">
        <v>20002380</v>
      </c>
      <c r="N49" s="144">
        <f t="shared" si="4"/>
        <v>880</v>
      </c>
      <c r="O49" s="144" t="s">
        <v>224</v>
      </c>
      <c r="P49" s="65"/>
      <c r="U49" s="65"/>
      <c r="V49" s="65"/>
    </row>
    <row r="50" spans="1:23" ht="24.95" customHeight="1" x14ac:dyDescent="0.2">
      <c r="A50" s="87" t="s">
        <v>228</v>
      </c>
      <c r="B50" s="308">
        <v>41</v>
      </c>
      <c r="C50" s="215" t="s">
        <v>228</v>
      </c>
      <c r="D50" s="305">
        <f t="shared" si="3"/>
        <v>3.88</v>
      </c>
      <c r="E50" s="306">
        <f>IFERROR(VLOOKUP(A50,'Control-EM Mayo 2022'!$H$3:$L$32,2,FALSE),"0")</f>
        <v>1000</v>
      </c>
      <c r="F50" s="306">
        <f>IFERROR(VLOOKUP(A50,'Control-EM Mayo 2022'!$H$6:$L$32,3,FALSE),"0")</f>
        <v>0</v>
      </c>
      <c r="G50" s="306">
        <f t="shared" si="0"/>
        <v>1000</v>
      </c>
      <c r="H50" s="204" t="s">
        <v>12</v>
      </c>
      <c r="I50" s="238">
        <f t="shared" si="1"/>
        <v>3880</v>
      </c>
      <c r="J50" s="295"/>
      <c r="K50" s="295"/>
      <c r="L50" s="295"/>
      <c r="M50" s="290">
        <v>20002186</v>
      </c>
      <c r="N50" s="144">
        <f t="shared" si="4"/>
        <v>1000</v>
      </c>
      <c r="Q50"/>
      <c r="R50"/>
      <c r="S50"/>
      <c r="T50"/>
    </row>
    <row r="51" spans="1:23" s="268" customFormat="1" ht="30" customHeight="1" x14ac:dyDescent="0.2">
      <c r="B51" s="269"/>
      <c r="C51" s="562" t="s">
        <v>11</v>
      </c>
      <c r="D51" s="563"/>
      <c r="E51" s="326">
        <f>SUM(E8:E50)</f>
        <v>4864</v>
      </c>
      <c r="F51" s="326">
        <f>SUM(F8:F50)</f>
        <v>6185</v>
      </c>
      <c r="G51" s="333">
        <f>SUM(G8:G50)</f>
        <v>11049</v>
      </c>
      <c r="H51" s="334" t="s">
        <v>12</v>
      </c>
      <c r="I51" s="333">
        <f>SUM(I8:I50)</f>
        <v>37383.39</v>
      </c>
      <c r="J51" s="295"/>
      <c r="K51" s="295"/>
      <c r="L51" s="295"/>
      <c r="M51" s="56"/>
      <c r="N51" s="56"/>
      <c r="O51" s="271"/>
      <c r="S51" s="185"/>
      <c r="T51" s="142"/>
      <c r="U51" s="142"/>
      <c r="V51" s="142"/>
      <c r="W51" s="142"/>
    </row>
    <row r="52" spans="1:23" s="268" customFormat="1" ht="30" customHeight="1" x14ac:dyDescent="0.2">
      <c r="B52" s="269"/>
      <c r="C52" s="545"/>
      <c r="D52" s="545"/>
      <c r="E52" s="545"/>
      <c r="F52" s="545"/>
      <c r="G52" s="546"/>
      <c r="H52" s="70" t="s">
        <v>291</v>
      </c>
      <c r="I52" s="70" t="s">
        <v>292</v>
      </c>
      <c r="J52" s="296"/>
      <c r="K52" s="286"/>
      <c r="M52" s="271"/>
      <c r="Q52" s="185"/>
      <c r="R52" s="142"/>
      <c r="S52" s="142"/>
      <c r="T52" s="142"/>
      <c r="U52" s="142"/>
    </row>
    <row r="53" spans="1:23" s="268" customFormat="1" ht="30" customHeight="1" x14ac:dyDescent="0.2">
      <c r="B53" s="269"/>
      <c r="C53" s="543" t="s">
        <v>293</v>
      </c>
      <c r="D53" s="543"/>
      <c r="E53" s="543"/>
      <c r="F53" s="543"/>
      <c r="G53" s="273">
        <f>H53/H53</f>
        <v>1</v>
      </c>
      <c r="H53" s="309">
        <f>I51</f>
        <v>37383.39</v>
      </c>
      <c r="I53" s="309">
        <f>H53*0.97</f>
        <v>36261.888299999999</v>
      </c>
      <c r="J53" s="295"/>
      <c r="K53" s="286"/>
      <c r="M53" s="271"/>
      <c r="R53" s="142"/>
      <c r="S53" s="142"/>
      <c r="T53" s="142"/>
      <c r="U53" s="142"/>
    </row>
    <row r="54" spans="1:23" s="268" customFormat="1" ht="30" customHeight="1" x14ac:dyDescent="0.2">
      <c r="B54" s="269"/>
      <c r="C54" s="554" t="s">
        <v>307</v>
      </c>
      <c r="D54" s="555"/>
      <c r="E54" s="555"/>
      <c r="F54" s="556"/>
      <c r="G54" s="273">
        <f>H54/H53</f>
        <v>0.43247656245193389</v>
      </c>
      <c r="H54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$49*E49+$D$50*E50+D45*E45+D48*E48)</f>
        <v>16167.44</v>
      </c>
      <c r="I54" s="70">
        <f>H54*0.97</f>
        <v>15682.416800000001</v>
      </c>
      <c r="J54" s="296"/>
      <c r="K54" s="286"/>
      <c r="L54" s="271"/>
      <c r="M54" s="271"/>
      <c r="R54" s="142"/>
      <c r="S54" s="142"/>
      <c r="T54" s="142"/>
      <c r="U54" s="142"/>
    </row>
    <row r="55" spans="1:23" s="268" customFormat="1" ht="30" customHeight="1" x14ac:dyDescent="0.2">
      <c r="B55" s="269"/>
      <c r="C55" s="557" t="s">
        <v>308</v>
      </c>
      <c r="D55" s="558"/>
      <c r="E55" s="558"/>
      <c r="F55" s="559"/>
      <c r="G55" s="273">
        <f>H55/H53</f>
        <v>0.56752343754806611</v>
      </c>
      <c r="H55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$49*F49+$D$50*F50+D48*F48)</f>
        <v>21215.949999999997</v>
      </c>
      <c r="I55" s="70">
        <f>H55*0.97</f>
        <v>20579.471499999996</v>
      </c>
      <c r="J55" s="296"/>
      <c r="K55" s="286"/>
      <c r="L55" s="271"/>
      <c r="M55" s="271"/>
      <c r="R55" s="142"/>
      <c r="S55" s="142"/>
      <c r="T55" s="142"/>
      <c r="U55" s="142"/>
    </row>
    <row r="56" spans="1:23" s="268" customFormat="1" ht="30" customHeight="1" x14ac:dyDescent="0.2">
      <c r="B56" s="269"/>
      <c r="C56" s="274"/>
      <c r="D56" s="145"/>
      <c r="E56" s="275"/>
      <c r="G56" s="276">
        <f>H54+H55</f>
        <v>37383.39</v>
      </c>
      <c r="H56" s="70" t="s">
        <v>291</v>
      </c>
      <c r="I56" s="70" t="s">
        <v>292</v>
      </c>
      <c r="J56" s="241"/>
      <c r="K56" s="286"/>
      <c r="R56" s="142"/>
      <c r="S56" s="142"/>
      <c r="T56" s="142"/>
      <c r="U56" s="142"/>
    </row>
    <row r="57" spans="1:23" ht="24.95" customHeight="1" x14ac:dyDescent="0.2">
      <c r="B57" s="289"/>
      <c r="C57" s="560" t="s">
        <v>303</v>
      </c>
      <c r="D57" s="560"/>
      <c r="E57" s="278">
        <v>2094.98</v>
      </c>
      <c r="F57" s="279">
        <v>0.6</v>
      </c>
      <c r="G57" s="158" t="s">
        <v>10</v>
      </c>
      <c r="H57" s="309">
        <f>(E57*F57)</f>
        <v>1256.9880000000001</v>
      </c>
      <c r="I57" s="309">
        <f>H57*0.97</f>
        <v>1219.27836</v>
      </c>
      <c r="J57" s="296"/>
      <c r="K57" s="174"/>
      <c r="M57" s="344">
        <v>20002585</v>
      </c>
      <c r="N57" s="280">
        <f>E57</f>
        <v>2094.98</v>
      </c>
      <c r="O57" s="280">
        <f>F57</f>
        <v>0.6</v>
      </c>
      <c r="P57" s="59"/>
      <c r="Q57" s="59"/>
      <c r="R57" s="59"/>
      <c r="S57" s="146"/>
    </row>
    <row r="58" spans="1:23" ht="24.95" customHeight="1" x14ac:dyDescent="0.2">
      <c r="B58" s="289"/>
      <c r="C58" s="560" t="s">
        <v>302</v>
      </c>
      <c r="D58" s="560"/>
      <c r="E58" s="226">
        <v>1103523.0533187997</v>
      </c>
      <c r="F58" s="279">
        <v>0.6</v>
      </c>
      <c r="G58" s="158" t="s">
        <v>10</v>
      </c>
      <c r="H58" s="352">
        <f>(E58*F58)</f>
        <v>662113.83199127985</v>
      </c>
      <c r="I58" s="352">
        <f>H58*0.97</f>
        <v>642250.41703154147</v>
      </c>
      <c r="J58" s="297"/>
      <c r="L58" s="174"/>
      <c r="M58" s="342">
        <v>20002369</v>
      </c>
      <c r="N58" s="343">
        <f>E58</f>
        <v>1103523.0533187997</v>
      </c>
      <c r="O58" s="280">
        <f>F58</f>
        <v>0.6</v>
      </c>
      <c r="P58" s="60"/>
      <c r="Q58" s="59"/>
      <c r="R58" s="59"/>
      <c r="S58" s="59"/>
      <c r="T58" s="146"/>
    </row>
    <row r="59" spans="1:23" ht="24.95" customHeight="1" x14ac:dyDescent="0.25">
      <c r="A59" s="144"/>
      <c r="B59" s="9"/>
      <c r="C59" s="10"/>
      <c r="D59" s="12"/>
      <c r="E59" s="12"/>
      <c r="G59" s="11"/>
      <c r="H59" s="11"/>
      <c r="I59" s="13"/>
      <c r="J59" s="13"/>
    </row>
    <row r="60" spans="1:23" s="282" customFormat="1" ht="30" customHeight="1" x14ac:dyDescent="0.2">
      <c r="A60" s="268"/>
      <c r="B60" s="561" t="s">
        <v>296</v>
      </c>
      <c r="C60" s="561"/>
      <c r="D60" s="561"/>
      <c r="E60" s="561"/>
      <c r="F60" s="561"/>
      <c r="G60" s="281" t="s">
        <v>8</v>
      </c>
      <c r="H60" s="540">
        <f>H57+H53</f>
        <v>38640.377999999997</v>
      </c>
      <c r="I60" s="541"/>
      <c r="J60" s="298"/>
      <c r="O60" s="268"/>
      <c r="P60" s="268"/>
      <c r="Q60" s="268"/>
      <c r="R60" s="268"/>
      <c r="S60" s="268"/>
    </row>
    <row r="61" spans="1:23" s="282" customFormat="1" ht="30" customHeight="1" x14ac:dyDescent="0.2">
      <c r="A61" s="268"/>
      <c r="B61" s="561" t="s">
        <v>15</v>
      </c>
      <c r="C61" s="561"/>
      <c r="D61" s="561"/>
      <c r="E61" s="561"/>
      <c r="F61" s="561"/>
      <c r="G61" s="283" t="s">
        <v>9</v>
      </c>
      <c r="H61" s="540">
        <f>H58</f>
        <v>662113.83199127985</v>
      </c>
      <c r="I61" s="541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B62" s="553" t="s">
        <v>192</v>
      </c>
      <c r="C62" s="553"/>
      <c r="D62" s="553"/>
      <c r="E62" s="553"/>
      <c r="F62" s="553"/>
      <c r="G62" s="277" t="s">
        <v>8</v>
      </c>
      <c r="H62" s="536">
        <f>I53+I57</f>
        <v>37481.166659999995</v>
      </c>
      <c r="I62" s="537"/>
      <c r="J62" s="299"/>
      <c r="L62" s="284"/>
      <c r="O62" s="268"/>
      <c r="P62" s="268"/>
      <c r="Q62" s="268"/>
      <c r="R62" s="268"/>
      <c r="S62" s="268"/>
    </row>
    <row r="63" spans="1:23" s="268" customFormat="1" ht="30" customHeight="1" x14ac:dyDescent="0.2">
      <c r="A63" s="282"/>
      <c r="B63" s="553" t="s">
        <v>193</v>
      </c>
      <c r="C63" s="553"/>
      <c r="D63" s="553"/>
      <c r="E63" s="553"/>
      <c r="F63" s="553"/>
      <c r="G63" s="285" t="s">
        <v>9</v>
      </c>
      <c r="H63" s="536">
        <f>I58</f>
        <v>642250.41703154147</v>
      </c>
      <c r="I63" s="537"/>
      <c r="J63" s="299"/>
    </row>
    <row r="64" spans="1:23" x14ac:dyDescent="0.2">
      <c r="B64" s="310"/>
      <c r="C64" s="311"/>
      <c r="D64" s="311"/>
      <c r="E64" s="311"/>
      <c r="F64" s="312"/>
      <c r="G64" s="312"/>
      <c r="H64" s="312"/>
      <c r="I64" s="242"/>
      <c r="J64" s="300"/>
      <c r="L64" s="174"/>
    </row>
    <row r="65" spans="1:12" x14ac:dyDescent="0.2">
      <c r="B65" s="313"/>
      <c r="C65" s="144"/>
      <c r="D65" s="144"/>
      <c r="E65" s="144"/>
      <c r="I65" s="243"/>
      <c r="J65" s="300"/>
      <c r="L65" s="176"/>
    </row>
    <row r="66" spans="1:12" ht="21.95" customHeight="1" x14ac:dyDescent="0.2">
      <c r="B66" s="313"/>
      <c r="C66" s="144"/>
      <c r="D66" s="144"/>
      <c r="E66" s="144"/>
      <c r="I66" s="243"/>
      <c r="J66" s="300"/>
      <c r="L66" s="175"/>
    </row>
    <row r="67" spans="1:12" ht="21.95" customHeight="1" x14ac:dyDescent="0.2">
      <c r="B67" s="313"/>
      <c r="C67" s="144"/>
      <c r="D67" s="144"/>
      <c r="E67" s="144"/>
      <c r="I67" s="243"/>
      <c r="J67" s="300"/>
      <c r="L67" s="177"/>
    </row>
    <row r="68" spans="1:12" ht="21.95" customHeight="1" x14ac:dyDescent="0.2">
      <c r="B68" s="313"/>
      <c r="C68" s="144"/>
      <c r="D68" s="144"/>
      <c r="E68" s="144"/>
      <c r="I68" s="243"/>
      <c r="J68" s="300"/>
    </row>
    <row r="69" spans="1:12" ht="21.95" customHeight="1" x14ac:dyDescent="0.2">
      <c r="B69" s="313"/>
      <c r="D69" s="301"/>
      <c r="E69" s="301"/>
      <c r="F69" s="301"/>
      <c r="G69" s="301"/>
      <c r="H69" s="301"/>
      <c r="I69" s="244"/>
      <c r="J69" s="301"/>
    </row>
    <row r="70" spans="1:12" ht="21.95" customHeight="1" x14ac:dyDescent="0.2">
      <c r="B70" s="313"/>
      <c r="D70" s="301"/>
      <c r="F70" s="301"/>
      <c r="G70" s="301"/>
      <c r="H70" s="301"/>
      <c r="I70" s="244"/>
      <c r="J70" s="301"/>
    </row>
    <row r="71" spans="1:12" ht="23.25" customHeight="1" x14ac:dyDescent="0.2">
      <c r="A71"/>
      <c r="B71" s="313"/>
      <c r="C71" s="51" t="s">
        <v>16</v>
      </c>
      <c r="D71" s="6"/>
      <c r="E71" s="516" t="s">
        <v>17</v>
      </c>
      <c r="F71" s="516"/>
      <c r="G71" s="516"/>
      <c r="H71" s="516"/>
      <c r="I71" s="535"/>
      <c r="J71" s="266"/>
    </row>
    <row r="72" spans="1:12" ht="15.75" x14ac:dyDescent="0.25">
      <c r="B72" s="36"/>
      <c r="C72" s="46" t="s">
        <v>110</v>
      </c>
      <c r="D72" s="37"/>
      <c r="E72" s="38" t="s">
        <v>258</v>
      </c>
      <c r="F72" s="38"/>
      <c r="G72" s="38"/>
      <c r="H72" s="38"/>
      <c r="I72" s="39"/>
      <c r="J72" s="340"/>
    </row>
    <row r="73" spans="1:12" ht="21.95" customHeight="1" x14ac:dyDescent="0.2">
      <c r="B73" s="314"/>
      <c r="C73" s="315"/>
      <c r="D73" s="315"/>
      <c r="E73" s="316"/>
      <c r="F73" s="316"/>
      <c r="G73" s="316"/>
      <c r="H73" s="316"/>
      <c r="I73" s="245"/>
      <c r="J73" s="301"/>
    </row>
    <row r="74" spans="1:12" ht="21.95" customHeight="1" x14ac:dyDescent="0.2"/>
    <row r="75" spans="1:12" ht="21.95" customHeight="1" x14ac:dyDescent="0.2"/>
    <row r="76" spans="1:12" ht="21.95" customHeight="1" x14ac:dyDescent="0.2"/>
    <row r="77" spans="1:12" ht="21.95" customHeight="1" x14ac:dyDescent="0.2"/>
    <row r="78" spans="1:12" ht="7.5" customHeight="1" x14ac:dyDescent="0.2"/>
    <row r="79" spans="1:12" ht="18" customHeight="1" x14ac:dyDescent="0.2"/>
    <row r="80" spans="1:12" ht="18" customHeight="1" x14ac:dyDescent="0.2"/>
    <row r="81" spans="11:11" ht="18" customHeight="1" x14ac:dyDescent="0.2"/>
    <row r="82" spans="11:11" ht="18" customHeight="1" x14ac:dyDescent="0.2">
      <c r="K82" s="66"/>
    </row>
    <row r="83" spans="11:11" ht="18" customHeight="1" x14ac:dyDescent="0.2"/>
    <row r="84" spans="11:11" ht="18" customHeight="1" x14ac:dyDescent="0.2"/>
    <row r="98" spans="1:8" ht="14.25" x14ac:dyDescent="0.2">
      <c r="A98" s="165" t="s">
        <v>32</v>
      </c>
      <c r="B98" s="166">
        <v>2.38</v>
      </c>
    </row>
    <row r="99" spans="1:8" ht="14.25" x14ac:dyDescent="0.2">
      <c r="A99" s="165" t="s">
        <v>31</v>
      </c>
      <c r="B99" s="166">
        <v>3.18</v>
      </c>
      <c r="F99" s="55"/>
      <c r="G99" s="55"/>
      <c r="H99" s="55"/>
    </row>
    <row r="100" spans="1:8" ht="14.25" x14ac:dyDescent="0.2">
      <c r="A100" s="165" t="s">
        <v>37</v>
      </c>
      <c r="B100" s="166">
        <v>2.41</v>
      </c>
      <c r="F100" s="55"/>
      <c r="G100" s="55"/>
      <c r="H100" s="55"/>
    </row>
    <row r="101" spans="1:8" ht="14.25" x14ac:dyDescent="0.2">
      <c r="A101" s="165" t="s">
        <v>36</v>
      </c>
      <c r="B101" s="166">
        <v>2.15</v>
      </c>
      <c r="F101" s="55"/>
      <c r="G101" s="55"/>
      <c r="H101" s="55"/>
    </row>
    <row r="102" spans="1:8" ht="14.25" x14ac:dyDescent="0.2">
      <c r="A102" s="165" t="s">
        <v>38</v>
      </c>
      <c r="B102" s="166">
        <v>2.83</v>
      </c>
      <c r="F102" s="55"/>
      <c r="G102" s="55"/>
      <c r="H102" s="55"/>
    </row>
    <row r="103" spans="1:8" ht="14.25" x14ac:dyDescent="0.2">
      <c r="A103" s="165" t="s">
        <v>40</v>
      </c>
      <c r="B103" s="166">
        <v>2.15</v>
      </c>
      <c r="F103" s="55"/>
      <c r="G103" s="55"/>
      <c r="H103" s="55"/>
    </row>
    <row r="104" spans="1:8" ht="14.25" x14ac:dyDescent="0.2">
      <c r="A104" s="165" t="s">
        <v>39</v>
      </c>
      <c r="B104" s="166">
        <v>3.46</v>
      </c>
      <c r="F104" s="55"/>
      <c r="G104" s="55"/>
      <c r="H104" s="55"/>
    </row>
    <row r="105" spans="1:8" ht="14.25" x14ac:dyDescent="0.2">
      <c r="A105" s="165" t="s">
        <v>28</v>
      </c>
      <c r="B105" s="166">
        <v>2.76</v>
      </c>
      <c r="F105" s="55"/>
      <c r="G105" s="55"/>
      <c r="H105" s="55"/>
    </row>
    <row r="106" spans="1:8" ht="14.25" x14ac:dyDescent="0.2">
      <c r="A106" s="165" t="s">
        <v>41</v>
      </c>
      <c r="B106" s="166">
        <v>4.3899999999999997</v>
      </c>
      <c r="F106" s="55"/>
      <c r="G106" s="55"/>
      <c r="H106" s="55"/>
    </row>
    <row r="107" spans="1:8" ht="14.25" x14ac:dyDescent="0.2">
      <c r="A107" s="165" t="s">
        <v>43</v>
      </c>
      <c r="B107" s="166">
        <v>1.18</v>
      </c>
      <c r="F107" s="55"/>
      <c r="G107" s="55"/>
      <c r="H107" s="55"/>
    </row>
    <row r="108" spans="1:8" ht="14.25" x14ac:dyDescent="0.2">
      <c r="A108" s="165" t="s">
        <v>30</v>
      </c>
      <c r="B108" s="166">
        <v>1.84</v>
      </c>
      <c r="F108" s="55"/>
      <c r="G108" s="55"/>
      <c r="H108" s="55"/>
    </row>
    <row r="109" spans="1:8" ht="14.25" x14ac:dyDescent="0.2">
      <c r="A109" s="165" t="s">
        <v>34</v>
      </c>
      <c r="B109" s="166">
        <v>5.98</v>
      </c>
      <c r="F109" s="55"/>
      <c r="G109" s="55"/>
      <c r="H109" s="55"/>
    </row>
    <row r="110" spans="1:8" ht="14.25" x14ac:dyDescent="0.2">
      <c r="A110" s="165" t="s">
        <v>33</v>
      </c>
      <c r="B110" s="166">
        <v>5.45</v>
      </c>
      <c r="F110" s="55"/>
      <c r="G110" s="55"/>
      <c r="H110" s="55"/>
    </row>
    <row r="111" spans="1:8" ht="14.25" x14ac:dyDescent="0.2">
      <c r="A111" s="165" t="s">
        <v>42</v>
      </c>
      <c r="B111" s="166">
        <v>3.9</v>
      </c>
      <c r="F111" s="55"/>
      <c r="G111" s="55"/>
      <c r="H111" s="55"/>
    </row>
    <row r="112" spans="1:8" ht="14.25" x14ac:dyDescent="0.2">
      <c r="A112" s="165" t="s">
        <v>29</v>
      </c>
      <c r="B112" s="166">
        <v>2</v>
      </c>
      <c r="F112" s="55"/>
      <c r="G112" s="55"/>
      <c r="H112" s="55"/>
    </row>
    <row r="113" spans="1:8" ht="14.25" x14ac:dyDescent="0.2">
      <c r="A113" s="165" t="s">
        <v>62</v>
      </c>
      <c r="B113" s="166">
        <v>1.9</v>
      </c>
      <c r="F113" s="55"/>
      <c r="G113" s="55"/>
      <c r="H113" s="55"/>
    </row>
    <row r="114" spans="1:8" ht="15.75" customHeight="1" x14ac:dyDescent="0.2">
      <c r="A114" s="165" t="s">
        <v>63</v>
      </c>
      <c r="B114" s="166">
        <v>3.4</v>
      </c>
      <c r="F114" s="55"/>
      <c r="G114" s="55"/>
      <c r="H114" s="55"/>
    </row>
    <row r="115" spans="1:8" ht="14.25" x14ac:dyDescent="0.2">
      <c r="A115" s="165" t="s">
        <v>64</v>
      </c>
      <c r="B115" s="166">
        <v>6.1</v>
      </c>
      <c r="F115" s="55"/>
      <c r="G115" s="55"/>
      <c r="H115" s="55"/>
    </row>
    <row r="116" spans="1:8" ht="14.25" x14ac:dyDescent="0.2">
      <c r="A116" s="165" t="s">
        <v>65</v>
      </c>
      <c r="B116" s="166">
        <v>6.5</v>
      </c>
      <c r="F116" s="55"/>
      <c r="G116" s="55"/>
      <c r="H116" s="55"/>
    </row>
    <row r="117" spans="1:8" ht="14.25" x14ac:dyDescent="0.2">
      <c r="A117" s="165" t="s">
        <v>66</v>
      </c>
      <c r="B117" s="166">
        <v>4.4000000000000004</v>
      </c>
      <c r="F117" s="55"/>
      <c r="G117" s="55"/>
      <c r="H117" s="55"/>
    </row>
    <row r="118" spans="1:8" ht="14.25" x14ac:dyDescent="0.2">
      <c r="A118" s="113" t="s">
        <v>175</v>
      </c>
      <c r="B118" s="166">
        <v>2850</v>
      </c>
      <c r="F118" s="55"/>
      <c r="G118" s="55"/>
      <c r="H118" s="55"/>
    </row>
    <row r="119" spans="1:8" ht="14.25" x14ac:dyDescent="0.2">
      <c r="A119" s="165" t="s">
        <v>68</v>
      </c>
      <c r="B119" s="166">
        <v>4.5999999999999996</v>
      </c>
      <c r="F119" s="55"/>
      <c r="G119" s="55"/>
      <c r="H119" s="55"/>
    </row>
    <row r="120" spans="1:8" ht="14.25" x14ac:dyDescent="0.2">
      <c r="A120" s="165" t="s">
        <v>69</v>
      </c>
      <c r="B120" s="166">
        <v>2.2000000000000002</v>
      </c>
      <c r="F120" s="55"/>
      <c r="G120" s="55"/>
      <c r="H120" s="55"/>
    </row>
    <row r="121" spans="1:8" ht="14.25" x14ac:dyDescent="0.2">
      <c r="A121" s="165" t="s">
        <v>70</v>
      </c>
      <c r="B121" s="166">
        <v>3.91</v>
      </c>
      <c r="F121" s="55"/>
      <c r="G121" s="55"/>
      <c r="H121" s="55"/>
    </row>
    <row r="122" spans="1:8" ht="14.25" x14ac:dyDescent="0.2">
      <c r="A122" s="165" t="s">
        <v>71</v>
      </c>
      <c r="B122" s="166">
        <v>3.3</v>
      </c>
      <c r="F122" s="55"/>
      <c r="G122" s="55"/>
      <c r="H122" s="55"/>
    </row>
    <row r="123" spans="1:8" ht="14.25" x14ac:dyDescent="0.2">
      <c r="A123" s="165" t="s">
        <v>72</v>
      </c>
      <c r="B123" s="166">
        <v>4.1500000000000004</v>
      </c>
      <c r="F123" s="55"/>
      <c r="G123" s="55"/>
      <c r="H123" s="55"/>
    </row>
    <row r="124" spans="1:8" ht="14.25" x14ac:dyDescent="0.2">
      <c r="A124" s="165" t="s">
        <v>73</v>
      </c>
      <c r="B124" s="166">
        <v>4.3600000000000003</v>
      </c>
      <c r="F124" s="55"/>
      <c r="G124" s="55"/>
      <c r="H124" s="55"/>
    </row>
    <row r="125" spans="1:8" ht="14.25" x14ac:dyDescent="0.2">
      <c r="A125" s="165" t="s">
        <v>74</v>
      </c>
      <c r="B125" s="166">
        <v>5.3</v>
      </c>
      <c r="F125" s="55"/>
      <c r="G125" s="55"/>
      <c r="H125" s="55"/>
    </row>
    <row r="126" spans="1:8" ht="14.25" x14ac:dyDescent="0.2">
      <c r="A126" s="165" t="s">
        <v>143</v>
      </c>
      <c r="B126" s="166">
        <v>3.4</v>
      </c>
      <c r="F126" s="55"/>
      <c r="G126" s="55"/>
      <c r="H126" s="55"/>
    </row>
    <row r="127" spans="1:8" ht="14.25" x14ac:dyDescent="0.2">
      <c r="A127" s="165" t="s">
        <v>75</v>
      </c>
      <c r="B127" s="166">
        <v>2.58</v>
      </c>
      <c r="F127" s="55"/>
      <c r="G127" s="55"/>
      <c r="H127" s="55"/>
    </row>
    <row r="128" spans="1:8" ht="14.25" x14ac:dyDescent="0.2">
      <c r="A128" s="165" t="s">
        <v>76</v>
      </c>
      <c r="B128" s="166">
        <v>4.4000000000000004</v>
      </c>
      <c r="F128" s="55"/>
      <c r="G128" s="55"/>
      <c r="H128" s="55"/>
    </row>
    <row r="129" spans="1:10" ht="14.25" x14ac:dyDescent="0.2">
      <c r="A129" s="165" t="s">
        <v>77</v>
      </c>
      <c r="B129" s="166">
        <v>4.3</v>
      </c>
      <c r="F129" s="55"/>
      <c r="G129" s="55"/>
      <c r="H129" s="55"/>
    </row>
    <row r="130" spans="1:10" ht="14.25" x14ac:dyDescent="0.2">
      <c r="A130" s="165" t="s">
        <v>142</v>
      </c>
      <c r="B130" s="166">
        <v>5.82</v>
      </c>
      <c r="F130" s="55"/>
      <c r="G130" s="55"/>
      <c r="H130" s="55"/>
    </row>
    <row r="131" spans="1:10" ht="28.5" x14ac:dyDescent="0.2">
      <c r="A131" s="165" t="s">
        <v>58</v>
      </c>
      <c r="B131" s="166">
        <v>4.3</v>
      </c>
      <c r="I131" s="66"/>
      <c r="J131" s="66"/>
    </row>
    <row r="132" spans="1:10" ht="14.25" x14ac:dyDescent="0.2">
      <c r="A132" s="165" t="s">
        <v>35</v>
      </c>
      <c r="B132" s="167">
        <v>2.2000000000000002</v>
      </c>
    </row>
    <row r="133" spans="1:10" ht="14.25" x14ac:dyDescent="0.2">
      <c r="A133" s="165" t="s">
        <v>27</v>
      </c>
      <c r="B133" s="167">
        <v>3.23</v>
      </c>
    </row>
    <row r="134" spans="1:10" ht="14.25" x14ac:dyDescent="0.2">
      <c r="A134" s="165" t="s">
        <v>59</v>
      </c>
      <c r="B134" s="167">
        <v>3.23</v>
      </c>
    </row>
    <row r="135" spans="1:10" x14ac:dyDescent="0.2">
      <c r="A135" s="168" t="s">
        <v>122</v>
      </c>
      <c r="B135" s="167">
        <v>4.76</v>
      </c>
    </row>
    <row r="136" spans="1:10" ht="14.25" x14ac:dyDescent="0.2">
      <c r="A136" s="165" t="s">
        <v>186</v>
      </c>
      <c r="B136" s="167">
        <v>5.24</v>
      </c>
    </row>
    <row r="137" spans="1:10" ht="14.25" x14ac:dyDescent="0.2">
      <c r="A137" s="165" t="s">
        <v>200</v>
      </c>
      <c r="B137" s="167">
        <v>5.19</v>
      </c>
    </row>
    <row r="138" spans="1:10" x14ac:dyDescent="0.2">
      <c r="A138" s="317" t="s">
        <v>75</v>
      </c>
      <c r="B138" s="167">
        <v>2.58</v>
      </c>
    </row>
    <row r="139" spans="1:10" x14ac:dyDescent="0.2">
      <c r="A139" s="167" t="s">
        <v>203</v>
      </c>
      <c r="B139" s="167">
        <v>4.45</v>
      </c>
    </row>
    <row r="140" spans="1:10" x14ac:dyDescent="0.2">
      <c r="A140" s="96" t="s">
        <v>227</v>
      </c>
      <c r="B140" s="92">
        <v>4.4000000000000004</v>
      </c>
    </row>
    <row r="141" spans="1:10" x14ac:dyDescent="0.2">
      <c r="A141" s="97" t="s">
        <v>228</v>
      </c>
      <c r="B141" s="195">
        <v>3.88</v>
      </c>
    </row>
    <row r="142" spans="1:10" ht="14.25" x14ac:dyDescent="0.2">
      <c r="A142" s="84" t="s">
        <v>329</v>
      </c>
      <c r="B142" s="65">
        <v>4.9000000000000004</v>
      </c>
    </row>
    <row r="143" spans="1:10" x14ac:dyDescent="0.2">
      <c r="A143" s="65" t="s">
        <v>257</v>
      </c>
      <c r="B143" s="65">
        <v>3.9</v>
      </c>
    </row>
  </sheetData>
  <autoFilter ref="A7:W58" xr:uid="{00000000-0009-0000-0000-00008E000000}">
    <filterColumn colId="6">
      <filters blank="1">
        <filter val="100%"/>
        <filter val="1000"/>
        <filter val="11.049,00"/>
        <filter val="1200"/>
        <filter val="1414"/>
        <filter val="145"/>
        <filter val="1600"/>
        <filter val="200"/>
        <filter val="240"/>
        <filter val="300"/>
        <filter val="43%"/>
        <filter val="540"/>
        <filter val="57%"/>
        <filter val="580"/>
        <filter val="680"/>
        <filter val="70"/>
        <filter val="880"/>
        <filter val="Mes"/>
        <filter val="USD 37.383,39"/>
      </filters>
    </filterColumn>
  </autoFilter>
  <mergeCells count="20">
    <mergeCell ref="E71:I71"/>
    <mergeCell ref="H60:I60"/>
    <mergeCell ref="B61:F61"/>
    <mergeCell ref="H61:I61"/>
    <mergeCell ref="B62:F62"/>
    <mergeCell ref="H62:I62"/>
    <mergeCell ref="B63:F63"/>
    <mergeCell ref="H63:I63"/>
    <mergeCell ref="B60:F60"/>
    <mergeCell ref="C53:F53"/>
    <mergeCell ref="C54:F54"/>
    <mergeCell ref="C55:F55"/>
    <mergeCell ref="C57:D57"/>
    <mergeCell ref="C58:D58"/>
    <mergeCell ref="C52:G52"/>
    <mergeCell ref="B2:I2"/>
    <mergeCell ref="B3:I3"/>
    <mergeCell ref="B4:I4"/>
    <mergeCell ref="B5:I5"/>
    <mergeCell ref="C51:D51"/>
  </mergeCells>
  <dataValidations count="1">
    <dataValidation type="list" allowBlank="1" showInputMessage="1" showErrorMessage="1" sqref="A28 A118" xr:uid="{00000000-0002-0000-8E00-000000000000}">
      <formula1>$B$55:$B$101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pageSetUpPr fitToPage="1"/>
  </sheetPr>
  <dimension ref="A1:M96"/>
  <sheetViews>
    <sheetView topLeftCell="A3" zoomScale="98" zoomScaleNormal="98" workbookViewId="0">
      <selection activeCell="Q62" sqref="Q62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12.140625" customWidth="1"/>
    <col min="8" max="8" width="25.85546875" bestFit="1" customWidth="1"/>
    <col min="9" max="9" width="23.42578125" style="146" bestFit="1" customWidth="1"/>
    <col min="10" max="10" width="7.7109375" style="146" bestFit="1" customWidth="1"/>
    <col min="11" max="11" width="13.4257812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80054393</v>
      </c>
      <c r="C4" s="114">
        <v>44684</v>
      </c>
      <c r="D4" s="113" t="s">
        <v>63</v>
      </c>
      <c r="E4" s="113">
        <v>270</v>
      </c>
      <c r="F4" s="113" t="s">
        <v>310</v>
      </c>
      <c r="G4" s="60"/>
    </row>
    <row r="5" spans="2:13" x14ac:dyDescent="0.2">
      <c r="B5" s="113">
        <v>80054393</v>
      </c>
      <c r="C5" s="114">
        <v>44684</v>
      </c>
      <c r="D5" s="113" t="s">
        <v>32</v>
      </c>
      <c r="E5" s="113">
        <v>800</v>
      </c>
      <c r="F5" s="113" t="s">
        <v>310</v>
      </c>
      <c r="G5" s="60"/>
    </row>
    <row r="6" spans="2:13" x14ac:dyDescent="0.2">
      <c r="B6" s="113">
        <v>80054393</v>
      </c>
      <c r="C6" s="114">
        <v>44684</v>
      </c>
      <c r="D6" s="113" t="s">
        <v>142</v>
      </c>
      <c r="E6" s="113">
        <v>1000</v>
      </c>
      <c r="F6" s="113" t="s">
        <v>310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80054393</v>
      </c>
      <c r="C7" s="114">
        <v>44684</v>
      </c>
      <c r="D7" s="113" t="s">
        <v>77</v>
      </c>
      <c r="E7" s="113">
        <v>600</v>
      </c>
      <c r="F7" s="113" t="s">
        <v>310</v>
      </c>
      <c r="G7" s="60"/>
      <c r="H7" s="53" t="s">
        <v>23</v>
      </c>
      <c r="I7" t="s">
        <v>286</v>
      </c>
      <c r="J7" t="s">
        <v>310</v>
      </c>
      <c r="K7" t="s">
        <v>24</v>
      </c>
      <c r="L7"/>
      <c r="M7"/>
    </row>
    <row r="8" spans="2:13" x14ac:dyDescent="0.2">
      <c r="B8" s="113">
        <v>80054393</v>
      </c>
      <c r="C8" s="114">
        <v>44684</v>
      </c>
      <c r="D8" s="113" t="s">
        <v>74</v>
      </c>
      <c r="E8" s="113">
        <v>240</v>
      </c>
      <c r="F8" s="113" t="s">
        <v>286</v>
      </c>
      <c r="H8" s="54" t="s">
        <v>63</v>
      </c>
      <c r="I8" s="499"/>
      <c r="J8" s="499">
        <v>540</v>
      </c>
      <c r="K8" s="499">
        <v>540</v>
      </c>
      <c r="L8"/>
      <c r="M8"/>
    </row>
    <row r="9" spans="2:13" x14ac:dyDescent="0.2">
      <c r="B9" s="113">
        <v>80054393</v>
      </c>
      <c r="C9" s="114">
        <v>44684</v>
      </c>
      <c r="D9" s="113" t="s">
        <v>143</v>
      </c>
      <c r="E9" s="113">
        <v>300</v>
      </c>
      <c r="F9" s="113" t="s">
        <v>310</v>
      </c>
      <c r="H9" s="54" t="s">
        <v>32</v>
      </c>
      <c r="I9" s="499">
        <v>160</v>
      </c>
      <c r="J9" s="499">
        <v>1440</v>
      </c>
      <c r="K9" s="499">
        <v>1600</v>
      </c>
      <c r="L9"/>
      <c r="M9"/>
    </row>
    <row r="10" spans="2:13" x14ac:dyDescent="0.2">
      <c r="B10" s="113">
        <v>80054603</v>
      </c>
      <c r="C10" s="114">
        <v>44687</v>
      </c>
      <c r="D10" s="113" t="s">
        <v>27</v>
      </c>
      <c r="E10" s="113">
        <v>45</v>
      </c>
      <c r="F10" s="113" t="s">
        <v>310</v>
      </c>
      <c r="H10" s="247" t="s">
        <v>142</v>
      </c>
      <c r="I10" s="500"/>
      <c r="J10" s="500">
        <v>1200</v>
      </c>
      <c r="K10" s="500">
        <v>1200</v>
      </c>
      <c r="L10"/>
      <c r="M10"/>
    </row>
    <row r="11" spans="2:13" x14ac:dyDescent="0.2">
      <c r="B11" s="113">
        <v>80054603</v>
      </c>
      <c r="C11" s="114">
        <v>44687</v>
      </c>
      <c r="D11" s="113" t="s">
        <v>63</v>
      </c>
      <c r="E11" s="113">
        <v>270</v>
      </c>
      <c r="F11" s="113" t="s">
        <v>310</v>
      </c>
      <c r="H11" s="54" t="s">
        <v>77</v>
      </c>
      <c r="I11" s="499"/>
      <c r="J11" s="499">
        <v>1000</v>
      </c>
      <c r="K11" s="499">
        <v>1000</v>
      </c>
      <c r="L11"/>
      <c r="M11"/>
    </row>
    <row r="12" spans="2:13" x14ac:dyDescent="0.2">
      <c r="B12" s="113">
        <v>80054603</v>
      </c>
      <c r="C12" s="114">
        <v>44687</v>
      </c>
      <c r="D12" s="113" t="s">
        <v>31</v>
      </c>
      <c r="E12" s="113">
        <v>320</v>
      </c>
      <c r="F12" s="113" t="s">
        <v>286</v>
      </c>
      <c r="H12" s="54" t="s">
        <v>74</v>
      </c>
      <c r="I12" s="499">
        <v>240</v>
      </c>
      <c r="J12" s="499"/>
      <c r="K12" s="499">
        <v>240</v>
      </c>
      <c r="L12"/>
      <c r="M12"/>
    </row>
    <row r="13" spans="2:13" x14ac:dyDescent="0.2">
      <c r="B13" s="113">
        <v>80054603</v>
      </c>
      <c r="C13" s="114">
        <v>44687</v>
      </c>
      <c r="D13" s="113" t="s">
        <v>32</v>
      </c>
      <c r="E13" s="158">
        <v>160</v>
      </c>
      <c r="F13" s="113" t="s">
        <v>286</v>
      </c>
      <c r="H13" s="54" t="s">
        <v>143</v>
      </c>
      <c r="I13" s="499"/>
      <c r="J13" s="499">
        <v>300</v>
      </c>
      <c r="K13" s="499">
        <v>300</v>
      </c>
      <c r="L13"/>
      <c r="M13"/>
    </row>
    <row r="14" spans="2:13" x14ac:dyDescent="0.2">
      <c r="B14" s="113">
        <v>80054603</v>
      </c>
      <c r="C14" s="114">
        <v>44687</v>
      </c>
      <c r="D14" s="113" t="s">
        <v>37</v>
      </c>
      <c r="E14" s="158">
        <v>14</v>
      </c>
      <c r="F14" s="113" t="s">
        <v>286</v>
      </c>
      <c r="H14" s="54" t="s">
        <v>27</v>
      </c>
      <c r="I14" s="499"/>
      <c r="J14" s="499">
        <v>145</v>
      </c>
      <c r="K14" s="499">
        <v>145</v>
      </c>
      <c r="L14"/>
      <c r="M14"/>
    </row>
    <row r="15" spans="2:13" x14ac:dyDescent="0.2">
      <c r="B15" s="113">
        <v>80054603</v>
      </c>
      <c r="C15" s="114">
        <v>44687</v>
      </c>
      <c r="D15" s="113" t="s">
        <v>40</v>
      </c>
      <c r="E15" s="113">
        <v>1000</v>
      </c>
      <c r="F15" s="113" t="s">
        <v>310</v>
      </c>
      <c r="H15" s="54" t="s">
        <v>31</v>
      </c>
      <c r="I15" s="499">
        <v>680</v>
      </c>
      <c r="J15" s="499"/>
      <c r="K15" s="499">
        <v>680</v>
      </c>
      <c r="L15"/>
      <c r="M15"/>
    </row>
    <row r="16" spans="2:13" x14ac:dyDescent="0.2">
      <c r="B16" s="113">
        <v>80054603</v>
      </c>
      <c r="C16" s="114">
        <v>44687</v>
      </c>
      <c r="D16" s="113" t="s">
        <v>43</v>
      </c>
      <c r="E16" s="113">
        <v>200</v>
      </c>
      <c r="F16" s="113" t="s">
        <v>286</v>
      </c>
      <c r="H16" s="54" t="s">
        <v>37</v>
      </c>
      <c r="I16" s="499">
        <v>1414</v>
      </c>
      <c r="J16" s="499"/>
      <c r="K16" s="499">
        <v>1414</v>
      </c>
      <c r="L16"/>
      <c r="M16"/>
    </row>
    <row r="17" spans="1:13" x14ac:dyDescent="0.2">
      <c r="B17" s="113">
        <v>80054603</v>
      </c>
      <c r="C17" s="114">
        <v>44687</v>
      </c>
      <c r="D17" s="113" t="s">
        <v>30</v>
      </c>
      <c r="E17" s="113">
        <v>20</v>
      </c>
      <c r="F17" s="113" t="s">
        <v>286</v>
      </c>
      <c r="H17" s="54" t="s">
        <v>40</v>
      </c>
      <c r="I17" s="499"/>
      <c r="J17" s="499">
        <v>1000</v>
      </c>
      <c r="K17" s="499">
        <v>1000</v>
      </c>
      <c r="L17"/>
      <c r="M17"/>
    </row>
    <row r="18" spans="1:13" x14ac:dyDescent="0.2">
      <c r="B18" s="113">
        <v>80055480</v>
      </c>
      <c r="C18" s="114">
        <v>44704</v>
      </c>
      <c r="D18" s="113" t="s">
        <v>27</v>
      </c>
      <c r="E18" s="113">
        <v>100</v>
      </c>
      <c r="F18" s="113" t="s">
        <v>310</v>
      </c>
      <c r="H18" s="54" t="s">
        <v>43</v>
      </c>
      <c r="I18" s="499">
        <v>200</v>
      </c>
      <c r="J18" s="499"/>
      <c r="K18" s="499">
        <v>200</v>
      </c>
      <c r="L18"/>
      <c r="M18"/>
    </row>
    <row r="19" spans="1:13" x14ac:dyDescent="0.2">
      <c r="B19" s="113">
        <v>80055480</v>
      </c>
      <c r="C19" s="114">
        <v>44704</v>
      </c>
      <c r="D19" s="113" t="s">
        <v>30</v>
      </c>
      <c r="E19" s="113">
        <v>560</v>
      </c>
      <c r="F19" s="113" t="s">
        <v>310</v>
      </c>
      <c r="H19" s="54" t="s">
        <v>30</v>
      </c>
      <c r="I19" s="499">
        <v>20</v>
      </c>
      <c r="J19" s="499">
        <v>560</v>
      </c>
      <c r="K19" s="499">
        <v>580</v>
      </c>
      <c r="L19"/>
      <c r="M19"/>
    </row>
    <row r="20" spans="1:13" x14ac:dyDescent="0.2">
      <c r="B20" s="113">
        <v>80055480</v>
      </c>
      <c r="C20" s="114">
        <v>44704</v>
      </c>
      <c r="D20" s="113" t="s">
        <v>31</v>
      </c>
      <c r="E20" s="113">
        <v>360</v>
      </c>
      <c r="F20" s="113" t="s">
        <v>286</v>
      </c>
      <c r="H20" s="54" t="s">
        <v>70</v>
      </c>
      <c r="I20" s="499">
        <v>70</v>
      </c>
      <c r="J20" s="499"/>
      <c r="K20" s="499">
        <v>70</v>
      </c>
      <c r="L20"/>
      <c r="M20"/>
    </row>
    <row r="21" spans="1:13" x14ac:dyDescent="0.2">
      <c r="B21" s="113">
        <v>80055480</v>
      </c>
      <c r="C21" s="114">
        <v>44704</v>
      </c>
      <c r="D21" s="113" t="s">
        <v>32</v>
      </c>
      <c r="E21" s="113">
        <v>640</v>
      </c>
      <c r="F21" s="113" t="s">
        <v>310</v>
      </c>
      <c r="H21" s="54" t="s">
        <v>59</v>
      </c>
      <c r="I21" s="499">
        <v>200</v>
      </c>
      <c r="J21" s="499"/>
      <c r="K21" s="499">
        <v>200</v>
      </c>
      <c r="L21"/>
      <c r="M21"/>
    </row>
    <row r="22" spans="1:13" s="59" customFormat="1" x14ac:dyDescent="0.2">
      <c r="A22"/>
      <c r="B22" s="113">
        <v>80055480</v>
      </c>
      <c r="C22" s="114">
        <v>44704</v>
      </c>
      <c r="D22" s="113" t="s">
        <v>142</v>
      </c>
      <c r="E22" s="113">
        <v>200</v>
      </c>
      <c r="F22" s="113" t="s">
        <v>310</v>
      </c>
      <c r="G22"/>
      <c r="H22" s="54" t="s">
        <v>227</v>
      </c>
      <c r="I22" s="499">
        <v>880</v>
      </c>
      <c r="J22" s="499"/>
      <c r="K22" s="499">
        <v>880</v>
      </c>
      <c r="L22"/>
      <c r="M22"/>
    </row>
    <row r="23" spans="1:13" s="59" customFormat="1" ht="13.5" thickBot="1" x14ac:dyDescent="0.25">
      <c r="A23"/>
      <c r="B23" s="113">
        <v>80055480</v>
      </c>
      <c r="C23" s="114">
        <v>44704</v>
      </c>
      <c r="D23" s="113" t="s">
        <v>77</v>
      </c>
      <c r="E23" s="113">
        <v>400</v>
      </c>
      <c r="F23" s="113" t="s">
        <v>310</v>
      </c>
      <c r="G23"/>
      <c r="H23" s="54" t="s">
        <v>228</v>
      </c>
      <c r="I23" s="499">
        <v>1000</v>
      </c>
      <c r="J23" s="499"/>
      <c r="K23" s="499">
        <v>1000</v>
      </c>
      <c r="L23"/>
      <c r="M23"/>
    </row>
    <row r="24" spans="1:13" s="59" customFormat="1" ht="13.5" thickBot="1" x14ac:dyDescent="0.25">
      <c r="A24"/>
      <c r="B24" s="113">
        <v>80055480</v>
      </c>
      <c r="C24" s="114">
        <v>44704</v>
      </c>
      <c r="D24" s="113" t="s">
        <v>37</v>
      </c>
      <c r="E24" s="113">
        <v>860</v>
      </c>
      <c r="F24" s="113" t="s">
        <v>286</v>
      </c>
      <c r="G24"/>
      <c r="H24" s="319" t="s">
        <v>24</v>
      </c>
      <c r="I24" s="501">
        <v>4864</v>
      </c>
      <c r="J24" s="502">
        <v>6185</v>
      </c>
      <c r="K24" s="503">
        <v>11049</v>
      </c>
      <c r="L24"/>
      <c r="M24"/>
    </row>
    <row r="25" spans="1:13" s="59" customFormat="1" x14ac:dyDescent="0.2">
      <c r="A25"/>
      <c r="B25" s="113">
        <v>80055480</v>
      </c>
      <c r="C25" s="114">
        <v>44704</v>
      </c>
      <c r="D25" s="113" t="s">
        <v>70</v>
      </c>
      <c r="E25" s="113">
        <v>70</v>
      </c>
      <c r="F25" s="113" t="s">
        <v>286</v>
      </c>
      <c r="G25"/>
      <c r="H25"/>
      <c r="I25"/>
      <c r="J25"/>
      <c r="K25"/>
      <c r="L25"/>
      <c r="M25"/>
    </row>
    <row r="26" spans="1:13" s="59" customFormat="1" x14ac:dyDescent="0.2">
      <c r="A26"/>
      <c r="B26" s="113">
        <v>80055480</v>
      </c>
      <c r="C26" s="114">
        <v>44704</v>
      </c>
      <c r="D26" s="113" t="s">
        <v>59</v>
      </c>
      <c r="E26" s="113">
        <v>200</v>
      </c>
      <c r="F26" s="113" t="s">
        <v>286</v>
      </c>
      <c r="G26"/>
      <c r="H26"/>
      <c r="I26"/>
      <c r="J26"/>
      <c r="K26"/>
      <c r="L26"/>
    </row>
    <row r="27" spans="1:13" s="59" customFormat="1" x14ac:dyDescent="0.2">
      <c r="A27"/>
      <c r="B27" s="113">
        <v>80055503</v>
      </c>
      <c r="C27" s="114">
        <v>44704</v>
      </c>
      <c r="D27" s="113" t="s">
        <v>37</v>
      </c>
      <c r="E27" s="113">
        <v>540</v>
      </c>
      <c r="F27" s="113" t="s">
        <v>286</v>
      </c>
      <c r="G27"/>
      <c r="H27"/>
      <c r="I27"/>
      <c r="J27"/>
      <c r="K27"/>
    </row>
    <row r="28" spans="1:13" s="59" customFormat="1" x14ac:dyDescent="0.2">
      <c r="A28"/>
      <c r="B28" s="113">
        <v>332</v>
      </c>
      <c r="C28" s="114">
        <v>44704</v>
      </c>
      <c r="D28" s="113" t="s">
        <v>227</v>
      </c>
      <c r="E28" s="113">
        <v>880</v>
      </c>
      <c r="F28" s="113" t="s">
        <v>286</v>
      </c>
      <c r="G28"/>
      <c r="H28"/>
      <c r="I28"/>
      <c r="J28"/>
      <c r="K28"/>
    </row>
    <row r="29" spans="1:13" s="59" customFormat="1" x14ac:dyDescent="0.2">
      <c r="A29"/>
      <c r="B29" s="113">
        <v>333</v>
      </c>
      <c r="C29" s="114">
        <v>44704</v>
      </c>
      <c r="D29" s="113" t="s">
        <v>228</v>
      </c>
      <c r="E29" s="113">
        <v>1000</v>
      </c>
      <c r="F29" s="113" t="s">
        <v>286</v>
      </c>
      <c r="G29"/>
      <c r="H29"/>
      <c r="I29"/>
      <c r="J29"/>
      <c r="K29"/>
    </row>
    <row r="30" spans="1:13" s="59" customFormat="1" x14ac:dyDescent="0.2">
      <c r="A30"/>
      <c r="B30" s="113"/>
      <c r="C30" s="114"/>
      <c r="D30" s="113"/>
      <c r="E30" s="113"/>
      <c r="F30" s="113"/>
      <c r="G30"/>
      <c r="H30"/>
      <c r="I30"/>
      <c r="J30"/>
      <c r="K30"/>
    </row>
    <row r="31" spans="1:13" s="59" customFormat="1" x14ac:dyDescent="0.2">
      <c r="A31"/>
      <c r="G31"/>
      <c r="H31"/>
      <c r="I31" s="146"/>
      <c r="J31" s="146"/>
      <c r="K31" s="146"/>
    </row>
    <row r="32" spans="1:13" s="59" customFormat="1" x14ac:dyDescent="0.2">
      <c r="A32"/>
      <c r="G32"/>
      <c r="H32"/>
      <c r="I32" s="146"/>
      <c r="J32" s="146"/>
      <c r="K32" s="146"/>
    </row>
    <row r="33" spans="2:6" x14ac:dyDescent="0.2">
      <c r="F33" s="59"/>
    </row>
    <row r="34" spans="2:6" x14ac:dyDescent="0.2">
      <c r="B34" s="78"/>
      <c r="C34" s="79"/>
      <c r="D34" s="113"/>
      <c r="E34" s="78"/>
      <c r="F34" s="113"/>
    </row>
    <row r="35" spans="2:6" x14ac:dyDescent="0.2">
      <c r="B35" s="113"/>
      <c r="C35" s="114"/>
      <c r="D35" s="113"/>
      <c r="E35" s="113"/>
      <c r="F35" s="113"/>
    </row>
    <row r="36" spans="2:6" x14ac:dyDescent="0.2">
      <c r="B36" s="113"/>
      <c r="C36" s="114"/>
      <c r="D36" s="78"/>
      <c r="E36" s="78"/>
      <c r="F36" s="113"/>
    </row>
    <row r="37" spans="2:6" x14ac:dyDescent="0.2">
      <c r="B37" s="113"/>
      <c r="C37" s="114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B39" s="78"/>
      <c r="C39" s="79"/>
      <c r="D39" s="78"/>
      <c r="E39" s="78"/>
      <c r="F39" s="113"/>
    </row>
    <row r="40" spans="2:6" x14ac:dyDescent="0.2">
      <c r="B40" s="78"/>
      <c r="C40" s="79"/>
      <c r="D40" s="78"/>
      <c r="E40" s="78"/>
      <c r="F40" s="113"/>
    </row>
    <row r="41" spans="2:6" x14ac:dyDescent="0.2">
      <c r="B41" s="78"/>
      <c r="C41" s="79"/>
      <c r="D41" s="78"/>
      <c r="E41" s="78"/>
      <c r="F41" s="113"/>
    </row>
    <row r="42" spans="2:6" x14ac:dyDescent="0.2">
      <c r="C42" s="77"/>
      <c r="D42" s="60"/>
    </row>
    <row r="43" spans="2:6" x14ac:dyDescent="0.2">
      <c r="B43" s="60"/>
      <c r="C43"/>
      <c r="D43"/>
      <c r="E43"/>
    </row>
    <row r="44" spans="2:6" x14ac:dyDescent="0.2">
      <c r="B44" s="60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 s="146" t="s">
        <v>28</v>
      </c>
      <c r="C56" t="s">
        <v>286</v>
      </c>
      <c r="D56"/>
      <c r="E56"/>
    </row>
    <row r="57" spans="2:5" x14ac:dyDescent="0.2">
      <c r="B57" s="146" t="s">
        <v>62</v>
      </c>
      <c r="C57" t="s">
        <v>310</v>
      </c>
      <c r="D57"/>
      <c r="E57"/>
    </row>
    <row r="58" spans="2:5" x14ac:dyDescent="0.2">
      <c r="B58" s="146" t="s">
        <v>29</v>
      </c>
      <c r="C58"/>
      <c r="D58"/>
      <c r="E58"/>
    </row>
    <row r="59" spans="2:5" x14ac:dyDescent="0.2">
      <c r="B59" s="146" t="s">
        <v>27</v>
      </c>
      <c r="C59"/>
      <c r="D59"/>
      <c r="E59"/>
    </row>
    <row r="60" spans="2:5" x14ac:dyDescent="0.2">
      <c r="B60" s="146" t="s">
        <v>63</v>
      </c>
      <c r="C60"/>
      <c r="D60"/>
      <c r="E60"/>
    </row>
    <row r="61" spans="2:5" ht="14.25" x14ac:dyDescent="0.2">
      <c r="B61" s="84" t="s">
        <v>30</v>
      </c>
    </row>
    <row r="62" spans="2:5" ht="14.25" x14ac:dyDescent="0.2">
      <c r="B62" s="84" t="s">
        <v>31</v>
      </c>
    </row>
    <row r="63" spans="2:5" ht="14.25" x14ac:dyDescent="0.2">
      <c r="B63" s="84" t="s">
        <v>32</v>
      </c>
    </row>
    <row r="64" spans="2:5" ht="14.25" x14ac:dyDescent="0.2">
      <c r="B64" s="84" t="s">
        <v>33</v>
      </c>
    </row>
    <row r="65" spans="1:10" ht="14.25" x14ac:dyDescent="0.2">
      <c r="B65" s="84" t="s">
        <v>64</v>
      </c>
    </row>
    <row r="66" spans="1:10" ht="14.25" x14ac:dyDescent="0.2">
      <c r="B66" s="84" t="s">
        <v>34</v>
      </c>
    </row>
    <row r="67" spans="1:10" s="59" customFormat="1" ht="14.25" x14ac:dyDescent="0.2">
      <c r="A67"/>
      <c r="B67" s="84" t="s">
        <v>142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65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77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66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67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35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68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69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203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37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70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38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71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72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200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74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143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39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76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40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58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174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175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42</v>
      </c>
      <c r="F90"/>
      <c r="G90"/>
      <c r="H90"/>
      <c r="I90" s="146"/>
      <c r="J90" s="146"/>
    </row>
    <row r="91" spans="1:10" s="59" customFormat="1" ht="14.25" x14ac:dyDescent="0.2">
      <c r="A91"/>
      <c r="B91" s="84" t="s">
        <v>43</v>
      </c>
      <c r="F91"/>
      <c r="G91"/>
      <c r="H91"/>
      <c r="I91" s="146"/>
      <c r="J91" s="146"/>
    </row>
    <row r="92" spans="1:10" s="59" customFormat="1" ht="14.25" x14ac:dyDescent="0.2">
      <c r="A92"/>
      <c r="B92" s="84" t="s">
        <v>257</v>
      </c>
      <c r="F92"/>
      <c r="G92"/>
      <c r="H92"/>
      <c r="I92" s="146"/>
      <c r="J92" s="146"/>
    </row>
    <row r="93" spans="1:10" s="59" customFormat="1" ht="14.25" x14ac:dyDescent="0.2">
      <c r="A93"/>
      <c r="B93" s="84" t="s">
        <v>75</v>
      </c>
      <c r="F93"/>
      <c r="G93"/>
      <c r="H93"/>
      <c r="I93" s="146"/>
      <c r="J93" s="146"/>
    </row>
    <row r="94" spans="1:10" x14ac:dyDescent="0.2">
      <c r="B94" s="59" t="s">
        <v>59</v>
      </c>
    </row>
    <row r="95" spans="1:10" x14ac:dyDescent="0.2">
      <c r="B95" s="96" t="s">
        <v>227</v>
      </c>
      <c r="C95" s="60" t="s">
        <v>229</v>
      </c>
    </row>
    <row r="96" spans="1:10" x14ac:dyDescent="0.2">
      <c r="B96" s="97" t="s">
        <v>228</v>
      </c>
      <c r="C96" s="60" t="s">
        <v>230</v>
      </c>
    </row>
  </sheetData>
  <dataValidations count="4">
    <dataValidation type="list" allowBlank="1" showInputMessage="1" showErrorMessage="1" sqref="D36:D41" xr:uid="{00000000-0002-0000-8F00-000000000000}">
      <formula1>$B$56:$B$94</formula1>
    </dataValidation>
    <dataValidation type="list" allowBlank="1" showInputMessage="1" showErrorMessage="1" sqref="D42" xr:uid="{00000000-0002-0000-8F00-000001000000}">
      <formula1>$B$56:$B$75</formula1>
    </dataValidation>
    <dataValidation type="list" allowBlank="1" showInputMessage="1" showErrorMessage="1" sqref="D34:D35 D4:D30" xr:uid="{00000000-0002-0000-8F00-000002000000}">
      <formula1>$B$56:$B$102</formula1>
    </dataValidation>
    <dataValidation type="list" allowBlank="1" showInputMessage="1" showErrorMessage="1" sqref="F34:F41 F4:F30" xr:uid="{00000000-0002-0000-8F00-000003000000}">
      <formula1>$C$56:$C$58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filterMode="1">
    <tabColor rgb="FFFFC000"/>
    <pageSetUpPr fitToPage="1"/>
  </sheetPr>
  <dimension ref="A2:V140"/>
  <sheetViews>
    <sheetView showGridLines="0" topLeftCell="A49" zoomScale="80" zoomScaleNormal="80" workbookViewId="0">
      <selection activeCell="G59" sqref="G59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5.5703125" style="65" customWidth="1"/>
    <col min="7" max="7" width="15.7109375" style="65" customWidth="1"/>
    <col min="8" max="8" width="17" style="65" customWidth="1"/>
    <col min="9" max="9" width="14.140625" style="65" customWidth="1"/>
    <col min="10" max="10" width="15.7109375" style="65" customWidth="1"/>
    <col min="11" max="12" width="17.140625" style="65" customWidth="1"/>
    <col min="13" max="13" width="15.7109375" style="65" bestFit="1" customWidth="1"/>
    <col min="14" max="14" width="17.5703125" style="65" customWidth="1"/>
    <col min="15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2"/>
      <c r="J2" s="522"/>
      <c r="K2" s="522"/>
      <c r="L2" s="338"/>
      <c r="M2" s="339"/>
      <c r="N2" s="2"/>
    </row>
    <row r="3" spans="1:20" ht="21.95" customHeight="1" x14ac:dyDescent="0.35">
      <c r="B3" s="530" t="s">
        <v>119</v>
      </c>
      <c r="C3" s="531"/>
      <c r="D3" s="531"/>
      <c r="E3" s="531"/>
      <c r="F3" s="531"/>
      <c r="G3" s="531"/>
      <c r="H3" s="531"/>
      <c r="I3" s="531"/>
      <c r="J3" s="531"/>
      <c r="K3" s="531"/>
      <c r="L3" s="530"/>
      <c r="M3" s="531"/>
      <c r="N3" s="1"/>
      <c r="O3" s="142" t="s">
        <v>149</v>
      </c>
      <c r="P3" s="320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1"/>
      <c r="J4" s="531"/>
      <c r="K4" s="531"/>
      <c r="L4" s="530"/>
      <c r="M4" s="531"/>
      <c r="N4" s="1"/>
      <c r="O4" s="142" t="s">
        <v>150</v>
      </c>
      <c r="P4" s="142">
        <v>10222501</v>
      </c>
    </row>
    <row r="5" spans="1:20" ht="15.75" customHeight="1" x14ac:dyDescent="0.35">
      <c r="A5" s="88"/>
      <c r="B5" s="527" t="s">
        <v>339</v>
      </c>
      <c r="C5" s="528"/>
      <c r="D5" s="528"/>
      <c r="E5" s="528"/>
      <c r="F5" s="528"/>
      <c r="G5" s="528"/>
      <c r="H5" s="528"/>
      <c r="I5" s="528"/>
      <c r="J5" s="528"/>
      <c r="K5" s="528"/>
      <c r="L5" s="530"/>
      <c r="M5" s="531"/>
      <c r="N5" s="1"/>
    </row>
    <row r="6" spans="1:20" ht="6" customHeight="1" x14ac:dyDescent="0.2">
      <c r="A6" s="88"/>
    </row>
    <row r="7" spans="1:20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N7" s="288" t="s">
        <v>297</v>
      </c>
      <c r="O7" s="146"/>
      <c r="P7" s="146"/>
      <c r="Q7" s="147"/>
      <c r="R7" s="146"/>
    </row>
    <row r="8" spans="1:20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6" si="0">VLOOKUP(A8,$A$99:$B$143,2,FALSE)</f>
        <v>2.38</v>
      </c>
      <c r="E8" s="158">
        <f>IFERROR(VLOOKUP(A8,'Control -LR-ES Mayo 2022'!$H$7:$N$22,3,FALSE),"0")</f>
        <v>0</v>
      </c>
      <c r="F8" s="158">
        <f>IFERROR(VLOOKUP(A8,'Control -LR-ES Mayo 2022'!$H$7:$N$22,2,FALSE),"0")</f>
        <v>1340</v>
      </c>
      <c r="G8" s="158">
        <f>IFERROR(VLOOKUP(A8,'Control -LR-ES Mayo 2022'!$H$7:$N$22,6,FALSE),"0")</f>
        <v>0</v>
      </c>
      <c r="H8" s="158">
        <f>IFERROR(VLOOKUP(A8,'Control -LR-ES Mayo 2022'!$H$7:$N$22,4,FALSE),"0")</f>
        <v>0</v>
      </c>
      <c r="I8" s="326">
        <f>E8+F8+G8+H8</f>
        <v>1340</v>
      </c>
      <c r="J8" s="48" t="s">
        <v>12</v>
      </c>
      <c r="K8" s="325">
        <f>I8*D8</f>
        <v>3189.2</v>
      </c>
      <c r="L8" s="350"/>
      <c r="M8" s="289" t="s">
        <v>169</v>
      </c>
      <c r="N8" s="346">
        <f>I8</f>
        <v>1340</v>
      </c>
      <c r="O8" s="146"/>
      <c r="P8" s="146"/>
      <c r="Q8" s="146"/>
      <c r="R8" s="146"/>
    </row>
    <row r="9" spans="1:20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Mayo 2022'!$H$7:$N$22,3,FALSE),"0")</f>
        <v>0</v>
      </c>
      <c r="F9" s="158" t="str">
        <f>IFERROR(VLOOKUP(A9,'Control -LR-ES Mayo 2022'!$H$7:$N$22,2,FALSE),"0")</f>
        <v>0</v>
      </c>
      <c r="G9" s="158" t="str">
        <f>IFERROR(VLOOKUP(A9,'Control -LR-ES Mayo 2022'!$H$7:$N$22,5,FALSE),"0")</f>
        <v>0</v>
      </c>
      <c r="H9" s="158" t="str">
        <f>IFERROR(VLOOKUP(A9,'Control -LR-ES Mayo 2022'!$H$7:$N$22,4,FALSE),"0")</f>
        <v>0</v>
      </c>
      <c r="I9" s="326">
        <f t="shared" ref="I9:I48" si="1">E9+F9+G9+H9</f>
        <v>0</v>
      </c>
      <c r="J9" s="48" t="s">
        <v>12</v>
      </c>
      <c r="K9" s="325">
        <f t="shared" ref="K9:K48" si="2">I9*D9</f>
        <v>0</v>
      </c>
      <c r="L9" s="350"/>
      <c r="M9" s="289"/>
      <c r="N9" s="337">
        <f t="shared" ref="N9:N48" si="3">I9</f>
        <v>0</v>
      </c>
      <c r="O9" s="146"/>
      <c r="P9" s="146"/>
      <c r="Q9" s="146"/>
      <c r="R9" s="146"/>
    </row>
    <row r="10" spans="1:20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Mayo 2022'!$H$7:$N$22,3,FALSE),"0")</f>
        <v>20</v>
      </c>
      <c r="F10" s="158">
        <f>IFERROR(VLOOKUP(A10,'Control -LR-ES Mayo 2022'!$H$7:$N$22,2,FALSE),"0")</f>
        <v>0</v>
      </c>
      <c r="G10" s="158">
        <f>IFERROR(VLOOKUP(A10,'Control -LR-ES Mayo 2022'!$H$7:$N$22,6,FALSE),"0")</f>
        <v>0</v>
      </c>
      <c r="H10" s="158">
        <f>IFERROR(VLOOKUP(A10,'Control -LR-ES Mayo 2022'!$H$7:$N$22,4,FALSE),"0")</f>
        <v>0</v>
      </c>
      <c r="I10" s="326">
        <f t="shared" si="1"/>
        <v>20</v>
      </c>
      <c r="J10" s="48" t="s">
        <v>12</v>
      </c>
      <c r="K10" s="325">
        <f t="shared" si="2"/>
        <v>48.2</v>
      </c>
      <c r="L10" s="350"/>
      <c r="M10" s="290" t="s">
        <v>154</v>
      </c>
      <c r="N10" s="346">
        <f t="shared" si="3"/>
        <v>20</v>
      </c>
      <c r="O10" s="146"/>
      <c r="P10" s="146"/>
      <c r="Q10" s="146"/>
      <c r="R10" s="146"/>
    </row>
    <row r="11" spans="1:20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Mayo 2022'!$H$7:$N$22,3,FALSE),"0")</f>
        <v>0</v>
      </c>
      <c r="F11" s="158" t="str">
        <f>IFERROR(VLOOKUP(A11,'Control -LR-ES Mayo 2022'!$H$7:$N$22,2,FALSE),"0")</f>
        <v>0</v>
      </c>
      <c r="G11" s="158" t="str">
        <f>IFERROR(VLOOKUP(A11,'Control -LR-ES Mayo 2022'!$H$7:$N$22,5,FALSE),"0")</f>
        <v>0</v>
      </c>
      <c r="H11" s="158" t="str">
        <f>IFERROR(VLOOKUP(A11,'Control -LR-ES Mayo 2022'!$H$7:$N$22,4,FALSE),"0")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350"/>
      <c r="M11" s="54"/>
      <c r="N11" s="337">
        <f t="shared" si="3"/>
        <v>0</v>
      </c>
      <c r="O11" s="146"/>
      <c r="P11" s="146"/>
      <c r="Q11" s="146"/>
      <c r="R11" s="146"/>
    </row>
    <row r="12" spans="1:20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Mayo 2022'!$H$7:$N$22,3,FALSE),"0")</f>
        <v>0</v>
      </c>
      <c r="F12" s="158">
        <f>IFERROR(VLOOKUP(A12,'Control -LR-ES Mayo 2022'!$H$7:$N$22,2,FALSE),"0")</f>
        <v>770</v>
      </c>
      <c r="G12" s="158">
        <f>IFERROR(VLOOKUP(A12,'Control -LR-ES Mayo 2022'!$H$7:$N$22,6,FALSE),"0")</f>
        <v>0</v>
      </c>
      <c r="H12" s="158">
        <f>IFERROR(VLOOKUP(A12,'Control -LR-ES Mayo 2022'!$H$7:$N$22,4,FALSE),"0")</f>
        <v>0</v>
      </c>
      <c r="I12" s="326">
        <f t="shared" si="1"/>
        <v>770</v>
      </c>
      <c r="J12" s="48" t="s">
        <v>12</v>
      </c>
      <c r="K12" s="325">
        <f t="shared" si="2"/>
        <v>2179.1</v>
      </c>
      <c r="L12" s="350"/>
      <c r="M12" s="290" t="s">
        <v>245</v>
      </c>
      <c r="N12" s="346">
        <f t="shared" si="3"/>
        <v>770</v>
      </c>
      <c r="O12" s="146"/>
      <c r="P12" s="146"/>
      <c r="Q12" s="146"/>
      <c r="R12" s="146"/>
    </row>
    <row r="13" spans="1:20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Mayo 2022'!$H$7:$N$22,3,FALSE),"0")</f>
        <v>0</v>
      </c>
      <c r="F13" s="158" t="str">
        <f>IFERROR(VLOOKUP(A13,'Control -LR-ES Mayo 2022'!$H$7:$N$22,2,FALSE),"0")</f>
        <v>0</v>
      </c>
      <c r="G13" s="158" t="str">
        <f>IFERROR(VLOOKUP(A13,'Control -LR-ES Mayo 2022'!$H$7:$N$22,5,FALSE),"0")</f>
        <v>0</v>
      </c>
      <c r="H13" s="158" t="str">
        <f>IFERROR(VLOOKUP(A13,'Control -LR-ES Mayo 2022'!$H$7:$N$22,4,FALSE),"0")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350"/>
      <c r="M13" s="290" t="s">
        <v>266</v>
      </c>
      <c r="N13" s="337">
        <f t="shared" si="3"/>
        <v>0</v>
      </c>
      <c r="O13" s="146"/>
      <c r="P13" s="146"/>
      <c r="Q13" s="146"/>
      <c r="R13" s="146"/>
      <c r="T13" s="307"/>
    </row>
    <row r="14" spans="1:20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Mayo 2022'!$H$7:$N$22,3,FALSE),"0")</f>
        <v>0</v>
      </c>
      <c r="F14" s="158" t="str">
        <f>IFERROR(VLOOKUP(A14,'Control -LR-ES Mayo 2022'!$H$7:$N$22,2,FALSE),"0")</f>
        <v>0</v>
      </c>
      <c r="G14" s="158" t="str">
        <f>IFERROR(VLOOKUP(A14,'Control -LR-ES Mayo 2022'!$H$7:$N$22,5,FALSE),"0")</f>
        <v>0</v>
      </c>
      <c r="H14" s="158" t="str">
        <f>IFERROR(VLOOKUP(A14,'Control -LR-ES Mayo 2022'!$H$7:$N$22,4,FALSE),"0")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350"/>
      <c r="M14" s="54"/>
      <c r="N14" s="337">
        <f t="shared" si="3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Mayo 2022'!$H$7:$N$22,3,FALSE),"0")</f>
        <v>275</v>
      </c>
      <c r="F15" s="158">
        <f>IFERROR(VLOOKUP(A15,'Control -LR-ES Mayo 2022'!$H$7:$N$22,2,FALSE),"0")</f>
        <v>0</v>
      </c>
      <c r="G15" s="158">
        <f>IFERROR(VLOOKUP(A15,'Control -LR-ES Mayo 2022'!$H$7:$N$22,6,FALSE),"0")</f>
        <v>0</v>
      </c>
      <c r="H15" s="158">
        <f>IFERROR(VLOOKUP(A15,'Control -LR-ES Mayo 2022'!$H$7:$N$22,4,FALSE),"0")</f>
        <v>0</v>
      </c>
      <c r="I15" s="326">
        <f t="shared" si="1"/>
        <v>275</v>
      </c>
      <c r="J15" s="327" t="s">
        <v>12</v>
      </c>
      <c r="K15" s="325">
        <f t="shared" si="2"/>
        <v>951.5</v>
      </c>
      <c r="L15" s="350"/>
      <c r="M15" s="290" t="s">
        <v>156</v>
      </c>
      <c r="N15" s="346">
        <f t="shared" si="3"/>
        <v>275</v>
      </c>
      <c r="O15" s="146"/>
      <c r="P15" s="146"/>
      <c r="Q15" s="146"/>
      <c r="R15" s="146"/>
    </row>
    <row r="16" spans="1:20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Mayo 2022'!$H$7:$N$22,3,FALSE),"0")</f>
        <v>0</v>
      </c>
      <c r="F16" s="158" t="str">
        <f>IFERROR(VLOOKUP(A16,'Control -LR-ES Mayo 2022'!$H$7:$N$22,2,FALSE),"0")</f>
        <v>0</v>
      </c>
      <c r="G16" s="158" t="str">
        <f>IFERROR(VLOOKUP(A16,'Control -LR-ES Mayo 2022'!$H$7:$N$22,5,FALSE),"0")</f>
        <v>0</v>
      </c>
      <c r="H16" s="158" t="str">
        <f>IFERROR(VLOOKUP(A16,'Control -LR-ES Mayo 2022'!$H$7:$N$22,4,FALSE),"0")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350"/>
      <c r="M16" s="54"/>
      <c r="N16" s="337">
        <f t="shared" si="3"/>
        <v>0</v>
      </c>
      <c r="O16" s="146"/>
      <c r="P16" s="146"/>
      <c r="Q16" s="146"/>
      <c r="R16" s="146"/>
    </row>
    <row r="17" spans="1:18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Mayo 2022'!$H$7:$N$22,3,FALSE),"0")</f>
        <v>0</v>
      </c>
      <c r="F17" s="158" t="str">
        <f>IFERROR(VLOOKUP(A17,'Control -LR-ES Mayo 2022'!$H$7:$N$22,2,FALSE),"0")</f>
        <v>0</v>
      </c>
      <c r="G17" s="158" t="str">
        <f>IFERROR(VLOOKUP(A17,'Control -LR-ES Mayo 2022'!$H$7:$N$22,5,FALSE),"0")</f>
        <v>0</v>
      </c>
      <c r="H17" s="158" t="str">
        <f>IFERROR(VLOOKUP(A17,'Control -LR-ES Mayo 2022'!$H$7:$N$22,4,FALSE),"0")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350"/>
      <c r="M17" s="54"/>
      <c r="N17" s="337">
        <f t="shared" si="3"/>
        <v>0</v>
      </c>
      <c r="O17" s="146"/>
      <c r="P17" s="146"/>
      <c r="Q17" s="146"/>
      <c r="R17" s="146"/>
    </row>
    <row r="18" spans="1:18" s="144" customFormat="1" ht="24.95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>
        <f>IFERROR(VLOOKUP(A18,'Control -LR-ES Mayo 2022'!$H$7:$N$22,3,FALSE),"0")</f>
        <v>0</v>
      </c>
      <c r="F18" s="158">
        <f>IFERROR(VLOOKUP(A18,'Control -LR-ES Mayo 2022'!$H$7:$N$22,2,FALSE),"0")</f>
        <v>180</v>
      </c>
      <c r="G18" s="158">
        <f>IFERROR(VLOOKUP(A18,'Control -LR-ES Mayo 2022'!$H$7:$N$22,6,FALSE),"0")</f>
        <v>0</v>
      </c>
      <c r="H18" s="158">
        <f>IFERROR(VLOOKUP(A18,'Control -LR-ES Mayo 2022'!$H$7:$N$22,4,FALSE),"0")</f>
        <v>0</v>
      </c>
      <c r="I18" s="326">
        <f t="shared" si="1"/>
        <v>180</v>
      </c>
      <c r="J18" s="204" t="s">
        <v>12</v>
      </c>
      <c r="K18" s="325">
        <f t="shared" si="2"/>
        <v>212.39999999999998</v>
      </c>
      <c r="L18" s="350"/>
      <c r="M18" s="290" t="s">
        <v>252</v>
      </c>
      <c r="N18" s="337">
        <f t="shared" si="3"/>
        <v>180</v>
      </c>
      <c r="O18" s="146"/>
      <c r="P18" s="146"/>
      <c r="Q18" s="146"/>
      <c r="R18" s="146"/>
    </row>
    <row r="19" spans="1:18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Mayo 2022'!$H$7:$N$22,3,FALSE),"0")</f>
        <v>0</v>
      </c>
      <c r="F19" s="158" t="str">
        <f>IFERROR(VLOOKUP(A19,'Control -LR-ES Mayo 2022'!$H$7:$N$22,2,FALSE),"0")</f>
        <v>0</v>
      </c>
      <c r="G19" s="158" t="str">
        <f>IFERROR(VLOOKUP(A19,'Control -LR-ES Mayo 2022'!$H$7:$N$22,5,FALSE),"0")</f>
        <v>0</v>
      </c>
      <c r="H19" s="158" t="str">
        <f>IFERROR(VLOOKUP(A19,'Control -LR-ES Mayo 2022'!$H$7:$N$22,4,FALSE),"0")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350"/>
      <c r="M19" s="290" t="s">
        <v>151</v>
      </c>
      <c r="N19" s="337">
        <f t="shared" si="3"/>
        <v>0</v>
      </c>
      <c r="O19" s="146"/>
      <c r="P19" s="146"/>
      <c r="Q19" s="146"/>
      <c r="R19" s="146"/>
    </row>
    <row r="20" spans="1:18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Mayo 2022'!$H$7:$N$22,3,FALSE),"0")</f>
        <v>0</v>
      </c>
      <c r="F20" s="158" t="str">
        <f>IFERROR(VLOOKUP(A20,'Control -LR-ES Mayo 2022'!$H$7:$N$22,2,FALSE),"0")</f>
        <v>0</v>
      </c>
      <c r="G20" s="158" t="str">
        <f>IFERROR(VLOOKUP(A20,'Control -LR-ES Mayo 2022'!$H$7:$N$22,5,FALSE),"0")</f>
        <v>0</v>
      </c>
      <c r="H20" s="158" t="str">
        <f>IFERROR(VLOOKUP(A20,'Control -LR-ES Mayo 2022'!$H$7:$N$22,4,FALSE),"0")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350"/>
      <c r="M20" s="54"/>
      <c r="N20" s="337">
        <f t="shared" si="3"/>
        <v>0</v>
      </c>
      <c r="O20" s="146"/>
      <c r="P20" s="146"/>
      <c r="Q20" s="146"/>
      <c r="R20" s="146"/>
    </row>
    <row r="21" spans="1:18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Mayo 2022'!$H$7:$N$22,3,FALSE),"0")</f>
        <v>0</v>
      </c>
      <c r="F21" s="158" t="str">
        <f>IFERROR(VLOOKUP(A21,'Control -LR-ES Mayo 2022'!$H$7:$N$22,2,FALSE),"0")</f>
        <v>0</v>
      </c>
      <c r="G21" s="158" t="str">
        <f>IFERROR(VLOOKUP(A21,'Control -LR-ES Mayo 2022'!$H$7:$N$22,5,FALSE),"0")</f>
        <v>0</v>
      </c>
      <c r="H21" s="158" t="str">
        <f>IFERROR(VLOOKUP(A21,'Control -LR-ES Mayo 2022'!$H$7:$N$22,4,FALSE),"0")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350"/>
      <c r="M21" s="54"/>
      <c r="N21" s="337">
        <f t="shared" si="3"/>
        <v>0</v>
      </c>
      <c r="O21" s="146"/>
      <c r="P21" s="146"/>
      <c r="Q21" s="146"/>
      <c r="R21" s="146"/>
    </row>
    <row r="22" spans="1:18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Mayo 2022'!$H$7:$N$22,3,FALSE),"0")</f>
        <v>0</v>
      </c>
      <c r="F22" s="158" t="str">
        <f>IFERROR(VLOOKUP(A22,'Control -LR-ES Mayo 2022'!$H$7:$N$22,2,FALSE),"0")</f>
        <v>0</v>
      </c>
      <c r="G22" s="158" t="str">
        <f>IFERROR(VLOOKUP(A22,'Control -LR-ES Mayo 2022'!$H$7:$N$22,5,FALSE),"0")</f>
        <v>0</v>
      </c>
      <c r="H22" s="158" t="str">
        <f>IFERROR(VLOOKUP(A22,'Control -LR-ES Mayo 2022'!$H$7:$N$22,4,FALSE),"0")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350"/>
      <c r="M22" s="54" t="str">
        <f>A22</f>
        <v>RT80</v>
      </c>
      <c r="N22" s="337">
        <f t="shared" si="3"/>
        <v>0</v>
      </c>
      <c r="O22" s="146"/>
      <c r="P22" s="146"/>
      <c r="Q22" s="146"/>
      <c r="R22" s="146"/>
    </row>
    <row r="23" spans="1:18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Mayo 2022'!$H$7:$N$22,3,FALSE),"0")</f>
        <v>0</v>
      </c>
      <c r="F23" s="158" t="str">
        <f>IFERROR(VLOOKUP(A23,'Control -LR-ES Mayo 2022'!$H$7:$N$22,2,FALSE),"0")</f>
        <v>0</v>
      </c>
      <c r="G23" s="158" t="str">
        <f>IFERROR(VLOOKUP(A23,'Control -LR-ES Mayo 2022'!$H$7:$N$22,5,FALSE),"0")</f>
        <v>0</v>
      </c>
      <c r="H23" s="158" t="str">
        <f>IFERROR(VLOOKUP(A23,'Control -LR-ES Mayo 2022'!$H$7:$N$22,4,FALSE),"0")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350"/>
      <c r="M23" s="54"/>
      <c r="N23" s="337">
        <f t="shared" si="3"/>
        <v>0</v>
      </c>
      <c r="O23" s="146"/>
      <c r="P23" s="146"/>
      <c r="Q23" s="146"/>
      <c r="R23" s="146"/>
    </row>
    <row r="24" spans="1:18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Mayo 2022'!$H$7:$N$22,3,FALSE),"0")</f>
        <v>0</v>
      </c>
      <c r="F24" s="158" t="str">
        <f>IFERROR(VLOOKUP(A24,'Control -LR-ES Mayo 2022'!$H$7:$N$22,2,FALSE),"0")</f>
        <v>0</v>
      </c>
      <c r="G24" s="158" t="str">
        <f>IFERROR(VLOOKUP(A24,'Control -LR-ES Mayo 2022'!$H$7:$N$22,5,FALSE),"0")</f>
        <v>0</v>
      </c>
      <c r="H24" s="158" t="str">
        <f>IFERROR(VLOOKUP(A24,'Control -LR-ES Mayo 2022'!$H$7:$N$22,4,FALSE),"0")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350"/>
      <c r="M24" s="54"/>
      <c r="N24" s="337">
        <f t="shared" si="3"/>
        <v>0</v>
      </c>
      <c r="O24" s="146"/>
      <c r="P24" s="146"/>
      <c r="Q24" s="146"/>
      <c r="R24" s="146"/>
    </row>
    <row r="25" spans="1:18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Mayo 2022'!$H$7:$N$22,3,FALSE),"0")</f>
        <v>0</v>
      </c>
      <c r="F25" s="158" t="str">
        <f>IFERROR(VLOOKUP(A25,'Control -LR-ES Mayo 2022'!$H$7:$N$22,2,FALSE),"0")</f>
        <v>0</v>
      </c>
      <c r="G25" s="158" t="str">
        <f>IFERROR(VLOOKUP(A25,'Control -LR-ES Mayo 2022'!$H$7:$N$22,5,FALSE),"0")</f>
        <v>0</v>
      </c>
      <c r="H25" s="158" t="str">
        <f>IFERROR(VLOOKUP(A25,'Control -LR-ES Mayo 2022'!$H$7:$N$22,4,FALSE),"0")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350"/>
      <c r="M25" s="54"/>
      <c r="N25" s="337">
        <f t="shared" si="3"/>
        <v>0</v>
      </c>
      <c r="O25" s="146"/>
      <c r="P25" s="146"/>
      <c r="Q25" s="146"/>
      <c r="R25" s="146"/>
    </row>
    <row r="26" spans="1:18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Mayo 2022'!$H$7:$N$22,3,FALSE),"0")</f>
        <v>0</v>
      </c>
      <c r="F26" s="158" t="str">
        <f>IFERROR(VLOOKUP(A26,'Control -LR-ES Mayo 2022'!$H$7:$N$22,2,FALSE),"0")</f>
        <v>0</v>
      </c>
      <c r="G26" s="158" t="str">
        <f>IFERROR(VLOOKUP(A26,'Control -LR-ES Mayo 2022'!$H$7:$N$22,5,FALSE),"0")</f>
        <v>0</v>
      </c>
      <c r="H26" s="158" t="str">
        <f>IFERROR(VLOOKUP(A26,'Control -LR-ES Mayo 2022'!$H$7:$N$22,4,FALSE),"0")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350"/>
      <c r="M26" s="54"/>
      <c r="N26" s="337">
        <f t="shared" si="3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Mayo 2022'!$H$7:$N$22,3,FALSE),"0")</f>
        <v>0</v>
      </c>
      <c r="F27" s="158">
        <f>IFERROR(VLOOKUP(A27,'Control -LR-ES Mayo 2022'!$H$7:$N$22,2,FALSE),"0")</f>
        <v>1700</v>
      </c>
      <c r="G27" s="158">
        <f>IFERROR(VLOOKUP(A27,'Control -LR-ES Mayo 2022'!$H$7:$N$22,6,FALSE),"0")</f>
        <v>0</v>
      </c>
      <c r="H27" s="158">
        <f>IFERROR(VLOOKUP(A27,'Control -LR-ES Mayo 2022'!$H$7:$N$22,4,FALSE),"0")</f>
        <v>0</v>
      </c>
      <c r="I27" s="326">
        <f t="shared" si="1"/>
        <v>1700</v>
      </c>
      <c r="J27" s="327" t="s">
        <v>12</v>
      </c>
      <c r="K27" s="325">
        <f t="shared" si="2"/>
        <v>11050</v>
      </c>
      <c r="L27" s="350"/>
      <c r="M27" s="290" t="s">
        <v>246</v>
      </c>
      <c r="N27" s="346">
        <f t="shared" si="3"/>
        <v>1700</v>
      </c>
      <c r="O27" s="146"/>
      <c r="P27" s="146"/>
      <c r="Q27" s="146"/>
      <c r="R27" s="146"/>
    </row>
    <row r="28" spans="1:18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Mayo 2022'!$H$7:$N$22,3,FALSE),"0")</f>
        <v>0</v>
      </c>
      <c r="F28" s="158" t="str">
        <f>IFERROR(VLOOKUP(A28,'Control -LR-ES Mayo 2022'!$H$7:$N$22,2,FALSE),"0")</f>
        <v>0</v>
      </c>
      <c r="G28" s="158" t="str">
        <f>IFERROR(VLOOKUP(A28,'Control -LR-ES Mayo 2022'!$H$7:$N$22,5,FALSE),"0")</f>
        <v>0</v>
      </c>
      <c r="H28" s="158" t="str">
        <f>IFERROR(VLOOKUP(A28,'Control -LR-ES Mayo 2022'!$H$7:$N$22,4,FALSE),"0")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350"/>
      <c r="M28" s="290"/>
      <c r="N28" s="337">
        <f t="shared" si="3"/>
        <v>0</v>
      </c>
      <c r="O28" s="146"/>
      <c r="P28" s="146"/>
      <c r="Q28" s="146"/>
      <c r="R28" s="146"/>
    </row>
    <row r="29" spans="1:18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Mayo 2022'!$H$7:$N$22,3,FALSE),"0")</f>
        <v>0</v>
      </c>
      <c r="F29" s="158" t="str">
        <f>IFERROR(VLOOKUP(A29,'Control -LR-ES Mayo 2022'!$H$7:$N$22,2,FALSE),"0")</f>
        <v>0</v>
      </c>
      <c r="G29" s="158" t="str">
        <f>IFERROR(VLOOKUP(A29,'Control -LR-ES Mayo 2022'!$H$7:$N$22,5,FALSE),"0")</f>
        <v>0</v>
      </c>
      <c r="H29" s="158" t="str">
        <f>IFERROR(VLOOKUP(A29,'Control -LR-ES Mayo 2022'!$H$7:$N$22,4,FALSE),"0")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350"/>
      <c r="M29" s="290"/>
      <c r="N29" s="337">
        <f t="shared" si="3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Mayo 2022'!$H$7:$N$22,3,FALSE),"0")</f>
        <v>0</v>
      </c>
      <c r="F30" s="158">
        <f>IFERROR(VLOOKUP(A30,'Control -LR-ES Mayo 2022'!$H$7:$N$22,2,FALSE),"0")</f>
        <v>380</v>
      </c>
      <c r="G30" s="158">
        <f>IFERROR(VLOOKUP(A30,'Control -LR-ES Mayo 2022'!$H$7:$N$22,6,FALSE),"0")</f>
        <v>0</v>
      </c>
      <c r="H30" s="158">
        <f>IFERROR(VLOOKUP(A30,'Control -LR-ES Mayo 2022'!$H$7:$N$22,4,FALSE),"0")</f>
        <v>0</v>
      </c>
      <c r="I30" s="326">
        <f t="shared" si="1"/>
        <v>380</v>
      </c>
      <c r="J30" s="48" t="s">
        <v>12</v>
      </c>
      <c r="K30" s="325">
        <f t="shared" si="2"/>
        <v>836.00000000000011</v>
      </c>
      <c r="L30" s="350"/>
      <c r="M30" s="290" t="s">
        <v>247</v>
      </c>
      <c r="N30" s="346">
        <f t="shared" si="3"/>
        <v>380</v>
      </c>
      <c r="O30" s="146"/>
      <c r="P30" s="146"/>
      <c r="Q30" s="146"/>
      <c r="R30" s="146"/>
    </row>
    <row r="31" spans="1:18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Mayo 2022'!$H$7:$N$22,3,FALSE),"0")</f>
        <v>0</v>
      </c>
      <c r="F31" s="158" t="str">
        <f>IFERROR(VLOOKUP(A31,'Control -LR-ES Mayo 2022'!$H$7:$N$22,2,FALSE),"0")</f>
        <v>0</v>
      </c>
      <c r="G31" s="158" t="str">
        <f>IFERROR(VLOOKUP(A31,'Control -LR-ES Mayo 2022'!$H$7:$N$22,5,FALSE),"0")</f>
        <v>0</v>
      </c>
      <c r="H31" s="158" t="str">
        <f>IFERROR(VLOOKUP(A31,'Control -LR-ES Mayo 2022'!$H$7:$N$22,4,FALSE),"0")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350"/>
      <c r="M31" s="290"/>
      <c r="N31" s="337">
        <f t="shared" si="3"/>
        <v>0</v>
      </c>
      <c r="O31" s="146"/>
      <c r="P31" s="146"/>
      <c r="Q31" s="146"/>
      <c r="R31" s="146"/>
    </row>
    <row r="32" spans="1:18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Mayo 2022'!$H$7:$N$22,3,FALSE),"0")</f>
        <v>0</v>
      </c>
      <c r="F32" s="158" t="str">
        <f>IFERROR(VLOOKUP(A32,'Control -LR-ES Mayo 2022'!$H$7:$N$22,2,FALSE),"0")</f>
        <v>0</v>
      </c>
      <c r="G32" s="158" t="str">
        <f>IFERROR(VLOOKUP(A32,'Control -LR-ES Mayo 2022'!$H$7:$N$22,5,FALSE),"0")</f>
        <v>0</v>
      </c>
      <c r="H32" s="158" t="str">
        <f>IFERROR(VLOOKUP(A32,'Control -LR-ES Mayo 2022'!$H$7:$N$22,4,FALSE),"0")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350"/>
      <c r="M32" s="289"/>
      <c r="N32" s="337">
        <f t="shared" si="3"/>
        <v>0</v>
      </c>
      <c r="O32" s="146"/>
      <c r="P32" s="146"/>
      <c r="Q32" s="146"/>
      <c r="R32" s="146"/>
    </row>
    <row r="33" spans="1:20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Mayo 2022'!$H$7:$N$22,3,FALSE),"0")</f>
        <v>0</v>
      </c>
      <c r="F33" s="158" t="str">
        <f>IFERROR(VLOOKUP(A33,'Control -LR-ES Mayo 2022'!$H$7:$N$22,2,FALSE),"0")</f>
        <v>0</v>
      </c>
      <c r="G33" s="158" t="str">
        <f>IFERROR(VLOOKUP(A33,'Control -LR-ES Mayo 2022'!$H$7:$N$22,5,FALSE),"0")</f>
        <v>0</v>
      </c>
      <c r="H33" s="158" t="str">
        <f>IFERROR(VLOOKUP(A33,'Control -LR-ES Mayo 2022'!$H$7:$N$22,4,FALSE),"0")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350"/>
      <c r="M33" s="289"/>
      <c r="N33" s="337">
        <f t="shared" si="3"/>
        <v>0</v>
      </c>
      <c r="O33" s="146"/>
      <c r="P33" s="146"/>
      <c r="Q33" s="146"/>
      <c r="R33" s="146"/>
    </row>
    <row r="34" spans="1:20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Mayo 2022'!$H$7:$N$22,3,FALSE),"0")</f>
        <v>0</v>
      </c>
      <c r="F34" s="158" t="str">
        <f>IFERROR(VLOOKUP(A34,'Control -LR-ES Mayo 2022'!$H$7:$N$22,2,FALSE),"0")</f>
        <v>0</v>
      </c>
      <c r="G34" s="158" t="str">
        <f>IFERROR(VLOOKUP(A34,'Control -LR-ES Mayo 2022'!$H$7:$N$22,5,FALSE),"0")</f>
        <v>0</v>
      </c>
      <c r="H34" s="158" t="str">
        <f>IFERROR(VLOOKUP(A34,'Control -LR-ES Mayo 2022'!$H$7:$N$22,4,FALSE),"0")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350"/>
      <c r="M34" s="290"/>
      <c r="N34" s="337">
        <f t="shared" si="3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Mayo 2022'!$H$7:$N$22,3,FALSE),"0")</f>
        <v>0</v>
      </c>
      <c r="F35" s="158">
        <f>IFERROR(VLOOKUP(A35,'Control -LR-ES Mayo 2022'!$H$7:$N$22,2,FALSE),"0")</f>
        <v>0</v>
      </c>
      <c r="G35" s="158">
        <f>IFERROR(VLOOKUP(A35,'Control -LR-ES Mayo 2022'!$H$7:$N$22,6,FALSE),"0")</f>
        <v>0</v>
      </c>
      <c r="H35" s="158">
        <f>IFERROR(VLOOKUP(A35,'Control -LR-ES Mayo 2022'!$H$7:$N$22,4,FALSE),"0")</f>
        <v>350</v>
      </c>
      <c r="I35" s="326">
        <f t="shared" si="1"/>
        <v>350</v>
      </c>
      <c r="J35" s="327" t="s">
        <v>12</v>
      </c>
      <c r="K35" s="325">
        <f t="shared" si="2"/>
        <v>1855</v>
      </c>
      <c r="L35" s="350"/>
      <c r="M35" s="290" t="s">
        <v>155</v>
      </c>
      <c r="N35" s="346">
        <f t="shared" si="3"/>
        <v>350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Mayo 2022'!$H$7:$N$22,3,FALSE),"0")</f>
        <v>0</v>
      </c>
      <c r="F36" s="158">
        <f>IFERROR(VLOOKUP(A36,'Control -LR-ES Mayo 2022'!$H$7:$N$22,2,FALSE),"0")</f>
        <v>740</v>
      </c>
      <c r="G36" s="158">
        <f>IFERROR(VLOOKUP(A36,'Control -LR-ES Mayo 2022'!$H$7:$N$22,6,FALSE),"0")</f>
        <v>0</v>
      </c>
      <c r="H36" s="158">
        <f>IFERROR(VLOOKUP(A36,'Control -LR-ES Mayo 2022'!$H$7:$N$22,4,FALSE),"0")</f>
        <v>0</v>
      </c>
      <c r="I36" s="326">
        <f t="shared" si="1"/>
        <v>740</v>
      </c>
      <c r="J36" s="327" t="s">
        <v>12</v>
      </c>
      <c r="K36" s="325">
        <f t="shared" si="2"/>
        <v>1909.2</v>
      </c>
      <c r="L36" s="350"/>
      <c r="M36" s="290" t="s">
        <v>75</v>
      </c>
      <c r="N36" s="346">
        <f>I36/200</f>
        <v>3.7</v>
      </c>
      <c r="O36" s="146" t="s">
        <v>220</v>
      </c>
      <c r="P36" s="146"/>
      <c r="Q36" s="146"/>
      <c r="R36" s="146"/>
    </row>
    <row r="37" spans="1:20" ht="24.95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>
        <f>IFERROR(VLOOKUP(A37,'Control -LR-ES Mayo 2022'!$H$7:$N$22,3,FALSE),"0")</f>
        <v>1800</v>
      </c>
      <c r="F37" s="158">
        <f>IFERROR(VLOOKUP(A37,'Control -LR-ES Mayo 2022'!$H$7:$N$22,2,FALSE),"0")</f>
        <v>0</v>
      </c>
      <c r="G37" s="158">
        <f>IFERROR(VLOOKUP(A37,'Control -LR-ES Mayo 2022'!$H$7:$N$22,6,FALSE),"0")</f>
        <v>0</v>
      </c>
      <c r="H37" s="158">
        <f>IFERROR(VLOOKUP(A37,'Control -LR-ES Mayo 2022'!$H$7:$N$22,4,FALSE),"0")</f>
        <v>0</v>
      </c>
      <c r="I37" s="326">
        <f t="shared" si="1"/>
        <v>1800</v>
      </c>
      <c r="J37" s="327" t="s">
        <v>12</v>
      </c>
      <c r="K37" s="325">
        <f t="shared" si="2"/>
        <v>7920.0000000000009</v>
      </c>
      <c r="L37" s="350"/>
      <c r="M37" s="290" t="s">
        <v>248</v>
      </c>
      <c r="N37" s="346">
        <f t="shared" si="3"/>
        <v>1800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Mayo 2022'!$H$7:$N$22,3,FALSE),"0")</f>
        <v>0</v>
      </c>
      <c r="F38" s="158">
        <f>IFERROR(VLOOKUP(A38,'Control -LR-ES Mayo 2022'!$H$7:$N$22,2,FALSE),"0")</f>
        <v>0</v>
      </c>
      <c r="G38" s="158">
        <f>IFERROR(VLOOKUP(A38,'Control -LR-ES Mayo 2022'!$H$7:$N$22,6,FALSE),"0")</f>
        <v>0</v>
      </c>
      <c r="H38" s="158">
        <f>IFERROR(VLOOKUP(A38,'Control -LR-ES Mayo 2022'!$H$7:$N$22,4,FALSE),"0")</f>
        <v>140</v>
      </c>
      <c r="I38" s="326">
        <f t="shared" si="1"/>
        <v>140</v>
      </c>
      <c r="J38" s="327" t="s">
        <v>12</v>
      </c>
      <c r="K38" s="325">
        <f t="shared" si="2"/>
        <v>602</v>
      </c>
      <c r="L38" s="350"/>
      <c r="M38" s="290" t="s">
        <v>189</v>
      </c>
      <c r="N38" s="346">
        <f t="shared" si="3"/>
        <v>140</v>
      </c>
      <c r="O38" s="146"/>
      <c r="P38" s="146"/>
      <c r="Q38" s="146"/>
      <c r="R38" s="146"/>
    </row>
    <row r="39" spans="1:20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Mayo 2022'!$H$7:$N$22,3,FALSE),"0")</f>
        <v>0</v>
      </c>
      <c r="F39" s="158" t="str">
        <f>IFERROR(VLOOKUP(A39,'Control -LR-ES Mayo 2022'!$H$7:$N$22,2,FALSE),"0")</f>
        <v>0</v>
      </c>
      <c r="G39" s="158" t="str">
        <f>IFERROR(VLOOKUP(A39,'Control -LR-ES Mayo 2022'!$H$7:$N$22,5,FALSE),"0")</f>
        <v>0</v>
      </c>
      <c r="H39" s="158" t="str">
        <f>IFERROR(VLOOKUP(A39,'Control -LR-ES Mayo 2022'!$H$7:$N$22,4,FALSE),"0")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350"/>
      <c r="M39" s="54" t="str">
        <f>A39</f>
        <v>NOVOC DS3500</v>
      </c>
      <c r="N39" s="337">
        <f t="shared" si="3"/>
        <v>0</v>
      </c>
    </row>
    <row r="40" spans="1:20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Mayo 2022'!$H$7:$N$22,3,FALSE),"0")</f>
        <v>0</v>
      </c>
      <c r="F40" s="158" t="str">
        <f>IFERROR(VLOOKUP(A40,'Control -LR-ES Mayo 2022'!$H$7:$N$22,2,FALSE),"0")</f>
        <v>0</v>
      </c>
      <c r="G40" s="158" t="str">
        <f>IFERROR(VLOOKUP(A40,'Control -LR-ES Mayo 2022'!$H$7:$N$22,5,FALSE),"0")</f>
        <v>0</v>
      </c>
      <c r="H40" s="158" t="str">
        <f>IFERROR(VLOOKUP(A40,'Control -LR-ES Mayo 2022'!$H$7:$N$22,4,FALSE),"0")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350"/>
      <c r="M40" s="54" t="str">
        <f>A40</f>
        <v>ESB980</v>
      </c>
      <c r="N40" s="337">
        <f t="shared" si="3"/>
        <v>0</v>
      </c>
    </row>
    <row r="41" spans="1:20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Mayo 2022'!$H$7:$N$22,3,FALSE),"0")</f>
        <v>0</v>
      </c>
      <c r="F41" s="158" t="str">
        <f>IFERROR(VLOOKUP(A41,'Control -LR-ES Mayo 2022'!$H$7:$N$22,2,FALSE),"0")</f>
        <v>0</v>
      </c>
      <c r="G41" s="158" t="str">
        <f>IFERROR(VLOOKUP(A41,'Control -LR-ES Mayo 2022'!$H$7:$N$22,5,FALSE),"0")</f>
        <v>0</v>
      </c>
      <c r="H41" s="158" t="str">
        <f>IFERROR(VLOOKUP(A41,'Control -LR-ES Mayo 2022'!$H$7:$N$22,4,FALSE),"0")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350"/>
      <c r="M41" s="54" t="str">
        <f>A41</f>
        <v>BX256</v>
      </c>
      <c r="N41" s="337">
        <f t="shared" si="3"/>
        <v>0</v>
      </c>
    </row>
    <row r="42" spans="1:20" ht="24.95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>
        <f>IFERROR(VLOOKUP(A42,'Control -LR-ES Mayo 2022'!$H$7:$N$22,3,FALSE),"0")</f>
        <v>0</v>
      </c>
      <c r="F42" s="158">
        <f>IFERROR(VLOOKUP(A42,'Control -LR-ES Mayo 2022'!$H$7:$N$22,2,FALSE),"0")</f>
        <v>100</v>
      </c>
      <c r="G42" s="158">
        <f>IFERROR(VLOOKUP(A42,'Control -LR-ES Mayo 2022'!$H$7:$N$22,6,FALSE),"0")</f>
        <v>0</v>
      </c>
      <c r="H42" s="158">
        <f>IFERROR(VLOOKUP(A42,'Control -LR-ES Mayo 2022'!$H$7:$N$22,4,FALSE),"0")</f>
        <v>0</v>
      </c>
      <c r="I42" s="326">
        <f t="shared" si="1"/>
        <v>100</v>
      </c>
      <c r="J42" s="158" t="s">
        <v>12</v>
      </c>
      <c r="K42" s="325">
        <f t="shared" si="2"/>
        <v>445</v>
      </c>
      <c r="L42" s="350"/>
      <c r="M42" s="54" t="str">
        <f>A42</f>
        <v>RT740</v>
      </c>
      <c r="N42" s="337">
        <f>I42/200</f>
        <v>0.5</v>
      </c>
      <c r="O42" s="345" t="s">
        <v>220</v>
      </c>
      <c r="P42" s="146"/>
      <c r="Q42" s="146"/>
      <c r="R42" s="146"/>
    </row>
    <row r="43" spans="1:20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Mayo 2022'!$H$7:$N$22,3,FALSE),"0")</f>
        <v>0</v>
      </c>
      <c r="F43" s="158" t="str">
        <f>IFERROR(VLOOKUP(A43,'Control -LR-ES Mayo 2022'!$H$7:$N$22,2,FALSE),"0")</f>
        <v>0</v>
      </c>
      <c r="G43" s="158" t="str">
        <f>IFERROR(VLOOKUP(A43,'Control -LR-ES Mayo 2022'!$H$7:$N$22,5,FALSE),"0")</f>
        <v>0</v>
      </c>
      <c r="H43" s="158" t="str">
        <f>IFERROR(VLOOKUP(A43,'Control -LR-ES Mayo 2022'!$H$7:$N$22,4,FALSE),"0")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350"/>
      <c r="M43" s="54" t="str">
        <f>A43</f>
        <v>RT760</v>
      </c>
      <c r="N43" s="337">
        <f t="shared" si="3"/>
        <v>0</v>
      </c>
      <c r="O43" s="146"/>
      <c r="P43" s="146"/>
      <c r="Q43" s="146"/>
      <c r="R43" s="146"/>
    </row>
    <row r="44" spans="1:20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Mayo 2022'!$H$7:$N$22,3,FALSE),"0")</f>
        <v>0</v>
      </c>
      <c r="F44" s="158" t="str">
        <f>IFERROR(VLOOKUP(A44,'Control -LR-ES Mayo 2022'!$H$7:$N$22,2,FALSE),"0")</f>
        <v>0</v>
      </c>
      <c r="G44" s="158" t="str">
        <f>IFERROR(VLOOKUP(A44,'Control -LR-ES Mayo 2022'!$H$7:$N$22,5,FALSE),"0")</f>
        <v>0</v>
      </c>
      <c r="H44" s="158" t="str">
        <f>IFERROR(VLOOKUP(A44,'Control -LR-ES Mayo 2022'!$H$7:$N$22,4,FALSE),"0")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350"/>
      <c r="M44" s="290" t="s">
        <v>249</v>
      </c>
      <c r="N44" s="337">
        <f t="shared" si="3"/>
        <v>0</v>
      </c>
      <c r="O44" s="146"/>
      <c r="P44" s="146"/>
      <c r="Q44" s="146"/>
      <c r="R44" s="146"/>
    </row>
    <row r="45" spans="1:20" customFormat="1" ht="24.95" hidden="1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 t="str">
        <f>IFERROR(VLOOKUP(A45,'Control -LR-ES Mayo 2022'!$H$7:$N$22,3,FALSE),"0")</f>
        <v>0</v>
      </c>
      <c r="F45" s="158" t="str">
        <f>IFERROR(VLOOKUP(A45,'Control -LR-ES Mayo 2022'!$H$7:$N$22,2,FALSE),"0")</f>
        <v>0</v>
      </c>
      <c r="G45" s="158" t="str">
        <f>IFERROR(VLOOKUP(A45,'Control -LR-ES Mayo 2022'!$H$7:$N$22,6,FALSE),"0")</f>
        <v>0</v>
      </c>
      <c r="H45" s="158" t="str">
        <f>IFERROR(VLOOKUP(A45,'Control -LR-ES Mayo 2022'!$H$7:$N$22,4,FALSE),"0")</f>
        <v>0</v>
      </c>
      <c r="I45" s="326">
        <f t="shared" si="1"/>
        <v>0</v>
      </c>
      <c r="J45" s="327" t="s">
        <v>12</v>
      </c>
      <c r="K45" s="325">
        <f t="shared" si="2"/>
        <v>0</v>
      </c>
      <c r="L45" s="350">
        <f>D45*200</f>
        <v>642</v>
      </c>
      <c r="M45" s="290" t="s">
        <v>261</v>
      </c>
      <c r="N45" s="337">
        <f>I45/200</f>
        <v>0</v>
      </c>
      <c r="O45" s="345" t="s">
        <v>220</v>
      </c>
      <c r="P45" s="146"/>
      <c r="Q45" s="146"/>
      <c r="R45" s="146"/>
    </row>
    <row r="46" spans="1:20" customFormat="1" ht="24.95" customHeight="1" x14ac:dyDescent="0.2">
      <c r="A46" s="87" t="s">
        <v>329</v>
      </c>
      <c r="B46" s="158">
        <v>39</v>
      </c>
      <c r="C46" s="322" t="s">
        <v>332</v>
      </c>
      <c r="D46" s="325">
        <f t="shared" si="0"/>
        <v>4.9000000000000004</v>
      </c>
      <c r="E46" s="158">
        <f>IFERROR(VLOOKUP(A46,'Control -LR-ES Mayo 2022'!$H$7:$N$22,3,FALSE),"0")</f>
        <v>140</v>
      </c>
      <c r="F46" s="158">
        <f>IFERROR(VLOOKUP(A46,'Control -LR-ES Mayo 2022'!$H$7:$N$22,2,FALSE),"0")</f>
        <v>0</v>
      </c>
      <c r="G46" s="158">
        <f>IFERROR(VLOOKUP(A46,'Control -LR-ES Mayo 2022'!$H$7:$N$22,6,FALSE),"0")</f>
        <v>0</v>
      </c>
      <c r="H46" s="158">
        <f>IFERROR(VLOOKUP(A46,'Control -LR-ES Mayo 2022'!$H$7:$N$22,4,FALSE),"0")</f>
        <v>0</v>
      </c>
      <c r="I46" s="326">
        <f t="shared" si="1"/>
        <v>140</v>
      </c>
      <c r="J46" s="327"/>
      <c r="K46" s="325">
        <f t="shared" si="2"/>
        <v>686</v>
      </c>
      <c r="L46" s="350"/>
      <c r="M46" s="290" t="s">
        <v>336</v>
      </c>
      <c r="N46" s="346">
        <f t="shared" si="3"/>
        <v>140</v>
      </c>
      <c r="O46" s="345"/>
      <c r="P46" s="146"/>
      <c r="Q46" s="146"/>
      <c r="R46" s="146"/>
    </row>
    <row r="47" spans="1:20" customFormat="1" ht="24.95" customHeight="1" x14ac:dyDescent="0.2">
      <c r="A47" s="87" t="s">
        <v>227</v>
      </c>
      <c r="B47" s="158">
        <v>40</v>
      </c>
      <c r="C47" s="324" t="s">
        <v>227</v>
      </c>
      <c r="D47" s="325">
        <f>VLOOKUP(A47,$A$102:$B$148,2,FALSE)</f>
        <v>4.4000000000000004</v>
      </c>
      <c r="E47" s="158">
        <f>IFERROR(VLOOKUP(A47,'Control -LR-ES Mayo 2022'!$H$7:$N$22,3,FALSE),"0")</f>
        <v>1100</v>
      </c>
      <c r="F47" s="158">
        <f>IFERROR(VLOOKUP(A47,'Control -LR-ES Mayo 2022'!$H$7:$N$22,2,FALSE),"0")</f>
        <v>0</v>
      </c>
      <c r="G47" s="158">
        <f>IFERROR(VLOOKUP(A47,'Control -LR-ES Mayo 2022'!$H$7:$N$22,6,FALSE),"0")</f>
        <v>0</v>
      </c>
      <c r="H47" s="158">
        <f>IFERROR(VLOOKUP(A47,'Control -LR-ES Mayo 2022'!$H$7:$N$22,4,FALSE),"0")</f>
        <v>0</v>
      </c>
      <c r="I47" s="326">
        <f t="shared" si="1"/>
        <v>1100</v>
      </c>
      <c r="J47" s="327" t="s">
        <v>12</v>
      </c>
      <c r="K47" s="325">
        <f t="shared" si="2"/>
        <v>4840</v>
      </c>
      <c r="L47" s="350"/>
      <c r="M47" s="290">
        <v>20002380</v>
      </c>
      <c r="N47" s="346">
        <f t="shared" si="3"/>
        <v>1100</v>
      </c>
      <c r="O47" s="65" t="s">
        <v>224</v>
      </c>
      <c r="R47" s="146"/>
      <c r="S47" s="65"/>
      <c r="T47" s="65"/>
    </row>
    <row r="48" spans="1:20" ht="28.5" hidden="1" customHeight="1" x14ac:dyDescent="0.2">
      <c r="A48" s="87" t="s">
        <v>228</v>
      </c>
      <c r="B48" s="158">
        <v>41</v>
      </c>
      <c r="C48" s="329" t="s">
        <v>228</v>
      </c>
      <c r="D48" s="325">
        <f>VLOOKUP(A48,$A$102:$B$148,2,FALSE)</f>
        <v>3.88</v>
      </c>
      <c r="E48" s="158" t="str">
        <f>IFERROR(VLOOKUP(A48,'Control -LR-ES Mayo 2022'!$H$7:$N$22,3,FALSE),"0")</f>
        <v>0</v>
      </c>
      <c r="F48" s="158" t="str">
        <f>IFERROR(VLOOKUP(A48,'Control -LR-ES Mayo 2022'!$H$7:$N$22,2,FALSE),"0")</f>
        <v>0</v>
      </c>
      <c r="G48" s="158" t="str">
        <f>IFERROR(VLOOKUP(A48,'Control -LR-ES Mayo 2022'!$H$7:$N$22,5,FALSE),"0")</f>
        <v>0</v>
      </c>
      <c r="H48" s="158" t="str">
        <f>IFERROR(VLOOKUP(A48,'Control -LR-ES Mayo 2022'!$H$7:$N$22,4,FALSE),"0")</f>
        <v>0</v>
      </c>
      <c r="I48" s="326">
        <f t="shared" si="1"/>
        <v>0</v>
      </c>
      <c r="J48" s="204" t="s">
        <v>12</v>
      </c>
      <c r="K48" s="325">
        <f t="shared" si="2"/>
        <v>0</v>
      </c>
      <c r="L48" s="350"/>
      <c r="M48" s="290">
        <v>20002186</v>
      </c>
      <c r="N48" s="337">
        <f t="shared" si="3"/>
        <v>0</v>
      </c>
      <c r="O48"/>
      <c r="P48"/>
      <c r="Q48"/>
    </row>
    <row r="49" spans="1:22" s="268" customFormat="1" ht="30" customHeight="1" x14ac:dyDescent="0.2">
      <c r="B49" s="269"/>
      <c r="C49" s="562" t="s">
        <v>11</v>
      </c>
      <c r="D49" s="563"/>
      <c r="E49" s="326">
        <f>SUM(E8:E48)</f>
        <v>3335</v>
      </c>
      <c r="F49" s="326">
        <f>SUM(F8:F48)</f>
        <v>5210</v>
      </c>
      <c r="G49" s="326">
        <f>SUM(G8:G48)</f>
        <v>0</v>
      </c>
      <c r="H49" s="326">
        <f>SUM(H8:H48)</f>
        <v>490</v>
      </c>
      <c r="I49" s="333">
        <f>SUM(I8:I48)</f>
        <v>9035</v>
      </c>
      <c r="J49" s="334" t="s">
        <v>12</v>
      </c>
      <c r="K49" s="335">
        <f>SUM(K8:K48)</f>
        <v>36723.600000000006</v>
      </c>
      <c r="L49" s="350"/>
      <c r="M49" s="271"/>
      <c r="O49" s="185"/>
      <c r="P49" s="142"/>
      <c r="Q49" s="142"/>
      <c r="R49" s="142"/>
      <c r="S49" s="142"/>
    </row>
    <row r="50" spans="1:22" s="268" customFormat="1" ht="30" customHeight="1" x14ac:dyDescent="0.2">
      <c r="B50" s="269"/>
      <c r="C50" s="330"/>
      <c r="D50" s="330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350"/>
      <c r="M50" s="271"/>
      <c r="O50" s="185"/>
      <c r="P50" s="142"/>
      <c r="Q50" s="142"/>
      <c r="R50" s="142"/>
      <c r="S50" s="142"/>
    </row>
    <row r="51" spans="1:22" s="268" customFormat="1" ht="30" customHeight="1" x14ac:dyDescent="0.2">
      <c r="B51" s="269"/>
      <c r="C51" s="542" t="s">
        <v>322</v>
      </c>
      <c r="D51" s="542"/>
      <c r="E51" s="542"/>
      <c r="F51" s="542"/>
      <c r="G51" s="542"/>
      <c r="H51" s="542"/>
      <c r="I51" s="261">
        <f>J51/J51</f>
        <v>1</v>
      </c>
      <c r="J51" s="309">
        <f>K49</f>
        <v>36723.600000000006</v>
      </c>
      <c r="K51" s="309">
        <f>J51*0.97</f>
        <v>35621.892000000007</v>
      </c>
      <c r="L51" s="350"/>
      <c r="M51" s="56"/>
      <c r="N51" s="286"/>
      <c r="S51" s="142"/>
      <c r="T51" s="142"/>
      <c r="U51" s="142"/>
      <c r="V51" s="142"/>
    </row>
    <row r="52" spans="1:22" s="268" customFormat="1" ht="30" customHeight="1" x14ac:dyDescent="0.2">
      <c r="B52" s="269"/>
      <c r="C52" s="557" t="s">
        <v>311</v>
      </c>
      <c r="D52" s="558"/>
      <c r="E52" s="558"/>
      <c r="F52" s="558"/>
      <c r="G52" s="558"/>
      <c r="H52" s="559"/>
      <c r="I52" s="261">
        <f>J52/$J$51</f>
        <v>0.39336285113659875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14445.7</v>
      </c>
      <c r="K52" s="70">
        <f>J52*0.97</f>
        <v>14012.329</v>
      </c>
      <c r="L52" s="350"/>
      <c r="M52" s="56"/>
      <c r="N52" s="286"/>
      <c r="S52" s="142"/>
      <c r="T52" s="142"/>
      <c r="U52" s="142"/>
      <c r="V52" s="142"/>
    </row>
    <row r="53" spans="1:22" s="268" customFormat="1" ht="30" customHeight="1" x14ac:dyDescent="0.2">
      <c r="B53" s="269"/>
      <c r="C53" s="557" t="s">
        <v>313</v>
      </c>
      <c r="D53" s="558"/>
      <c r="E53" s="558"/>
      <c r="F53" s="558"/>
      <c r="G53" s="558"/>
      <c r="H53" s="559"/>
      <c r="I53" s="261">
        <f>J53/$J$51</f>
        <v>0.53973194349137865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19820.899999999998</v>
      </c>
      <c r="K53" s="70">
        <f>J53*0.97</f>
        <v>19226.272999999997</v>
      </c>
      <c r="L53" s="56"/>
      <c r="M53" s="56"/>
      <c r="N53" s="286"/>
      <c r="S53" s="142"/>
      <c r="T53" s="142"/>
      <c r="U53" s="142"/>
      <c r="V53" s="142"/>
    </row>
    <row r="54" spans="1:22" s="268" customFormat="1" ht="30" customHeight="1" x14ac:dyDescent="0.2">
      <c r="B54" s="269"/>
      <c r="C54" s="569" t="s">
        <v>312</v>
      </c>
      <c r="D54" s="570"/>
      <c r="E54" s="570"/>
      <c r="F54" s="570"/>
      <c r="G54" s="570"/>
      <c r="H54" s="571"/>
      <c r="I54" s="261">
        <f>J54/$J$51</f>
        <v>0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0</v>
      </c>
      <c r="K54" s="70">
        <f>J54*0.97</f>
        <v>0</v>
      </c>
      <c r="L54" s="56"/>
      <c r="M54" s="56"/>
      <c r="N54" s="286"/>
      <c r="S54" s="142"/>
      <c r="T54" s="142"/>
      <c r="U54" s="142"/>
      <c r="V54" s="142"/>
    </row>
    <row r="55" spans="1:22" s="268" customFormat="1" ht="30" customHeight="1" x14ac:dyDescent="0.2">
      <c r="B55" s="269"/>
      <c r="C55" s="569" t="s">
        <v>314</v>
      </c>
      <c r="D55" s="570"/>
      <c r="E55" s="570"/>
      <c r="F55" s="570"/>
      <c r="G55" s="570"/>
      <c r="H55" s="571"/>
      <c r="I55" s="261">
        <f>J55/$J$51</f>
        <v>6.6905205372022339E-2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2457</v>
      </c>
      <c r="K55" s="70">
        <f>J55*0.97</f>
        <v>2383.29</v>
      </c>
      <c r="L55" s="56"/>
      <c r="M55" s="56"/>
      <c r="N55" s="286"/>
      <c r="S55" s="142"/>
      <c r="T55" s="142"/>
      <c r="U55" s="142"/>
      <c r="V55" s="142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56"/>
      <c r="M56" s="56"/>
      <c r="N56" s="286"/>
      <c r="S56" s="142"/>
      <c r="T56" s="142"/>
      <c r="U56" s="142"/>
      <c r="V56" s="142"/>
    </row>
    <row r="57" spans="1:22" ht="30" customHeight="1" x14ac:dyDescent="0.2">
      <c r="B57" s="289"/>
      <c r="C57" s="560" t="s">
        <v>306</v>
      </c>
      <c r="D57" s="560"/>
      <c r="E57" s="560"/>
      <c r="F57" s="560"/>
      <c r="G57" s="278">
        <v>2094.98</v>
      </c>
      <c r="H57" s="279">
        <v>0.3</v>
      </c>
      <c r="I57" s="158" t="s">
        <v>10</v>
      </c>
      <c r="J57" s="309">
        <f>(G57*H57)</f>
        <v>628.49400000000003</v>
      </c>
      <c r="K57" s="309">
        <f>J57*0.97</f>
        <v>609.63918000000001</v>
      </c>
      <c r="L57" s="56"/>
      <c r="M57" s="56"/>
      <c r="N57" s="174"/>
      <c r="O57" s="280"/>
      <c r="P57" s="60"/>
      <c r="Q57" s="59"/>
      <c r="R57" s="59"/>
      <c r="S57" s="59"/>
      <c r="T57" s="146"/>
    </row>
    <row r="58" spans="1:22" ht="30" customHeight="1" x14ac:dyDescent="0.2">
      <c r="B58" s="289"/>
      <c r="C58" s="564" t="s">
        <v>315</v>
      </c>
      <c r="D58" s="564"/>
      <c r="E58" s="564"/>
      <c r="F58" s="564"/>
      <c r="G58" s="278">
        <v>2094.98</v>
      </c>
      <c r="H58" s="279">
        <v>0.1</v>
      </c>
      <c r="I58" s="158" t="s">
        <v>10</v>
      </c>
      <c r="J58" s="309">
        <f>(G58*H58)</f>
        <v>209.49800000000002</v>
      </c>
      <c r="K58" s="309">
        <f>J58*0.97</f>
        <v>203.21306000000001</v>
      </c>
      <c r="L58" s="56"/>
      <c r="M58" s="344">
        <v>20002585</v>
      </c>
      <c r="N58" s="174">
        <f>G58</f>
        <v>2094.98</v>
      </c>
      <c r="O58" s="280">
        <v>0.4</v>
      </c>
      <c r="P58" s="60"/>
      <c r="Q58" s="59"/>
      <c r="R58" s="59"/>
      <c r="S58" s="59"/>
      <c r="T58" s="146"/>
    </row>
    <row r="59" spans="1:22" ht="30" customHeight="1" x14ac:dyDescent="0.2">
      <c r="B59" s="289"/>
      <c r="C59" s="560" t="s">
        <v>305</v>
      </c>
      <c r="D59" s="560"/>
      <c r="E59" s="560"/>
      <c r="F59" s="560"/>
      <c r="G59" s="226">
        <v>1103523.0533187997</v>
      </c>
      <c r="H59" s="279">
        <v>0.3</v>
      </c>
      <c r="I59" s="158" t="s">
        <v>10</v>
      </c>
      <c r="J59" s="352">
        <f>(G59*H59)</f>
        <v>331056.91599563992</v>
      </c>
      <c r="K59" s="352">
        <f>J59*0.97</f>
        <v>321125.20851577073</v>
      </c>
      <c r="L59" s="56"/>
      <c r="M59" s="342">
        <v>20002369</v>
      </c>
      <c r="N59" s="174">
        <f>G59</f>
        <v>1103523.0533187997</v>
      </c>
      <c r="O59" s="280">
        <f>0.4</f>
        <v>0.4</v>
      </c>
      <c r="P59" s="60"/>
      <c r="Q59" s="59"/>
      <c r="R59" s="59"/>
      <c r="S59" s="59"/>
      <c r="T59" s="146"/>
    </row>
    <row r="60" spans="1:22" ht="30" customHeight="1" x14ac:dyDescent="0.2">
      <c r="B60" s="289"/>
      <c r="C60" s="564" t="s">
        <v>316</v>
      </c>
      <c r="D60" s="564"/>
      <c r="E60" s="564"/>
      <c r="F60" s="564"/>
      <c r="G60" s="226">
        <f>G59</f>
        <v>1103523.0533187997</v>
      </c>
      <c r="H60" s="279">
        <v>0.1</v>
      </c>
      <c r="I60" s="158" t="s">
        <v>10</v>
      </c>
      <c r="J60" s="352">
        <f>(G60*H60)</f>
        <v>110352.30533187998</v>
      </c>
      <c r="K60" s="352">
        <f>J60*0.97</f>
        <v>107041.73617192358</v>
      </c>
      <c r="L60" s="56"/>
      <c r="M60" s="56"/>
      <c r="O60" s="149"/>
      <c r="P60" s="280"/>
      <c r="Q60" s="60"/>
      <c r="R60" s="59"/>
      <c r="S60" s="59"/>
      <c r="T60" s="59"/>
      <c r="U60" s="146"/>
    </row>
    <row r="61" spans="1:22" ht="30" customHeight="1" x14ac:dyDescent="0.25">
      <c r="A61" s="144"/>
      <c r="B61" s="9"/>
      <c r="C61" s="10"/>
      <c r="D61" s="12"/>
      <c r="E61" s="12"/>
      <c r="F61" s="11"/>
      <c r="G61" s="11"/>
      <c r="H61" s="13"/>
      <c r="I61" s="11"/>
      <c r="J61" s="11"/>
      <c r="K61" s="13"/>
      <c r="L61" s="56"/>
      <c r="M61" s="56"/>
      <c r="N61" s="56"/>
      <c r="O61" s="56"/>
    </row>
    <row r="62" spans="1:22" s="282" customFormat="1" ht="30" customHeight="1" x14ac:dyDescent="0.2">
      <c r="A62" s="268"/>
      <c r="B62" s="566" t="s">
        <v>296</v>
      </c>
      <c r="C62" s="567"/>
      <c r="D62" s="567"/>
      <c r="E62" s="567"/>
      <c r="F62" s="567"/>
      <c r="G62" s="568"/>
      <c r="H62" s="281" t="s">
        <v>8</v>
      </c>
      <c r="I62" s="540">
        <f>J57+J51+J58</f>
        <v>37561.592000000004</v>
      </c>
      <c r="J62" s="565"/>
      <c r="K62" s="541"/>
      <c r="L62" s="56"/>
      <c r="M62" s="56"/>
      <c r="N62" s="56"/>
      <c r="O62" s="5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66" t="s">
        <v>15</v>
      </c>
      <c r="C63" s="567"/>
      <c r="D63" s="567"/>
      <c r="E63" s="567"/>
      <c r="F63" s="567"/>
      <c r="G63" s="568"/>
      <c r="H63" s="283" t="s">
        <v>9</v>
      </c>
      <c r="I63" s="540">
        <f>J59+J60</f>
        <v>441409.22132751992</v>
      </c>
      <c r="J63" s="565"/>
      <c r="K63" s="541"/>
      <c r="L63" s="56"/>
      <c r="M63" s="56"/>
      <c r="N63" s="56"/>
      <c r="O63" s="56"/>
      <c r="P63" s="268"/>
      <c r="Q63" s="268"/>
      <c r="R63" s="268"/>
      <c r="S63" s="268"/>
      <c r="T63" s="268"/>
    </row>
    <row r="64" spans="1:22" s="282" customFormat="1" ht="30" customHeight="1" x14ac:dyDescent="0.2">
      <c r="B64" s="572" t="s">
        <v>192</v>
      </c>
      <c r="C64" s="573"/>
      <c r="D64" s="573"/>
      <c r="E64" s="573"/>
      <c r="F64" s="573"/>
      <c r="G64" s="574"/>
      <c r="H64" s="277" t="s">
        <v>8</v>
      </c>
      <c r="I64" s="536">
        <f>K51+K57+K58</f>
        <v>36434.744240000007</v>
      </c>
      <c r="J64" s="575"/>
      <c r="K64" s="537"/>
      <c r="L64" s="56"/>
      <c r="M64" s="56"/>
      <c r="N64" s="56"/>
      <c r="O64" s="5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72" t="s">
        <v>193</v>
      </c>
      <c r="C65" s="573"/>
      <c r="D65" s="573"/>
      <c r="E65" s="573"/>
      <c r="F65" s="573"/>
      <c r="G65" s="574"/>
      <c r="H65" s="277" t="s">
        <v>9</v>
      </c>
      <c r="I65" s="576">
        <f>K59+K60</f>
        <v>428166.94468769431</v>
      </c>
      <c r="J65" s="576"/>
      <c r="K65" s="576"/>
      <c r="L65" s="353"/>
      <c r="M65" s="56"/>
      <c r="N65" s="56"/>
      <c r="O65" s="56"/>
    </row>
    <row r="66" spans="1:15" x14ac:dyDescent="0.2">
      <c r="A66" s="88"/>
      <c r="B66" s="313"/>
      <c r="C66" s="144"/>
      <c r="D66" s="144"/>
      <c r="E66" s="144"/>
      <c r="H66" s="300"/>
      <c r="K66" s="243"/>
      <c r="L66" s="56"/>
      <c r="M66" s="56"/>
      <c r="N66" s="56"/>
      <c r="O66" s="56"/>
    </row>
    <row r="67" spans="1:15" ht="21.95" customHeight="1" x14ac:dyDescent="0.2">
      <c r="A67" s="88"/>
      <c r="B67" s="313"/>
      <c r="C67" s="144"/>
      <c r="D67" s="144"/>
      <c r="E67" s="144"/>
      <c r="H67" s="300"/>
      <c r="K67" s="243"/>
      <c r="L67" s="300"/>
    </row>
    <row r="68" spans="1:15" ht="21.95" customHeight="1" x14ac:dyDescent="0.2">
      <c r="A68" s="88"/>
      <c r="B68" s="313"/>
      <c r="C68" s="144"/>
      <c r="D68" s="144"/>
      <c r="E68" s="144"/>
      <c r="H68" s="300"/>
      <c r="K68" s="243"/>
      <c r="L68" s="300"/>
    </row>
    <row r="69" spans="1:15" ht="21.95" customHeight="1" x14ac:dyDescent="0.2">
      <c r="A69" s="88"/>
      <c r="B69" s="313"/>
      <c r="C69" s="144"/>
      <c r="D69" s="144"/>
      <c r="E69" s="144"/>
      <c r="H69" s="300"/>
      <c r="K69" s="243"/>
      <c r="L69" s="300"/>
    </row>
    <row r="70" spans="1:15" ht="21.95" customHeight="1" x14ac:dyDescent="0.2">
      <c r="A70" s="88"/>
      <c r="B70" s="313"/>
      <c r="D70" s="301"/>
      <c r="E70" s="301"/>
      <c r="F70" s="301"/>
      <c r="G70" s="301"/>
      <c r="H70" s="301"/>
      <c r="I70" s="301"/>
      <c r="J70" s="301"/>
      <c r="K70" s="244"/>
      <c r="L70" s="301"/>
      <c r="M70" s="301"/>
    </row>
    <row r="71" spans="1:15" ht="21.95" customHeight="1" x14ac:dyDescent="0.2">
      <c r="A71" s="88"/>
      <c r="B71" s="313"/>
      <c r="D71" s="301"/>
      <c r="F71" s="301"/>
      <c r="G71" s="301"/>
      <c r="H71" s="301"/>
      <c r="I71" s="301"/>
      <c r="J71" s="301"/>
      <c r="K71" s="244"/>
      <c r="L71" s="301"/>
      <c r="M71" s="301"/>
    </row>
    <row r="72" spans="1:15" ht="23.25" customHeight="1" x14ac:dyDescent="0.2">
      <c r="A72" s="88"/>
      <c r="B72" s="313"/>
      <c r="C72" s="51" t="s">
        <v>16</v>
      </c>
      <c r="D72" s="6"/>
      <c r="F72" s="336"/>
      <c r="G72" s="336"/>
      <c r="H72" s="516" t="s">
        <v>17</v>
      </c>
      <c r="I72" s="516"/>
      <c r="J72" s="516"/>
      <c r="K72" s="535"/>
      <c r="L72" s="266"/>
      <c r="M72" s="266"/>
    </row>
    <row r="73" spans="1:15" ht="15.75" x14ac:dyDescent="0.25">
      <c r="A73" s="88"/>
      <c r="B73" s="36"/>
      <c r="C73" s="46" t="s">
        <v>110</v>
      </c>
      <c r="D73" s="37"/>
      <c r="E73" s="38" t="s">
        <v>258</v>
      </c>
      <c r="F73" s="38"/>
      <c r="G73" s="38"/>
      <c r="H73" s="39"/>
      <c r="I73" s="38"/>
      <c r="J73" s="38"/>
      <c r="K73" s="39"/>
      <c r="L73" s="38"/>
      <c r="M73" s="38"/>
    </row>
    <row r="74" spans="1:15" ht="21.95" customHeight="1" x14ac:dyDescent="0.2">
      <c r="A74" s="88"/>
      <c r="B74" s="314"/>
      <c r="C74" s="315"/>
      <c r="D74" s="315"/>
      <c r="E74" s="316"/>
      <c r="F74" s="316"/>
      <c r="G74" s="316"/>
      <c r="H74" s="316"/>
      <c r="I74" s="316"/>
      <c r="J74" s="316"/>
      <c r="K74" s="245"/>
      <c r="L74" s="316"/>
      <c r="M74" s="316"/>
    </row>
    <row r="75" spans="1:15" ht="21.95" customHeight="1" x14ac:dyDescent="0.2">
      <c r="A75" s="88"/>
    </row>
    <row r="76" spans="1:15" ht="21.95" customHeight="1" x14ac:dyDescent="0.2">
      <c r="A76" s="88"/>
    </row>
    <row r="77" spans="1:15" ht="21.95" customHeight="1" x14ac:dyDescent="0.2">
      <c r="A77" s="88"/>
    </row>
    <row r="78" spans="1:15" ht="21.95" customHeight="1" x14ac:dyDescent="0.2">
      <c r="A78" s="88"/>
    </row>
    <row r="79" spans="1:15" ht="7.5" customHeight="1" x14ac:dyDescent="0.2">
      <c r="A79" s="88"/>
    </row>
    <row r="80" spans="1:15" ht="18" customHeight="1" x14ac:dyDescent="0.2">
      <c r="A80" s="88"/>
    </row>
    <row r="81" spans="1:14" ht="18" customHeight="1" x14ac:dyDescent="0.2">
      <c r="A81" s="88"/>
    </row>
    <row r="82" spans="1:14" ht="18" customHeight="1" x14ac:dyDescent="0.2">
      <c r="A82" s="88"/>
    </row>
    <row r="83" spans="1:14" ht="18" customHeight="1" x14ac:dyDescent="0.2">
      <c r="N83" s="55"/>
    </row>
    <row r="84" spans="1:14" ht="18" customHeight="1" x14ac:dyDescent="0.2"/>
    <row r="85" spans="1:14" ht="18" customHeight="1" x14ac:dyDescent="0.2"/>
    <row r="99" spans="1:13" ht="15" thickBot="1" x14ac:dyDescent="0.25">
      <c r="A99" s="81" t="s">
        <v>32</v>
      </c>
      <c r="B99" s="80">
        <v>2.38</v>
      </c>
    </row>
    <row r="100" spans="1:13" ht="15" thickBot="1" x14ac:dyDescent="0.25">
      <c r="A100" s="81" t="s">
        <v>31</v>
      </c>
      <c r="B100" s="80">
        <v>3.18</v>
      </c>
      <c r="F100" s="55"/>
      <c r="G100" s="55"/>
      <c r="I100" s="55"/>
      <c r="J100" s="55"/>
      <c r="M100" s="55"/>
    </row>
    <row r="101" spans="1:13" ht="15" thickBot="1" x14ac:dyDescent="0.25">
      <c r="A101" s="81" t="s">
        <v>37</v>
      </c>
      <c r="B101" s="80">
        <v>2.41</v>
      </c>
      <c r="F101" s="55"/>
      <c r="G101" s="55"/>
      <c r="I101" s="55"/>
      <c r="J101" s="55"/>
      <c r="M101" s="55"/>
    </row>
    <row r="102" spans="1:13" ht="15" thickBot="1" x14ac:dyDescent="0.25">
      <c r="A102" s="81" t="s">
        <v>36</v>
      </c>
      <c r="B102" s="80">
        <v>2.15</v>
      </c>
      <c r="F102" s="55"/>
      <c r="G102" s="55"/>
      <c r="I102" s="55"/>
      <c r="J102" s="55"/>
      <c r="M102" s="55"/>
    </row>
    <row r="103" spans="1:13" ht="15" thickBot="1" x14ac:dyDescent="0.25">
      <c r="A103" s="81" t="s">
        <v>38</v>
      </c>
      <c r="B103" s="80">
        <v>2.83</v>
      </c>
      <c r="F103" s="55"/>
      <c r="G103" s="55"/>
      <c r="I103" s="55"/>
      <c r="J103" s="55"/>
      <c r="M103" s="55"/>
    </row>
    <row r="104" spans="1:13" ht="15" thickBot="1" x14ac:dyDescent="0.25">
      <c r="A104" s="81" t="s">
        <v>40</v>
      </c>
      <c r="B104" s="80">
        <v>2.15</v>
      </c>
      <c r="F104" s="55"/>
      <c r="G104" s="55"/>
      <c r="I104" s="55"/>
      <c r="J104" s="55"/>
      <c r="M104" s="55"/>
    </row>
    <row r="105" spans="1:13" ht="15" thickBot="1" x14ac:dyDescent="0.25">
      <c r="A105" s="81" t="s">
        <v>39</v>
      </c>
      <c r="B105" s="80">
        <v>3.46</v>
      </c>
      <c r="F105" s="55"/>
      <c r="G105" s="55"/>
      <c r="I105" s="55"/>
      <c r="J105" s="55"/>
      <c r="M105" s="55"/>
    </row>
    <row r="106" spans="1:13" ht="15" thickBot="1" x14ac:dyDescent="0.25">
      <c r="A106" s="81" t="s">
        <v>28</v>
      </c>
      <c r="B106" s="80">
        <v>2.76</v>
      </c>
      <c r="F106" s="55"/>
      <c r="G106" s="55"/>
      <c r="I106" s="55"/>
      <c r="J106" s="55"/>
      <c r="M106" s="55"/>
    </row>
    <row r="107" spans="1:13" ht="15" thickBot="1" x14ac:dyDescent="0.25">
      <c r="A107" s="81" t="s">
        <v>41</v>
      </c>
      <c r="B107" s="80">
        <v>4.3899999999999997</v>
      </c>
      <c r="F107" s="55"/>
      <c r="G107" s="55"/>
      <c r="I107" s="55"/>
      <c r="J107" s="55"/>
      <c r="M107" s="55"/>
    </row>
    <row r="108" spans="1:13" ht="15" thickBot="1" x14ac:dyDescent="0.25">
      <c r="A108" s="81" t="s">
        <v>43</v>
      </c>
      <c r="B108" s="80">
        <v>1.18</v>
      </c>
      <c r="F108" s="55"/>
      <c r="G108" s="55"/>
      <c r="I108" s="55"/>
      <c r="J108" s="55"/>
      <c r="M108" s="55"/>
    </row>
    <row r="109" spans="1:13" ht="15" thickBot="1" x14ac:dyDescent="0.25">
      <c r="A109" s="81" t="s">
        <v>30</v>
      </c>
      <c r="B109" s="80">
        <v>1.84</v>
      </c>
      <c r="F109" s="55"/>
      <c r="G109" s="55"/>
      <c r="I109" s="55"/>
      <c r="J109" s="55"/>
      <c r="M109" s="55"/>
    </row>
    <row r="110" spans="1:13" ht="15" thickBot="1" x14ac:dyDescent="0.25">
      <c r="A110" s="81" t="s">
        <v>34</v>
      </c>
      <c r="B110" s="80">
        <v>5.98</v>
      </c>
      <c r="F110" s="55"/>
      <c r="G110" s="55"/>
      <c r="I110" s="55"/>
      <c r="J110" s="55"/>
      <c r="M110" s="55"/>
    </row>
    <row r="111" spans="1:13" ht="15" thickBot="1" x14ac:dyDescent="0.25">
      <c r="A111" s="81" t="s">
        <v>33</v>
      </c>
      <c r="B111" s="80">
        <v>5.45</v>
      </c>
      <c r="F111" s="55"/>
      <c r="G111" s="55"/>
      <c r="I111" s="55"/>
      <c r="J111" s="55"/>
      <c r="M111" s="55"/>
    </row>
    <row r="112" spans="1:13" ht="15" thickBot="1" x14ac:dyDescent="0.25">
      <c r="A112" s="81" t="s">
        <v>42</v>
      </c>
      <c r="B112" s="80">
        <v>3.9</v>
      </c>
      <c r="F112" s="55"/>
      <c r="G112" s="55"/>
      <c r="I112" s="55"/>
      <c r="J112" s="55"/>
      <c r="M112" s="55"/>
    </row>
    <row r="113" spans="1:13" ht="15" thickBot="1" x14ac:dyDescent="0.25">
      <c r="A113" s="81" t="s">
        <v>29</v>
      </c>
      <c r="B113" s="80">
        <v>2</v>
      </c>
      <c r="F113" s="55"/>
      <c r="G113" s="55"/>
      <c r="I113" s="55"/>
      <c r="J113" s="55"/>
      <c r="M113" s="55"/>
    </row>
    <row r="114" spans="1:13" ht="15" thickBot="1" x14ac:dyDescent="0.25">
      <c r="A114" s="81" t="s">
        <v>62</v>
      </c>
      <c r="B114" s="80">
        <v>1.9</v>
      </c>
      <c r="F114" s="55"/>
      <c r="G114" s="55"/>
      <c r="I114" s="55"/>
      <c r="J114" s="55"/>
      <c r="M114" s="55"/>
    </row>
    <row r="115" spans="1:13" ht="15.75" customHeight="1" thickBot="1" x14ac:dyDescent="0.25">
      <c r="A115" s="81" t="s">
        <v>63</v>
      </c>
      <c r="B115" s="80">
        <v>3.4</v>
      </c>
      <c r="F115" s="55"/>
      <c r="G115" s="55"/>
      <c r="I115" s="55"/>
      <c r="J115" s="55"/>
      <c r="M115" s="55"/>
    </row>
    <row r="116" spans="1:13" ht="15" thickBot="1" x14ac:dyDescent="0.25">
      <c r="A116" s="81" t="s">
        <v>64</v>
      </c>
      <c r="B116" s="80">
        <v>6.1</v>
      </c>
      <c r="F116" s="55"/>
      <c r="G116" s="55"/>
      <c r="I116" s="55"/>
      <c r="J116" s="55"/>
      <c r="M116" s="55"/>
    </row>
    <row r="117" spans="1:13" ht="15" thickBot="1" x14ac:dyDescent="0.25">
      <c r="A117" s="81" t="s">
        <v>65</v>
      </c>
      <c r="B117" s="80">
        <v>6.5</v>
      </c>
      <c r="F117" s="55"/>
      <c r="G117" s="55"/>
      <c r="I117" s="55"/>
      <c r="J117" s="55"/>
      <c r="M117" s="55"/>
    </row>
    <row r="118" spans="1:13" ht="15" thickBot="1" x14ac:dyDescent="0.25">
      <c r="A118" s="81" t="s">
        <v>66</v>
      </c>
      <c r="B118" s="80">
        <v>4.4000000000000004</v>
      </c>
      <c r="F118" s="55"/>
      <c r="G118" s="55"/>
      <c r="I118" s="55"/>
      <c r="J118" s="55"/>
      <c r="M118" s="55"/>
    </row>
    <row r="119" spans="1:13" ht="15" thickBot="1" x14ac:dyDescent="0.25">
      <c r="A119" s="81" t="s">
        <v>67</v>
      </c>
      <c r="B119" s="80">
        <v>2850</v>
      </c>
      <c r="F119" s="55"/>
      <c r="G119" s="55"/>
      <c r="I119" s="55"/>
      <c r="J119" s="55"/>
      <c r="M119" s="55"/>
    </row>
    <row r="120" spans="1:13" ht="15" thickBot="1" x14ac:dyDescent="0.25">
      <c r="A120" s="81" t="s">
        <v>68</v>
      </c>
      <c r="B120" s="80">
        <v>4.5999999999999996</v>
      </c>
      <c r="F120" s="55"/>
      <c r="G120" s="55"/>
      <c r="I120" s="55"/>
      <c r="J120" s="55"/>
      <c r="M120" s="55"/>
    </row>
    <row r="121" spans="1:13" ht="15" thickBot="1" x14ac:dyDescent="0.25">
      <c r="A121" s="81" t="s">
        <v>69</v>
      </c>
      <c r="B121" s="80">
        <v>2.2000000000000002</v>
      </c>
      <c r="C121" s="65">
        <f>B121*200</f>
        <v>440.00000000000006</v>
      </c>
      <c r="F121" s="55"/>
      <c r="G121" s="55"/>
      <c r="I121" s="55"/>
      <c r="J121" s="55"/>
      <c r="M121" s="55"/>
    </row>
    <row r="122" spans="1:13" ht="15" thickBot="1" x14ac:dyDescent="0.25">
      <c r="A122" s="81" t="s">
        <v>70</v>
      </c>
      <c r="B122" s="80">
        <v>3.91</v>
      </c>
      <c r="F122" s="55"/>
      <c r="G122" s="55"/>
      <c r="I122" s="55"/>
      <c r="J122" s="55"/>
      <c r="M122" s="55"/>
    </row>
    <row r="123" spans="1:13" ht="15" thickBot="1" x14ac:dyDescent="0.25">
      <c r="A123" s="81" t="s">
        <v>71</v>
      </c>
      <c r="B123" s="80">
        <v>3.3</v>
      </c>
      <c r="F123" s="55"/>
      <c r="G123" s="55"/>
      <c r="I123" s="55"/>
      <c r="J123" s="55"/>
      <c r="M123" s="55"/>
    </row>
    <row r="124" spans="1:13" ht="15" thickBot="1" x14ac:dyDescent="0.25">
      <c r="A124" s="81" t="s">
        <v>266</v>
      </c>
      <c r="B124" s="80">
        <v>1180</v>
      </c>
      <c r="F124" s="55"/>
      <c r="G124" s="55"/>
      <c r="I124" s="55"/>
      <c r="J124" s="55"/>
      <c r="M124" s="55"/>
    </row>
    <row r="125" spans="1:13" ht="15" thickBot="1" x14ac:dyDescent="0.25">
      <c r="A125" s="81" t="s">
        <v>72</v>
      </c>
      <c r="B125" s="80">
        <v>4.1500000000000004</v>
      </c>
      <c r="F125" s="55"/>
      <c r="G125" s="55"/>
      <c r="I125" s="55"/>
      <c r="J125" s="55"/>
      <c r="M125" s="55"/>
    </row>
    <row r="126" spans="1:13" ht="15" thickBot="1" x14ac:dyDescent="0.25">
      <c r="A126" s="81" t="s">
        <v>73</v>
      </c>
      <c r="B126" s="80">
        <v>4.3600000000000003</v>
      </c>
      <c r="F126" s="55"/>
      <c r="G126" s="55"/>
      <c r="I126" s="55"/>
      <c r="J126" s="55"/>
      <c r="M126" s="55"/>
    </row>
    <row r="127" spans="1:13" ht="15" thickBot="1" x14ac:dyDescent="0.25">
      <c r="A127" s="81" t="s">
        <v>74</v>
      </c>
      <c r="B127" s="80">
        <v>5.3</v>
      </c>
      <c r="F127" s="55"/>
      <c r="G127" s="55"/>
      <c r="I127" s="55"/>
      <c r="J127" s="55"/>
      <c r="M127" s="55"/>
    </row>
    <row r="128" spans="1:13" ht="15" thickBot="1" x14ac:dyDescent="0.25">
      <c r="A128" s="81" t="s">
        <v>75</v>
      </c>
      <c r="B128" s="80">
        <v>2.58</v>
      </c>
      <c r="F128" s="55"/>
      <c r="G128" s="55"/>
      <c r="I128" s="55"/>
      <c r="J128" s="55"/>
      <c r="M128" s="55"/>
    </row>
    <row r="129" spans="1:13" ht="15" thickBot="1" x14ac:dyDescent="0.25">
      <c r="A129" s="81" t="s">
        <v>76</v>
      </c>
      <c r="B129" s="80">
        <v>4.4000000000000004</v>
      </c>
      <c r="F129" s="55"/>
      <c r="G129" s="55"/>
      <c r="I129" s="55"/>
      <c r="J129" s="55"/>
      <c r="M129" s="55"/>
    </row>
    <row r="130" spans="1:13" ht="15" thickBot="1" x14ac:dyDescent="0.25">
      <c r="A130" s="81" t="s">
        <v>77</v>
      </c>
      <c r="B130" s="80">
        <v>4.3</v>
      </c>
      <c r="F130" s="55"/>
      <c r="G130" s="55"/>
      <c r="I130" s="55"/>
      <c r="J130" s="55"/>
      <c r="M130" s="55"/>
    </row>
    <row r="131" spans="1:13" ht="29.25" thickBot="1" x14ac:dyDescent="0.25">
      <c r="A131" s="81" t="s">
        <v>58</v>
      </c>
      <c r="B131" s="80">
        <v>4.3</v>
      </c>
      <c r="H131" s="55"/>
      <c r="K131" s="55"/>
      <c r="L131" s="55"/>
    </row>
    <row r="132" spans="1:13" ht="15" thickBot="1" x14ac:dyDescent="0.25">
      <c r="A132" s="81" t="s">
        <v>35</v>
      </c>
      <c r="B132" s="80">
        <v>2.2000000000000002</v>
      </c>
    </row>
    <row r="133" spans="1:13" ht="15" thickBot="1" x14ac:dyDescent="0.25">
      <c r="A133" s="81" t="s">
        <v>27</v>
      </c>
      <c r="B133" s="80">
        <v>3.23</v>
      </c>
    </row>
    <row r="134" spans="1:13" ht="15" thickBot="1" x14ac:dyDescent="0.25">
      <c r="A134" s="81" t="s">
        <v>59</v>
      </c>
      <c r="B134" s="80">
        <v>3.23</v>
      </c>
    </row>
    <row r="135" spans="1:13" ht="14.25" x14ac:dyDescent="0.2">
      <c r="A135" s="165" t="s">
        <v>200</v>
      </c>
      <c r="B135" s="167">
        <v>5.19</v>
      </c>
      <c r="C135" s="65">
        <f>B135*200</f>
        <v>1038</v>
      </c>
    </row>
    <row r="136" spans="1:13" ht="15" thickBot="1" x14ac:dyDescent="0.25">
      <c r="A136" s="81" t="s">
        <v>203</v>
      </c>
      <c r="B136" s="80">
        <v>4.45</v>
      </c>
    </row>
    <row r="137" spans="1:13" x14ac:dyDescent="0.2">
      <c r="A137" s="96" t="s">
        <v>227</v>
      </c>
      <c r="B137" s="92">
        <v>4.4000000000000004</v>
      </c>
    </row>
    <row r="138" spans="1:13" x14ac:dyDescent="0.2">
      <c r="A138" s="97" t="s">
        <v>228</v>
      </c>
      <c r="B138" s="195">
        <v>3.88</v>
      </c>
    </row>
    <row r="139" spans="1:13" ht="14.25" x14ac:dyDescent="0.2">
      <c r="A139" s="84" t="s">
        <v>261</v>
      </c>
      <c r="B139" s="227">
        <v>3.21</v>
      </c>
    </row>
    <row r="140" spans="1:13" ht="14.25" x14ac:dyDescent="0.2">
      <c r="A140" s="84" t="s">
        <v>329</v>
      </c>
      <c r="B140" s="65">
        <v>4.9000000000000004</v>
      </c>
    </row>
  </sheetData>
  <autoFilter ref="A7:V60" xr:uid="{00000000-0009-0000-0000-000090000000}">
    <filterColumn colId="8">
      <filters blank="1">
        <filter val="0%"/>
        <filter val="1.100,00"/>
        <filter val="1.340,00"/>
        <filter val="1.700,00"/>
        <filter val="1.800,00"/>
        <filter val="100%"/>
        <filter val="100,00"/>
        <filter val="140,00"/>
        <filter val="180,00"/>
        <filter val="20,00"/>
        <filter val="275,00"/>
        <filter val="350,00"/>
        <filter val="380,00"/>
        <filter val="39%"/>
        <filter val="54%"/>
        <filter val="7%"/>
        <filter val="740,00"/>
        <filter val="770,00"/>
        <filter val="9.035,00"/>
        <filter val="Mes"/>
      </filters>
    </filterColumn>
  </autoFilter>
  <mergeCells count="26">
    <mergeCell ref="H72:K72"/>
    <mergeCell ref="B63:G63"/>
    <mergeCell ref="I63:K63"/>
    <mergeCell ref="B64:G64"/>
    <mergeCell ref="I64:K64"/>
    <mergeCell ref="B65:G65"/>
    <mergeCell ref="I65:K65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L82"/>
  <sheetViews>
    <sheetView zoomScale="98" zoomScaleNormal="98" workbookViewId="0">
      <selection activeCell="Q62" sqref="Q62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3.42578125" style="60" bestFit="1" customWidth="1"/>
    <col min="13" max="15" width="13.42578125" bestFit="1" customWidth="1"/>
  </cols>
  <sheetData>
    <row r="1" spans="2:12" x14ac:dyDescent="0.2">
      <c r="C1" s="59" t="s">
        <v>102</v>
      </c>
    </row>
    <row r="3" spans="2:12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2" x14ac:dyDescent="0.2">
      <c r="B4" s="158">
        <v>80054395</v>
      </c>
      <c r="C4" s="163">
        <v>44684</v>
      </c>
      <c r="D4" s="158" t="s">
        <v>32</v>
      </c>
      <c r="E4" s="158">
        <v>390</v>
      </c>
      <c r="F4" s="158" t="s">
        <v>323</v>
      </c>
      <c r="G4" s="60"/>
    </row>
    <row r="5" spans="2:12" x14ac:dyDescent="0.2">
      <c r="B5" s="158">
        <v>80054395</v>
      </c>
      <c r="C5" s="163">
        <v>44684</v>
      </c>
      <c r="D5" s="158" t="s">
        <v>65</v>
      </c>
      <c r="E5" s="158">
        <v>1000</v>
      </c>
      <c r="F5" s="158" t="s">
        <v>323</v>
      </c>
      <c r="G5" s="60"/>
    </row>
    <row r="6" spans="2:12" x14ac:dyDescent="0.2">
      <c r="B6" s="158">
        <v>80054395</v>
      </c>
      <c r="C6" s="163">
        <v>44684</v>
      </c>
      <c r="D6" s="158" t="s">
        <v>69</v>
      </c>
      <c r="E6" s="158">
        <v>200</v>
      </c>
      <c r="F6" s="158" t="s">
        <v>323</v>
      </c>
      <c r="G6" s="60"/>
      <c r="H6" s="53" t="s">
        <v>25</v>
      </c>
      <c r="I6" s="53" t="s">
        <v>129</v>
      </c>
      <c r="L6"/>
    </row>
    <row r="7" spans="2:12" x14ac:dyDescent="0.2">
      <c r="B7" s="158">
        <v>80054395</v>
      </c>
      <c r="C7" s="163">
        <v>44684</v>
      </c>
      <c r="D7" s="158" t="s">
        <v>38</v>
      </c>
      <c r="E7" s="158">
        <v>400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24</v>
      </c>
    </row>
    <row r="8" spans="2:12" x14ac:dyDescent="0.2">
      <c r="B8" s="158">
        <v>80054395</v>
      </c>
      <c r="C8" s="163">
        <v>44684</v>
      </c>
      <c r="D8" s="158" t="s">
        <v>329</v>
      </c>
      <c r="E8" s="158">
        <v>140</v>
      </c>
      <c r="F8" s="158" t="s">
        <v>324</v>
      </c>
      <c r="H8" s="54" t="s">
        <v>32</v>
      </c>
      <c r="I8" s="496">
        <v>1340</v>
      </c>
      <c r="J8" s="496"/>
      <c r="K8" s="496"/>
      <c r="L8" s="496">
        <v>1340</v>
      </c>
    </row>
    <row r="9" spans="2:12" x14ac:dyDescent="0.2">
      <c r="B9" s="158">
        <v>80054395</v>
      </c>
      <c r="C9" s="163">
        <v>44684</v>
      </c>
      <c r="D9" s="158" t="s">
        <v>39</v>
      </c>
      <c r="E9" s="158">
        <v>275</v>
      </c>
      <c r="F9" s="158" t="s">
        <v>324</v>
      </c>
      <c r="H9" s="54" t="s">
        <v>69</v>
      </c>
      <c r="I9" s="496">
        <v>380</v>
      </c>
      <c r="J9" s="496"/>
      <c r="K9" s="496"/>
      <c r="L9" s="496">
        <v>380</v>
      </c>
    </row>
    <row r="10" spans="2:12" x14ac:dyDescent="0.2">
      <c r="B10" s="158">
        <v>80054395</v>
      </c>
      <c r="C10" s="163">
        <v>44684</v>
      </c>
      <c r="D10" s="113" t="s">
        <v>75</v>
      </c>
      <c r="E10" s="113">
        <v>400</v>
      </c>
      <c r="F10" s="113" t="s">
        <v>323</v>
      </c>
      <c r="H10" s="54" t="s">
        <v>38</v>
      </c>
      <c r="I10" s="496">
        <v>770</v>
      </c>
      <c r="J10" s="496"/>
      <c r="K10" s="496"/>
      <c r="L10" s="496">
        <v>770</v>
      </c>
    </row>
    <row r="11" spans="2:12" x14ac:dyDescent="0.2">
      <c r="B11" s="113">
        <v>80054402</v>
      </c>
      <c r="C11" s="163">
        <v>44684</v>
      </c>
      <c r="D11" s="113" t="s">
        <v>203</v>
      </c>
      <c r="E11" s="113">
        <v>100</v>
      </c>
      <c r="F11" s="113" t="s">
        <v>323</v>
      </c>
      <c r="H11" s="54" t="s">
        <v>75</v>
      </c>
      <c r="I11" s="496">
        <v>740</v>
      </c>
      <c r="J11" s="496"/>
      <c r="K11" s="496"/>
      <c r="L11" s="496">
        <v>740</v>
      </c>
    </row>
    <row r="12" spans="2:12" x14ac:dyDescent="0.2">
      <c r="B12" s="113">
        <v>80054605</v>
      </c>
      <c r="C12" s="163">
        <v>44687</v>
      </c>
      <c r="D12" s="113" t="s">
        <v>76</v>
      </c>
      <c r="E12" s="113">
        <v>1800</v>
      </c>
      <c r="F12" s="113" t="s">
        <v>324</v>
      </c>
      <c r="H12" s="54" t="s">
        <v>65</v>
      </c>
      <c r="I12" s="496">
        <v>1700</v>
      </c>
      <c r="J12" s="496"/>
      <c r="K12" s="496"/>
      <c r="L12" s="496">
        <v>1700</v>
      </c>
    </row>
    <row r="13" spans="2:12" x14ac:dyDescent="0.2">
      <c r="B13" s="113">
        <v>80055496</v>
      </c>
      <c r="C13" s="163">
        <v>44704</v>
      </c>
      <c r="D13" s="113" t="s">
        <v>32</v>
      </c>
      <c r="E13" s="113">
        <v>950</v>
      </c>
      <c r="F13" s="113" t="s">
        <v>323</v>
      </c>
      <c r="H13" s="54" t="s">
        <v>39</v>
      </c>
      <c r="I13" s="496"/>
      <c r="J13" s="496">
        <v>275</v>
      </c>
      <c r="K13" s="496"/>
      <c r="L13" s="496">
        <v>275</v>
      </c>
    </row>
    <row r="14" spans="2:12" x14ac:dyDescent="0.2">
      <c r="B14" s="113">
        <v>80055496</v>
      </c>
      <c r="C14" s="163">
        <v>44704</v>
      </c>
      <c r="D14" s="113" t="s">
        <v>65</v>
      </c>
      <c r="E14" s="113">
        <v>700</v>
      </c>
      <c r="F14" s="113" t="s">
        <v>323</v>
      </c>
      <c r="H14" s="54" t="s">
        <v>329</v>
      </c>
      <c r="I14" s="496"/>
      <c r="J14" s="496">
        <v>140</v>
      </c>
      <c r="K14" s="496"/>
      <c r="L14" s="496">
        <v>140</v>
      </c>
    </row>
    <row r="15" spans="2:12" x14ac:dyDescent="0.2">
      <c r="B15" s="113">
        <v>80055496</v>
      </c>
      <c r="C15" s="163">
        <v>44704</v>
      </c>
      <c r="D15" s="113" t="s">
        <v>77</v>
      </c>
      <c r="E15" s="113">
        <v>140</v>
      </c>
      <c r="F15" s="113" t="s">
        <v>325</v>
      </c>
      <c r="H15" s="54" t="s">
        <v>203</v>
      </c>
      <c r="I15" s="496">
        <v>100</v>
      </c>
      <c r="J15" s="496"/>
      <c r="K15" s="496"/>
      <c r="L15" s="496">
        <v>100</v>
      </c>
    </row>
    <row r="16" spans="2:12" x14ac:dyDescent="0.2">
      <c r="B16" s="113">
        <v>80055496</v>
      </c>
      <c r="C16" s="163">
        <v>44704</v>
      </c>
      <c r="D16" s="113" t="s">
        <v>69</v>
      </c>
      <c r="E16" s="113">
        <v>180</v>
      </c>
      <c r="F16" s="113" t="s">
        <v>323</v>
      </c>
      <c r="H16" s="54" t="s">
        <v>76</v>
      </c>
      <c r="I16" s="496"/>
      <c r="J16" s="496">
        <v>1800</v>
      </c>
      <c r="K16" s="496"/>
      <c r="L16" s="496">
        <v>1800</v>
      </c>
    </row>
    <row r="17" spans="2:12" x14ac:dyDescent="0.2">
      <c r="B17" s="113">
        <v>80055496</v>
      </c>
      <c r="C17" s="163">
        <v>44704</v>
      </c>
      <c r="D17" s="113" t="s">
        <v>37</v>
      </c>
      <c r="E17" s="113">
        <v>20</v>
      </c>
      <c r="F17" s="113" t="s">
        <v>324</v>
      </c>
      <c r="H17" s="54" t="s">
        <v>77</v>
      </c>
      <c r="I17" s="496"/>
      <c r="J17" s="496"/>
      <c r="K17" s="496">
        <v>140</v>
      </c>
      <c r="L17" s="496">
        <v>140</v>
      </c>
    </row>
    <row r="18" spans="2:12" x14ac:dyDescent="0.2">
      <c r="B18" s="113">
        <v>80055496</v>
      </c>
      <c r="C18" s="163">
        <v>44704</v>
      </c>
      <c r="D18" s="113" t="s">
        <v>38</v>
      </c>
      <c r="E18" s="113">
        <v>370</v>
      </c>
      <c r="F18" s="113" t="s">
        <v>323</v>
      </c>
      <c r="H18" s="54" t="s">
        <v>37</v>
      </c>
      <c r="I18" s="496"/>
      <c r="J18" s="496">
        <v>20</v>
      </c>
      <c r="K18" s="496"/>
      <c r="L18" s="496">
        <v>20</v>
      </c>
    </row>
    <row r="19" spans="2:12" x14ac:dyDescent="0.2">
      <c r="B19" s="113">
        <v>80055496</v>
      </c>
      <c r="C19" s="163">
        <v>44704</v>
      </c>
      <c r="D19" s="113" t="s">
        <v>74</v>
      </c>
      <c r="E19" s="113">
        <v>350</v>
      </c>
      <c r="F19" s="113" t="s">
        <v>325</v>
      </c>
      <c r="H19" s="54" t="s">
        <v>74</v>
      </c>
      <c r="I19" s="496"/>
      <c r="J19" s="496"/>
      <c r="K19" s="496">
        <v>350</v>
      </c>
      <c r="L19" s="496">
        <v>350</v>
      </c>
    </row>
    <row r="20" spans="2:12" x14ac:dyDescent="0.2">
      <c r="B20" s="113">
        <v>80055496</v>
      </c>
      <c r="C20" s="163">
        <v>44704</v>
      </c>
      <c r="D20" s="113" t="s">
        <v>43</v>
      </c>
      <c r="E20" s="113">
        <v>180</v>
      </c>
      <c r="F20" s="113" t="s">
        <v>323</v>
      </c>
      <c r="H20" s="54" t="s">
        <v>43</v>
      </c>
      <c r="I20" s="496">
        <v>180</v>
      </c>
      <c r="J20" s="496"/>
      <c r="K20" s="496"/>
      <c r="L20" s="496">
        <v>180</v>
      </c>
    </row>
    <row r="21" spans="2:12" x14ac:dyDescent="0.2">
      <c r="B21" s="113">
        <v>80055496</v>
      </c>
      <c r="C21" s="163">
        <v>44704</v>
      </c>
      <c r="D21" s="113" t="s">
        <v>75</v>
      </c>
      <c r="E21" s="235">
        <v>340</v>
      </c>
      <c r="F21" s="113" t="s">
        <v>323</v>
      </c>
      <c r="H21" s="54" t="s">
        <v>227</v>
      </c>
      <c r="I21" s="496"/>
      <c r="J21" s="496">
        <v>1100</v>
      </c>
      <c r="K21" s="496"/>
      <c r="L21" s="496">
        <v>1100</v>
      </c>
    </row>
    <row r="22" spans="2:12" x14ac:dyDescent="0.2">
      <c r="B22" s="113">
        <v>334</v>
      </c>
      <c r="C22" s="114">
        <v>44704</v>
      </c>
      <c r="D22" s="113" t="s">
        <v>227</v>
      </c>
      <c r="E22" s="113">
        <v>1100</v>
      </c>
      <c r="F22" s="113" t="s">
        <v>324</v>
      </c>
      <c r="H22" s="54" t="s">
        <v>24</v>
      </c>
      <c r="I22" s="496">
        <v>5210</v>
      </c>
      <c r="J22" s="496">
        <v>3335</v>
      </c>
      <c r="K22" s="496">
        <v>490</v>
      </c>
      <c r="L22" s="496">
        <v>9035</v>
      </c>
    </row>
    <row r="23" spans="2:12" x14ac:dyDescent="0.2">
      <c r="B23" s="113"/>
      <c r="C23" s="114"/>
      <c r="D23" s="113"/>
      <c r="E23" s="113"/>
      <c r="F23" s="113"/>
      <c r="L23"/>
    </row>
    <row r="24" spans="2:12" x14ac:dyDescent="0.2">
      <c r="B24" s="113"/>
      <c r="C24" s="114"/>
      <c r="D24" s="113"/>
      <c r="E24" s="113"/>
      <c r="F24" s="113"/>
    </row>
    <row r="25" spans="2:12" x14ac:dyDescent="0.2">
      <c r="B25" s="113"/>
      <c r="C25" s="114"/>
      <c r="D25" s="113"/>
      <c r="E25" s="113"/>
      <c r="F25" s="113"/>
    </row>
    <row r="26" spans="2:12" x14ac:dyDescent="0.2">
      <c r="B26" s="113"/>
      <c r="C26" s="114"/>
      <c r="D26" s="113"/>
      <c r="E26" s="113"/>
      <c r="F26" s="113"/>
    </row>
    <row r="27" spans="2:12" x14ac:dyDescent="0.2">
      <c r="B27" s="113"/>
      <c r="C27" s="114"/>
      <c r="D27" s="113"/>
      <c r="E27" s="113"/>
      <c r="F27" s="113"/>
      <c r="H27" s="65"/>
    </row>
    <row r="28" spans="2:12" x14ac:dyDescent="0.2">
      <c r="B28" s="113"/>
      <c r="C28" s="114"/>
      <c r="D28" s="113"/>
      <c r="E28" s="113"/>
      <c r="F28" s="113"/>
    </row>
    <row r="29" spans="2:12" x14ac:dyDescent="0.2">
      <c r="B29" s="113"/>
      <c r="C29" s="114"/>
      <c r="D29" s="113"/>
      <c r="E29" s="113"/>
      <c r="F29" s="113"/>
    </row>
    <row r="30" spans="2:12" x14ac:dyDescent="0.2">
      <c r="B30" s="78"/>
      <c r="C30" s="79"/>
      <c r="D30" s="78"/>
      <c r="E30" s="78"/>
      <c r="F30" s="113"/>
    </row>
    <row r="31" spans="2:12" x14ac:dyDescent="0.2">
      <c r="C31" s="77"/>
      <c r="D31" s="60"/>
      <c r="F31" s="113"/>
    </row>
    <row r="32" spans="2:12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329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91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F4:F23" xr:uid="{00000000-0002-0000-9100-000000000000}">
      <formula1>$C$45:$C$48</formula1>
    </dataValidation>
    <dataValidation type="list" allowBlank="1" showInputMessage="1" showErrorMessage="1" sqref="F24:F38" xr:uid="{00000000-0002-0000-9100-000001000000}">
      <formula1>$C$53:$C$55</formula1>
    </dataValidation>
    <dataValidation type="list" allowBlank="1" showInputMessage="1" showErrorMessage="1" sqref="D14:D30" xr:uid="{00000000-0002-0000-9100-000002000000}">
      <formula1>$B$45:$B$83</formula1>
    </dataValidation>
    <dataValidation type="list" allowBlank="1" showInputMessage="1" showErrorMessage="1" sqref="D5:D13" xr:uid="{00000000-0002-0000-9100-000003000000}">
      <formula1>$B$45:$B$82</formula1>
    </dataValidation>
    <dataValidation type="list" allowBlank="1" showInputMessage="1" showErrorMessage="1" sqref="D31" xr:uid="{00000000-0002-0000-9100-000004000000}">
      <formula1>$B$45:$B$63</formula1>
    </dataValidation>
    <dataValidation type="list" allowBlank="1" showInputMessage="1" showErrorMessage="1" sqref="D4" xr:uid="{00000000-0002-0000-91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filterMode="1">
    <tabColor rgb="FFFFC000"/>
    <pageSetUpPr fitToPage="1"/>
  </sheetPr>
  <dimension ref="A2:W145"/>
  <sheetViews>
    <sheetView showGridLines="0" topLeftCell="A52" zoomScale="85" zoomScaleNormal="85" workbookViewId="0">
      <selection activeCell="H66" sqref="H66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5.85546875" style="65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3"/>
      <c r="J2" s="2"/>
      <c r="K2" s="2"/>
      <c r="L2" s="65">
        <f>107.04</f>
        <v>107.04</v>
      </c>
      <c r="M2" s="304" t="e">
        <f>(L59+#REF!)/'Certifi, servi.EM Junio 2022'!L2+L57+L53+#REF!+#REF!</f>
        <v>#REF!</v>
      </c>
    </row>
    <row r="3" spans="1:20" ht="21.95" customHeight="1" x14ac:dyDescent="0.2">
      <c r="B3" s="524" t="s">
        <v>79</v>
      </c>
      <c r="C3" s="525"/>
      <c r="D3" s="525"/>
      <c r="E3" s="525"/>
      <c r="F3" s="525"/>
      <c r="G3" s="525"/>
      <c r="H3" s="525"/>
      <c r="I3" s="526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2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27" t="s">
        <v>341</v>
      </c>
      <c r="C5" s="528"/>
      <c r="D5" s="528"/>
      <c r="E5" s="528"/>
      <c r="F5" s="528"/>
      <c r="G5" s="528"/>
      <c r="H5" s="528"/>
      <c r="I5" s="529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>VLOOKUP(A8,$A$99:$B$151,2,FALSE)</f>
        <v>2.38</v>
      </c>
      <c r="E8" s="306">
        <f>IFERROR(VLOOKUP(A8,'Control-EM Junio 2022'!$H$3:$L$32,2,FALSE),"0")</f>
        <v>300</v>
      </c>
      <c r="F8" s="306">
        <f>IFERROR(VLOOKUP(A8,'Control-EM Junio 2022'!$H$6:$L$32,3,FALSE),"0")</f>
        <v>1600</v>
      </c>
      <c r="G8" s="306">
        <f t="shared" ref="G8:G51" si="0">E8+F8</f>
        <v>1900</v>
      </c>
      <c r="H8" s="48" t="s">
        <v>12</v>
      </c>
      <c r="I8" s="238">
        <f t="shared" ref="I8:I51" si="1">IFERROR(+D8*G8,"")</f>
        <v>4522</v>
      </c>
      <c r="J8" s="295"/>
      <c r="K8" s="270">
        <f t="shared" ref="K8:K44" si="2">I8+F8</f>
        <v>6122</v>
      </c>
      <c r="M8" s="290" t="s">
        <v>169</v>
      </c>
      <c r="N8" s="144">
        <f>G8</f>
        <v>1900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305">
        <f t="shared" ref="D9:D51" si="3">VLOOKUP(A9,$A$99:$B$151,2,FALSE)</f>
        <v>3.18</v>
      </c>
      <c r="E9" s="306">
        <f>IFERROR(VLOOKUP(A9,'Control-EM Junio 2022'!$H$3:$L$32,2,FALSE),"0")</f>
        <v>780</v>
      </c>
      <c r="F9" s="306">
        <f>IFERROR(VLOOKUP(A9,'Control-EM Junio 2022'!$H$6:$L$32,3,FALSE),"0")</f>
        <v>0</v>
      </c>
      <c r="G9" s="306">
        <f t="shared" si="0"/>
        <v>780</v>
      </c>
      <c r="H9" s="48" t="s">
        <v>12</v>
      </c>
      <c r="I9" s="238">
        <f t="shared" si="1"/>
        <v>2480.4</v>
      </c>
      <c r="J9" s="295"/>
      <c r="K9" s="270">
        <f t="shared" si="2"/>
        <v>2480.4</v>
      </c>
      <c r="L9" s="54"/>
      <c r="M9" s="290" t="s">
        <v>152</v>
      </c>
      <c r="N9" s="144">
        <f t="shared" ref="N9:N51" si="4">G9</f>
        <v>780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305">
        <f t="shared" si="3"/>
        <v>2.41</v>
      </c>
      <c r="E10" s="306">
        <f>IFERROR(VLOOKUP(A10,'Control-EM Junio 2022'!$H$3:$L$32,2,FALSE),"0")</f>
        <v>1225</v>
      </c>
      <c r="F10" s="306">
        <f>IFERROR(VLOOKUP(A10,'Control-EM Junio 2022'!$H$6:$L$32,3,FALSE),"0")</f>
        <v>0</v>
      </c>
      <c r="G10" s="306">
        <f t="shared" si="0"/>
        <v>1225</v>
      </c>
      <c r="H10" s="48" t="s">
        <v>12</v>
      </c>
      <c r="I10" s="238">
        <f t="shared" si="1"/>
        <v>2952.25</v>
      </c>
      <c r="J10" s="295"/>
      <c r="K10" s="270">
        <f t="shared" si="2"/>
        <v>2952.25</v>
      </c>
      <c r="L10" s="54"/>
      <c r="M10" s="290" t="s">
        <v>154</v>
      </c>
      <c r="N10" s="144">
        <f t="shared" si="4"/>
        <v>1225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305">
        <f t="shared" si="3"/>
        <v>2.15</v>
      </c>
      <c r="E11" s="306" t="str">
        <f>IFERROR(VLOOKUP(A11,'Control-EM Junio 2022'!$H$3:$L$32,2,FALSE),"0")</f>
        <v>0</v>
      </c>
      <c r="F11" s="306" t="str">
        <f>IFERROR(VLOOKUP(A11,'Control-EM Junio 2022'!$H$6:$L$32,3,FALSE),"0")</f>
        <v>0</v>
      </c>
      <c r="G11" s="306">
        <f t="shared" si="0"/>
        <v>0</v>
      </c>
      <c r="H11" s="48" t="s">
        <v>12</v>
      </c>
      <c r="I11" s="238">
        <f t="shared" si="1"/>
        <v>0</v>
      </c>
      <c r="J11" s="295"/>
      <c r="K11" s="270">
        <f t="shared" si="2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305">
        <f t="shared" si="3"/>
        <v>2.83</v>
      </c>
      <c r="E12" s="306" t="str">
        <f>IFERROR(VLOOKUP(A12,'Control-EM Junio 2022'!$H$3:$L$32,2,FALSE),"0")</f>
        <v>0</v>
      </c>
      <c r="F12" s="306" t="str">
        <f>IFERROR(VLOOKUP(A12,'Control-EM Junio 2022'!$H$6:$L$32,3,FALSE),"0")</f>
        <v>0</v>
      </c>
      <c r="G12" s="306">
        <f t="shared" si="0"/>
        <v>0</v>
      </c>
      <c r="H12" s="48" t="s">
        <v>12</v>
      </c>
      <c r="I12" s="238">
        <f t="shared" si="1"/>
        <v>0</v>
      </c>
      <c r="J12" s="295"/>
      <c r="K12" s="270">
        <f t="shared" si="2"/>
        <v>0</v>
      </c>
      <c r="L12" s="54"/>
      <c r="M12" s="54"/>
      <c r="N12" s="144">
        <f t="shared" si="4"/>
        <v>0</v>
      </c>
    </row>
    <row r="13" spans="1:20" s="144" customFormat="1" ht="24.95" hidden="1" customHeight="1" x14ac:dyDescent="0.2">
      <c r="A13" s="87" t="s">
        <v>40</v>
      </c>
      <c r="B13" s="158">
        <v>6</v>
      </c>
      <c r="C13" s="45" t="s">
        <v>53</v>
      </c>
      <c r="D13" s="305">
        <f t="shared" si="3"/>
        <v>2.15</v>
      </c>
      <c r="E13" s="306" t="str">
        <f>IFERROR(VLOOKUP(A13,'Control-EM Junio 2022'!$H$3:$L$32,2,FALSE),"0")</f>
        <v>0</v>
      </c>
      <c r="F13" s="306" t="str">
        <f>IFERROR(VLOOKUP(A13,'Control-EM Junio 2022'!$H$6:$L$32,3,FALSE),"0")</f>
        <v>0</v>
      </c>
      <c r="G13" s="306">
        <f t="shared" si="0"/>
        <v>0</v>
      </c>
      <c r="H13" s="48" t="s">
        <v>12</v>
      </c>
      <c r="I13" s="238">
        <f t="shared" si="1"/>
        <v>0</v>
      </c>
      <c r="J13" s="295"/>
      <c r="K13" s="270">
        <f t="shared" si="2"/>
        <v>0</v>
      </c>
      <c r="L13" s="54"/>
      <c r="M13" s="290" t="s">
        <v>335</v>
      </c>
      <c r="N13" s="144">
        <f t="shared" si="4"/>
        <v>0</v>
      </c>
    </row>
    <row r="14" spans="1:20" ht="24.95" customHeight="1" x14ac:dyDescent="0.2">
      <c r="A14" s="87" t="s">
        <v>39</v>
      </c>
      <c r="B14" s="158">
        <v>7</v>
      </c>
      <c r="C14" s="45" t="s">
        <v>52</v>
      </c>
      <c r="D14" s="305">
        <f t="shared" si="3"/>
        <v>3.46</v>
      </c>
      <c r="E14" s="306">
        <f>IFERROR(VLOOKUP(A14,'Control-EM Junio 2022'!$H$3:$L$32,2,FALSE),"0")</f>
        <v>825</v>
      </c>
      <c r="F14" s="306">
        <f>IFERROR(VLOOKUP(A14,'Control-EM Junio 2022'!$H$6:$L$32,3,FALSE),"0")</f>
        <v>0</v>
      </c>
      <c r="G14" s="306">
        <f t="shared" si="0"/>
        <v>825</v>
      </c>
      <c r="H14" s="48" t="s">
        <v>12</v>
      </c>
      <c r="I14" s="238">
        <f t="shared" si="1"/>
        <v>2854.5</v>
      </c>
      <c r="J14" s="295"/>
      <c r="K14" s="270">
        <f t="shared" si="2"/>
        <v>2854.5</v>
      </c>
      <c r="L14" s="54"/>
      <c r="M14" s="290" t="s">
        <v>156</v>
      </c>
      <c r="N14" s="144">
        <f t="shared" si="4"/>
        <v>825</v>
      </c>
      <c r="O14" s="144"/>
      <c r="P14" s="144"/>
      <c r="Q14" s="185"/>
      <c r="R14" s="185"/>
      <c r="S14" s="185"/>
      <c r="T14" s="185"/>
    </row>
    <row r="15" spans="1:20" s="144" customFormat="1" ht="24.95" hidden="1" customHeight="1" x14ac:dyDescent="0.2">
      <c r="A15" s="87" t="s">
        <v>28</v>
      </c>
      <c r="B15" s="158">
        <v>8</v>
      </c>
      <c r="C15" s="45" t="s">
        <v>44</v>
      </c>
      <c r="D15" s="305">
        <f t="shared" si="3"/>
        <v>2.76</v>
      </c>
      <c r="E15" s="306" t="str">
        <f>IFERROR(VLOOKUP(A15,'Control-EM Junio 2022'!$H$3:$L$32,2,FALSE),"0")</f>
        <v>0</v>
      </c>
      <c r="F15" s="306" t="str">
        <f>IFERROR(VLOOKUP(A15,'Control-EM Junio 2022'!$H$6:$L$32,3,FALSE),"0")</f>
        <v>0</v>
      </c>
      <c r="G15" s="306">
        <f t="shared" si="0"/>
        <v>0</v>
      </c>
      <c r="H15" s="327" t="s">
        <v>12</v>
      </c>
      <c r="I15" s="238">
        <f t="shared" si="1"/>
        <v>0</v>
      </c>
      <c r="J15" s="295"/>
      <c r="K15" s="270">
        <f t="shared" si="2"/>
        <v>0</v>
      </c>
      <c r="L15" s="54"/>
      <c r="M15" s="54"/>
      <c r="N15" s="144">
        <f t="shared" si="4"/>
        <v>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305">
        <f t="shared" si="3"/>
        <v>4.3899999999999997</v>
      </c>
      <c r="E16" s="306" t="str">
        <f>IFERROR(VLOOKUP(A16,'Control-EM Junio 2022'!$H$3:$L$32,2,FALSE),"0")</f>
        <v>0</v>
      </c>
      <c r="F16" s="306" t="str">
        <f>IFERROR(VLOOKUP(A16,'Control-EM Junio 2022'!$H$6:$L$32,3,FALSE),"0")</f>
        <v>0</v>
      </c>
      <c r="G16" s="306">
        <f t="shared" si="0"/>
        <v>0</v>
      </c>
      <c r="H16" s="327" t="s">
        <v>12</v>
      </c>
      <c r="I16" s="238">
        <f t="shared" si="1"/>
        <v>0</v>
      </c>
      <c r="J16" s="295"/>
      <c r="K16" s="270">
        <f t="shared" si="2"/>
        <v>0</v>
      </c>
      <c r="L16" s="54"/>
      <c r="M16" s="54"/>
      <c r="N16" s="144">
        <f t="shared" si="4"/>
        <v>0</v>
      </c>
    </row>
    <row r="17" spans="1:20" s="144" customFormat="1" ht="24.95" customHeight="1" x14ac:dyDescent="0.2">
      <c r="A17" s="87" t="s">
        <v>43</v>
      </c>
      <c r="B17" s="158">
        <v>10</v>
      </c>
      <c r="C17" s="45" t="s">
        <v>56</v>
      </c>
      <c r="D17" s="305">
        <f t="shared" si="3"/>
        <v>1.18</v>
      </c>
      <c r="E17" s="306">
        <f>IFERROR(VLOOKUP(A17,'Control-EM Junio 2022'!$H$3:$L$32,2,FALSE),"0")</f>
        <v>300</v>
      </c>
      <c r="F17" s="306">
        <f>IFERROR(VLOOKUP(A17,'Control-EM Junio 2022'!$H$6:$L$32,3,FALSE),"0")</f>
        <v>0</v>
      </c>
      <c r="G17" s="306">
        <f t="shared" si="0"/>
        <v>300</v>
      </c>
      <c r="H17" s="327" t="s">
        <v>12</v>
      </c>
      <c r="I17" s="238">
        <f t="shared" si="1"/>
        <v>354</v>
      </c>
      <c r="J17" s="295"/>
      <c r="K17" s="270">
        <f t="shared" si="2"/>
        <v>354</v>
      </c>
      <c r="L17" s="54"/>
      <c r="M17" s="290" t="s">
        <v>252</v>
      </c>
      <c r="N17" s="144">
        <f t="shared" si="4"/>
        <v>300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305">
        <f t="shared" si="3"/>
        <v>1.84</v>
      </c>
      <c r="E18" s="306">
        <f>IFERROR(VLOOKUP(A18,'Control-EM Junio 2022'!$H$3:$L$32,2,FALSE),"0")</f>
        <v>45</v>
      </c>
      <c r="F18" s="306">
        <f>IFERROR(VLOOKUP(A18,'Control-EM Junio 2022'!$H$6:$L$32,3,FALSE),"0")</f>
        <v>540</v>
      </c>
      <c r="G18" s="306">
        <f t="shared" si="0"/>
        <v>585</v>
      </c>
      <c r="H18" s="204" t="s">
        <v>12</v>
      </c>
      <c r="I18" s="238">
        <f t="shared" si="1"/>
        <v>1076.4000000000001</v>
      </c>
      <c r="J18" s="295"/>
      <c r="K18" s="270">
        <f t="shared" si="2"/>
        <v>1616.4</v>
      </c>
      <c r="L18" s="307"/>
      <c r="M18" s="290" t="s">
        <v>151</v>
      </c>
      <c r="N18" s="144">
        <f t="shared" si="4"/>
        <v>585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305">
        <f t="shared" si="3"/>
        <v>5.98</v>
      </c>
      <c r="E19" s="306" t="str">
        <f>IFERROR(VLOOKUP(A19,'Control-EM Junio 2022'!$H$3:$L$32,2,FALSE),"0")</f>
        <v>0</v>
      </c>
      <c r="F19" s="306" t="str">
        <f>IFERROR(VLOOKUP(A19,'Control-EM Junio 2022'!$H$6:$L$32,3,FALSE),"0")</f>
        <v>0</v>
      </c>
      <c r="G19" s="306">
        <f t="shared" si="0"/>
        <v>0</v>
      </c>
      <c r="H19" s="327" t="s">
        <v>12</v>
      </c>
      <c r="I19" s="238">
        <f t="shared" si="1"/>
        <v>0</v>
      </c>
      <c r="J19" s="295"/>
      <c r="K19" s="270">
        <f t="shared" si="2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305">
        <f t="shared" si="3"/>
        <v>5.45</v>
      </c>
      <c r="E20" s="306" t="str">
        <f>IFERROR(VLOOKUP(A20,'Control-EM Junio 2022'!$H$3:$L$32,2,FALSE),"0")</f>
        <v>0</v>
      </c>
      <c r="F20" s="306" t="str">
        <f>IFERROR(VLOOKUP(A20,'Control-EM Junio 2022'!$H$6:$L$32,3,FALSE),"0")</f>
        <v>0</v>
      </c>
      <c r="G20" s="306">
        <f t="shared" si="0"/>
        <v>0</v>
      </c>
      <c r="H20" s="48" t="s">
        <v>12</v>
      </c>
      <c r="I20" s="238">
        <f t="shared" si="1"/>
        <v>0</v>
      </c>
      <c r="J20" s="295"/>
      <c r="K20" s="270">
        <f t="shared" si="2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305">
        <f t="shared" si="3"/>
        <v>3.9</v>
      </c>
      <c r="E21" s="306" t="str">
        <f>IFERROR(VLOOKUP(A21,'Control-EM Junio 2022'!$H$3:$L$32,2,FALSE),"0")</f>
        <v>0</v>
      </c>
      <c r="F21" s="306" t="str">
        <f>IFERROR(VLOOKUP(A21,'Control-EM Junio 2022'!$H$6:$L$32,3,FALSE),"0")</f>
        <v>0</v>
      </c>
      <c r="G21" s="306">
        <f t="shared" si="0"/>
        <v>0</v>
      </c>
      <c r="H21" s="48" t="s">
        <v>12</v>
      </c>
      <c r="I21" s="238">
        <f t="shared" si="1"/>
        <v>0</v>
      </c>
      <c r="J21" s="295"/>
      <c r="K21" s="270">
        <f t="shared" si="2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305">
        <f t="shared" si="3"/>
        <v>2</v>
      </c>
      <c r="E22" s="306" t="str">
        <f>IFERROR(VLOOKUP(A22,'Control-EM Junio 2022'!$H$3:$L$32,2,FALSE),"0")</f>
        <v>0</v>
      </c>
      <c r="F22" s="306" t="str">
        <f>IFERROR(VLOOKUP(A22,'Control-EM Junio 2022'!$H$6:$L$32,3,FALSE),"0")</f>
        <v>0</v>
      </c>
      <c r="G22" s="306">
        <f t="shared" si="0"/>
        <v>0</v>
      </c>
      <c r="H22" s="48" t="s">
        <v>12</v>
      </c>
      <c r="I22" s="238">
        <f t="shared" si="1"/>
        <v>0</v>
      </c>
      <c r="J22" s="295"/>
      <c r="K22" s="270">
        <f t="shared" si="2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305">
        <f t="shared" si="3"/>
        <v>1.9</v>
      </c>
      <c r="E23" s="306" t="str">
        <f>IFERROR(VLOOKUP(A23,'Control-EM Junio 2022'!$H$3:$L$32,2,FALSE),"0")</f>
        <v>0</v>
      </c>
      <c r="F23" s="306" t="str">
        <f>IFERROR(VLOOKUP(A23,'Control-EM Junio 2022'!$H$6:$L$32,3,FALSE),"0")</f>
        <v>0</v>
      </c>
      <c r="G23" s="306">
        <f t="shared" si="0"/>
        <v>0</v>
      </c>
      <c r="H23" s="328" t="s">
        <v>12</v>
      </c>
      <c r="I23" s="238">
        <f t="shared" si="1"/>
        <v>0</v>
      </c>
      <c r="J23" s="295"/>
      <c r="K23" s="270">
        <f t="shared" si="2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305">
        <f t="shared" si="3"/>
        <v>3.4</v>
      </c>
      <c r="E24" s="306">
        <f>IFERROR(VLOOKUP(A24,'Control-EM Junio 2022'!$H$3:$L$32,2,FALSE),"0")</f>
        <v>0</v>
      </c>
      <c r="F24" s="306">
        <f>IFERROR(VLOOKUP(A24,'Control-EM Junio 2022'!$H$6:$L$32,3,FALSE),"0")</f>
        <v>540</v>
      </c>
      <c r="G24" s="306">
        <f t="shared" si="0"/>
        <v>540</v>
      </c>
      <c r="H24" s="327" t="s">
        <v>12</v>
      </c>
      <c r="I24" s="238">
        <f t="shared" si="1"/>
        <v>1836</v>
      </c>
      <c r="J24" s="295"/>
      <c r="K24" s="270">
        <f t="shared" si="2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305">
        <f t="shared" si="3"/>
        <v>6.1</v>
      </c>
      <c r="E25" s="306" t="str">
        <f>IFERROR(VLOOKUP(A25,'Control-EM Junio 2022'!$H$3:$L$32,2,FALSE),"0")</f>
        <v>0</v>
      </c>
      <c r="F25" s="306" t="str">
        <f>IFERROR(VLOOKUP(A25,'Control-EM Junio 2022'!$H$6:$L$32,3,FALSE),"0")</f>
        <v>0</v>
      </c>
      <c r="G25" s="306">
        <f t="shared" si="0"/>
        <v>0</v>
      </c>
      <c r="H25" s="327" t="s">
        <v>12</v>
      </c>
      <c r="I25" s="238">
        <f t="shared" si="1"/>
        <v>0</v>
      </c>
      <c r="J25" s="295"/>
      <c r="K25" s="270">
        <f t="shared" si="2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305">
        <f t="shared" si="3"/>
        <v>6.5</v>
      </c>
      <c r="E26" s="306" t="str">
        <f>IFERROR(VLOOKUP(A26,'Control-EM Junio 2022'!$H$3:$L$32,2,FALSE),"0")</f>
        <v>0</v>
      </c>
      <c r="F26" s="306" t="str">
        <f>IFERROR(VLOOKUP(A26,'Control-EM Junio 2022'!$H$6:$L$32,3,FALSE),"0")</f>
        <v>0</v>
      </c>
      <c r="G26" s="306">
        <f t="shared" si="0"/>
        <v>0</v>
      </c>
      <c r="H26" s="327" t="s">
        <v>12</v>
      </c>
      <c r="I26" s="238">
        <f t="shared" si="1"/>
        <v>0</v>
      </c>
      <c r="J26" s="295"/>
      <c r="K26" s="270">
        <f t="shared" si="2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305">
        <f t="shared" si="3"/>
        <v>5.82</v>
      </c>
      <c r="E27" s="306">
        <f>IFERROR(VLOOKUP(A27,'Control-EM Junio 2022'!$H$3:$L$32,2,FALSE),"0")</f>
        <v>0</v>
      </c>
      <c r="F27" s="306">
        <f>IFERROR(VLOOKUP(A27,'Control-EM Junio 2022'!$H$6:$L$32,3,FALSE),"0")</f>
        <v>1850</v>
      </c>
      <c r="G27" s="306">
        <f t="shared" si="0"/>
        <v>1850</v>
      </c>
      <c r="H27" s="327" t="s">
        <v>12</v>
      </c>
      <c r="I27" s="238">
        <f t="shared" si="1"/>
        <v>10767</v>
      </c>
      <c r="J27" s="295"/>
      <c r="K27" s="270">
        <f t="shared" si="2"/>
        <v>12617</v>
      </c>
      <c r="L27" s="304"/>
      <c r="M27" s="290" t="s">
        <v>176</v>
      </c>
      <c r="N27" s="144">
        <f t="shared" si="4"/>
        <v>1850</v>
      </c>
      <c r="O27" s="144"/>
      <c r="P27" s="144"/>
      <c r="Q27" s="185"/>
      <c r="R27" s="185"/>
      <c r="S27" s="185"/>
      <c r="T27" s="185"/>
    </row>
    <row r="28" spans="1:20" ht="24.95" hidden="1" customHeight="1" x14ac:dyDescent="0.2">
      <c r="A28" s="87" t="s">
        <v>175</v>
      </c>
      <c r="B28" s="158">
        <v>21</v>
      </c>
      <c r="C28" s="45" t="s">
        <v>97</v>
      </c>
      <c r="D28" s="305">
        <f t="shared" si="3"/>
        <v>2850</v>
      </c>
      <c r="E28" s="306" t="str">
        <f>IFERROR(VLOOKUP(A28,'Control-EM Junio 2022'!$H$3:$L$32,2,FALSE),"0")</f>
        <v>0</v>
      </c>
      <c r="F28" s="306" t="str">
        <f>IFERROR(VLOOKUP(A28,'Control-EM Junio 2022'!$H$6:$L$32,3,FALSE),"0")</f>
        <v>0</v>
      </c>
      <c r="G28" s="306">
        <f t="shared" si="0"/>
        <v>0</v>
      </c>
      <c r="H28" s="204" t="s">
        <v>177</v>
      </c>
      <c r="I28" s="238">
        <f t="shared" si="1"/>
        <v>0</v>
      </c>
      <c r="J28" s="295"/>
      <c r="K28" s="270">
        <f t="shared" si="2"/>
        <v>0</v>
      </c>
      <c r="L28" s="304"/>
      <c r="M28" s="291" t="s">
        <v>175</v>
      </c>
      <c r="N28" s="144">
        <f t="shared" si="4"/>
        <v>0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305">
        <f t="shared" si="3"/>
        <v>4.5999999999999996</v>
      </c>
      <c r="E29" s="306" t="str">
        <f>IFERROR(VLOOKUP(A29,'Control-EM Junio 2022'!$H$3:$L$32,2,FALSE),"0")</f>
        <v>0</v>
      </c>
      <c r="F29" s="306" t="str">
        <f>IFERROR(VLOOKUP(A29,'Control-EM Junio 2022'!$H$6:$L$32,3,FALSE),"0")</f>
        <v>0</v>
      </c>
      <c r="G29" s="306">
        <f t="shared" si="0"/>
        <v>0</v>
      </c>
      <c r="H29" s="48" t="s">
        <v>12</v>
      </c>
      <c r="I29" s="238">
        <f t="shared" si="1"/>
        <v>0</v>
      </c>
      <c r="J29" s="295"/>
      <c r="K29" s="270">
        <f t="shared" si="2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305">
        <f t="shared" si="3"/>
        <v>2.2000000000000002</v>
      </c>
      <c r="E30" s="306" t="str">
        <f>IFERROR(VLOOKUP(A30,'Control-EM Junio 2022'!$H$3:$L$32,2,FALSE),"0")</f>
        <v>0</v>
      </c>
      <c r="F30" s="306" t="str">
        <f>IFERROR(VLOOKUP(A30,'Control-EM Junio 2022'!$H$6:$L$32,3,FALSE),"0")</f>
        <v>0</v>
      </c>
      <c r="G30" s="306">
        <f t="shared" si="0"/>
        <v>0</v>
      </c>
      <c r="H30" s="48" t="s">
        <v>12</v>
      </c>
      <c r="I30" s="238">
        <f t="shared" si="1"/>
        <v>0</v>
      </c>
      <c r="J30" s="295"/>
      <c r="K30" s="270">
        <f t="shared" si="2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305">
        <f t="shared" si="3"/>
        <v>3.91</v>
      </c>
      <c r="E31" s="306">
        <f>IFERROR(VLOOKUP(A31,'Control-EM Junio 2022'!$H$3:$L$32,2,FALSE),"0")</f>
        <v>130</v>
      </c>
      <c r="F31" s="306">
        <f>IFERROR(VLOOKUP(A31,'Control-EM Junio 2022'!$H$6:$L$32,3,FALSE),"0")</f>
        <v>0</v>
      </c>
      <c r="G31" s="306">
        <f t="shared" si="0"/>
        <v>130</v>
      </c>
      <c r="H31" s="48" t="s">
        <v>12</v>
      </c>
      <c r="I31" s="238">
        <f t="shared" si="1"/>
        <v>508.3</v>
      </c>
      <c r="J31" s="295"/>
      <c r="K31" s="270">
        <f t="shared" si="2"/>
        <v>508.3</v>
      </c>
      <c r="M31" s="290" t="s">
        <v>170</v>
      </c>
      <c r="N31" s="144">
        <f t="shared" si="4"/>
        <v>130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305">
        <f t="shared" si="3"/>
        <v>3.3</v>
      </c>
      <c r="E32" s="306" t="str">
        <f>IFERROR(VLOOKUP(A32,'Control-EM Junio 2022'!$H$3:$L$32,2,FALSE),"0")</f>
        <v>0</v>
      </c>
      <c r="F32" s="306" t="str">
        <f>IFERROR(VLOOKUP(A32,'Control-EM Junio 2022'!$H$6:$L$32,3,FALSE),"0")</f>
        <v>0</v>
      </c>
      <c r="G32" s="306">
        <f t="shared" si="0"/>
        <v>0</v>
      </c>
      <c r="H32" s="48" t="s">
        <v>12</v>
      </c>
      <c r="I32" s="238">
        <f t="shared" si="1"/>
        <v>0</v>
      </c>
      <c r="J32" s="295"/>
      <c r="K32" s="270">
        <f t="shared" si="2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0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305">
        <f t="shared" si="3"/>
        <v>4.1500000000000004</v>
      </c>
      <c r="E33" s="306" t="str">
        <f>IFERROR(VLOOKUP(A33,'Control-EM Junio 2022'!$H$3:$L$32,2,FALSE),"0")</f>
        <v>0</v>
      </c>
      <c r="F33" s="306" t="str">
        <f>IFERROR(VLOOKUP(A33,'Control-EM Junio 2022'!$H$6:$L$32,3,FALSE),"0")</f>
        <v>0</v>
      </c>
      <c r="G33" s="306">
        <f t="shared" si="0"/>
        <v>0</v>
      </c>
      <c r="H33" s="327" t="s">
        <v>12</v>
      </c>
      <c r="I33" s="238">
        <f t="shared" si="1"/>
        <v>0</v>
      </c>
      <c r="J33" s="295"/>
      <c r="K33" s="270">
        <f t="shared" si="2"/>
        <v>0</v>
      </c>
      <c r="L33" s="67"/>
      <c r="M33" s="289"/>
      <c r="N33" s="144">
        <f t="shared" si="4"/>
        <v>0</v>
      </c>
    </row>
    <row r="34" spans="1:20" ht="24.95" hidden="1" customHeight="1" x14ac:dyDescent="0.2">
      <c r="A34" s="87" t="s">
        <v>73</v>
      </c>
      <c r="B34" s="158">
        <v>27</v>
      </c>
      <c r="C34" s="45" t="s">
        <v>92</v>
      </c>
      <c r="D34" s="305">
        <f t="shared" si="3"/>
        <v>4.3600000000000003</v>
      </c>
      <c r="E34" s="306" t="str">
        <f>IFERROR(VLOOKUP(A34,'Control-EM Junio 2022'!$H$3:$L$32,2,FALSE),"0")</f>
        <v>0</v>
      </c>
      <c r="F34" s="306" t="str">
        <f>IFERROR(VLOOKUP(A34,'Control-EM Junio 2022'!$H$6:$L$32,3,FALSE),"0")</f>
        <v>0</v>
      </c>
      <c r="G34" s="306">
        <f t="shared" si="0"/>
        <v>0</v>
      </c>
      <c r="H34" s="327" t="s">
        <v>12</v>
      </c>
      <c r="I34" s="238">
        <f t="shared" si="1"/>
        <v>0</v>
      </c>
      <c r="J34" s="295"/>
      <c r="K34" s="270">
        <f t="shared" si="2"/>
        <v>0</v>
      </c>
      <c r="M34" s="290"/>
      <c r="N34" s="144">
        <f t="shared" si="4"/>
        <v>0</v>
      </c>
      <c r="O34" s="144"/>
    </row>
    <row r="35" spans="1:20" ht="24.95" customHeight="1" x14ac:dyDescent="0.2">
      <c r="A35" s="87" t="s">
        <v>74</v>
      </c>
      <c r="B35" s="158">
        <v>28</v>
      </c>
      <c r="C35" s="45" t="s">
        <v>93</v>
      </c>
      <c r="D35" s="305">
        <f t="shared" si="3"/>
        <v>5.3</v>
      </c>
      <c r="E35" s="306">
        <f>IFERROR(VLOOKUP(A35,'Control-EM Junio 2022'!$H$3:$L$32,2,FALSE),"0")</f>
        <v>650</v>
      </c>
      <c r="F35" s="306">
        <f>IFERROR(VLOOKUP(A35,'Control-EM Junio 2022'!$H$6:$L$32,3,FALSE),"0")</f>
        <v>0</v>
      </c>
      <c r="G35" s="306">
        <f t="shared" si="0"/>
        <v>650</v>
      </c>
      <c r="H35" s="327" t="s">
        <v>12</v>
      </c>
      <c r="I35" s="238">
        <f t="shared" si="1"/>
        <v>3445</v>
      </c>
      <c r="J35" s="295"/>
      <c r="K35" s="270">
        <f t="shared" si="2"/>
        <v>3445</v>
      </c>
      <c r="L35" s="304"/>
      <c r="M35" s="290" t="s">
        <v>155</v>
      </c>
      <c r="N35" s="144">
        <f t="shared" si="4"/>
        <v>650</v>
      </c>
      <c r="O35" s="144"/>
      <c r="P35" s="144"/>
      <c r="Q35" s="185"/>
      <c r="R35" s="185"/>
      <c r="S35" s="185"/>
      <c r="T35" s="185"/>
    </row>
    <row r="36" spans="1:20" ht="24.95" customHeight="1" x14ac:dyDescent="0.2">
      <c r="A36" s="87" t="s">
        <v>143</v>
      </c>
      <c r="B36" s="158">
        <v>29</v>
      </c>
      <c r="C36" s="45" t="s">
        <v>147</v>
      </c>
      <c r="D36" s="305">
        <f t="shared" si="3"/>
        <v>3.4</v>
      </c>
      <c r="E36" s="306">
        <f>IFERROR(VLOOKUP(A36,'Control-EM Junio 2022'!$H$3:$L$32,2,FALSE),"0")</f>
        <v>0</v>
      </c>
      <c r="F36" s="306">
        <f>IFERROR(VLOOKUP(A36,'Control-EM Junio 2022'!$H$6:$L$32,3,FALSE),"0")</f>
        <v>180</v>
      </c>
      <c r="G36" s="306">
        <f t="shared" si="0"/>
        <v>180</v>
      </c>
      <c r="H36" s="327" t="s">
        <v>12</v>
      </c>
      <c r="I36" s="238">
        <f t="shared" si="1"/>
        <v>612</v>
      </c>
      <c r="J36" s="295"/>
      <c r="K36" s="270">
        <f t="shared" si="2"/>
        <v>792</v>
      </c>
      <c r="M36" s="290" t="s">
        <v>173</v>
      </c>
      <c r="N36" s="144">
        <f t="shared" si="4"/>
        <v>180</v>
      </c>
      <c r="O36" s="144"/>
      <c r="Q36" s="146"/>
      <c r="R36" s="146"/>
      <c r="S36" s="146"/>
      <c r="T36" s="146"/>
    </row>
    <row r="37" spans="1:20" ht="24.95" hidden="1" customHeight="1" x14ac:dyDescent="0.2">
      <c r="A37" s="87" t="s">
        <v>75</v>
      </c>
      <c r="B37" s="158">
        <v>30</v>
      </c>
      <c r="C37" s="45" t="s">
        <v>95</v>
      </c>
      <c r="D37" s="305">
        <f t="shared" si="3"/>
        <v>2.58</v>
      </c>
      <c r="E37" s="306" t="str">
        <f>IFERROR(VLOOKUP(A37,'Control-EM Junio 2022'!$H$3:$L$32,2,FALSE),"0")</f>
        <v>0</v>
      </c>
      <c r="F37" s="306" t="str">
        <f>IFERROR(VLOOKUP(A37,'Control-EM Junio 2022'!$H$6:$L$32,3,FALSE),"0")</f>
        <v>0</v>
      </c>
      <c r="G37" s="306">
        <f t="shared" si="0"/>
        <v>0</v>
      </c>
      <c r="H37" s="327" t="s">
        <v>12</v>
      </c>
      <c r="I37" s="238">
        <f t="shared" si="1"/>
        <v>0</v>
      </c>
      <c r="J37" s="295"/>
      <c r="K37" s="270">
        <f t="shared" si="2"/>
        <v>0</v>
      </c>
      <c r="M37" s="290"/>
      <c r="N37" s="144">
        <f t="shared" si="4"/>
        <v>0</v>
      </c>
      <c r="O37" s="144"/>
    </row>
    <row r="38" spans="1:20" ht="24.95" hidden="1" customHeight="1" x14ac:dyDescent="0.2">
      <c r="A38" s="87" t="s">
        <v>76</v>
      </c>
      <c r="B38" s="158">
        <v>31</v>
      </c>
      <c r="C38" s="45" t="s">
        <v>124</v>
      </c>
      <c r="D38" s="305">
        <f t="shared" si="3"/>
        <v>4.4000000000000004</v>
      </c>
      <c r="E38" s="306" t="str">
        <f>IFERROR(VLOOKUP(A38,'Control-EM Junio 2022'!$H$3:$L$32,2,FALSE),"0")</f>
        <v>0</v>
      </c>
      <c r="F38" s="306" t="str">
        <f>IFERROR(VLOOKUP(A38,'Control-EM Junio 2022'!$H$6:$L$32,3,FALSE),"0")</f>
        <v>0</v>
      </c>
      <c r="G38" s="306">
        <f t="shared" si="0"/>
        <v>0</v>
      </c>
      <c r="H38" s="327" t="s">
        <v>12</v>
      </c>
      <c r="I38" s="238">
        <f t="shared" si="1"/>
        <v>0</v>
      </c>
      <c r="J38" s="295"/>
      <c r="K38" s="270">
        <f t="shared" si="2"/>
        <v>0</v>
      </c>
      <c r="M38" s="290" t="s">
        <v>248</v>
      </c>
      <c r="N38" s="144">
        <f t="shared" si="4"/>
        <v>0</v>
      </c>
      <c r="O38" s="144"/>
      <c r="Q38" s="146"/>
      <c r="R38" s="146"/>
      <c r="S38" s="146"/>
      <c r="T38" s="146"/>
    </row>
    <row r="39" spans="1:20" ht="24.95" customHeight="1" x14ac:dyDescent="0.2">
      <c r="A39" s="87" t="s">
        <v>77</v>
      </c>
      <c r="B39" s="158">
        <v>32</v>
      </c>
      <c r="C39" s="45" t="s">
        <v>96</v>
      </c>
      <c r="D39" s="305">
        <f t="shared" si="3"/>
        <v>4.3</v>
      </c>
      <c r="E39" s="306">
        <f>IFERROR(VLOOKUP(A39,'Control-EM Junio 2022'!$H$3:$L$32,2,FALSE),"0")</f>
        <v>0</v>
      </c>
      <c r="F39" s="306">
        <f>IFERROR(VLOOKUP(A39,'Control-EM Junio 2022'!$H$6:$L$32,3,FALSE),"0")</f>
        <v>1000</v>
      </c>
      <c r="G39" s="306">
        <f t="shared" si="0"/>
        <v>1000</v>
      </c>
      <c r="H39" s="48" t="s">
        <v>12</v>
      </c>
      <c r="I39" s="238">
        <f t="shared" si="1"/>
        <v>4300</v>
      </c>
      <c r="J39" s="295"/>
      <c r="K39" s="270">
        <f t="shared" si="2"/>
        <v>5300</v>
      </c>
      <c r="M39" s="290" t="s">
        <v>189</v>
      </c>
      <c r="N39" s="144">
        <f t="shared" si="4"/>
        <v>1000</v>
      </c>
      <c r="O39" s="144"/>
      <c r="P39" s="144"/>
      <c r="Q39" s="185"/>
      <c r="R39" s="185"/>
      <c r="S39" s="185"/>
      <c r="T39" s="185"/>
    </row>
    <row r="40" spans="1:20" ht="24.95" hidden="1" customHeight="1" x14ac:dyDescent="0.2">
      <c r="A40" s="87" t="s">
        <v>58</v>
      </c>
      <c r="B40" s="158">
        <v>33</v>
      </c>
      <c r="C40" s="45" t="s">
        <v>61</v>
      </c>
      <c r="D40" s="305">
        <f t="shared" si="3"/>
        <v>4.3</v>
      </c>
      <c r="E40" s="306" t="str">
        <f>IFERROR(VLOOKUP(A40,'Control-EM Junio 2022'!$H$3:$L$32,2,FALSE),"0")</f>
        <v>0</v>
      </c>
      <c r="F40" s="306" t="str">
        <f>IFERROR(VLOOKUP(A40,'Control-EM Junio 2022'!$H$6:$L$32,3,FALSE),"0")</f>
        <v>0</v>
      </c>
      <c r="G40" s="306">
        <f t="shared" si="0"/>
        <v>0</v>
      </c>
      <c r="H40" s="48" t="s">
        <v>12</v>
      </c>
      <c r="I40" s="238">
        <f t="shared" si="1"/>
        <v>0</v>
      </c>
      <c r="J40" s="295"/>
      <c r="K40" s="270">
        <f t="shared" si="2"/>
        <v>0</v>
      </c>
      <c r="M40" s="290"/>
      <c r="N40" s="144">
        <f t="shared" si="4"/>
        <v>0</v>
      </c>
      <c r="O40" s="144"/>
    </row>
    <row r="41" spans="1:20" ht="24.95" hidden="1" customHeight="1" x14ac:dyDescent="0.2">
      <c r="A41" s="87" t="s">
        <v>35</v>
      </c>
      <c r="B41" s="158">
        <v>34</v>
      </c>
      <c r="C41" s="45" t="s">
        <v>50</v>
      </c>
      <c r="D41" s="305">
        <f t="shared" si="3"/>
        <v>2.2000000000000002</v>
      </c>
      <c r="E41" s="306" t="str">
        <f>IFERROR(VLOOKUP(A41,'Control-EM Junio 2022'!$H$3:$L$32,2,FALSE),"0")</f>
        <v>0</v>
      </c>
      <c r="F41" s="306" t="str">
        <f>IFERROR(VLOOKUP(A41,'Control-EM Junio 2022'!$H$6:$L$32,3,FALSE),"0")</f>
        <v>0</v>
      </c>
      <c r="G41" s="306">
        <f t="shared" si="0"/>
        <v>0</v>
      </c>
      <c r="H41" s="48" t="s">
        <v>12</v>
      </c>
      <c r="I41" s="238">
        <f t="shared" si="1"/>
        <v>0</v>
      </c>
      <c r="J41" s="295"/>
      <c r="K41" s="270">
        <f t="shared" si="2"/>
        <v>0</v>
      </c>
      <c r="M41" s="290"/>
      <c r="N41" s="144">
        <f t="shared" si="4"/>
        <v>0</v>
      </c>
      <c r="O41" s="144"/>
    </row>
    <row r="42" spans="1:20" ht="24.95" customHeight="1" x14ac:dyDescent="0.2">
      <c r="A42" s="87" t="s">
        <v>27</v>
      </c>
      <c r="B42" s="158">
        <v>35</v>
      </c>
      <c r="C42" s="45" t="s">
        <v>47</v>
      </c>
      <c r="D42" s="305">
        <f t="shared" si="3"/>
        <v>3.23</v>
      </c>
      <c r="E42" s="306">
        <f>IFERROR(VLOOKUP(A42,'Control-EM Junio 2022'!$H$3:$L$32,2,FALSE),"0")</f>
        <v>0</v>
      </c>
      <c r="F42" s="306">
        <f>IFERROR(VLOOKUP(A42,'Control-EM Junio 2022'!$H$6:$L$32,3,FALSE),"0")</f>
        <v>230</v>
      </c>
      <c r="G42" s="306">
        <f t="shared" si="0"/>
        <v>230</v>
      </c>
      <c r="H42" s="158" t="s">
        <v>12</v>
      </c>
      <c r="I42" s="238">
        <f t="shared" si="1"/>
        <v>742.9</v>
      </c>
      <c r="J42" s="295"/>
      <c r="K42" s="270">
        <f t="shared" si="2"/>
        <v>972.9</v>
      </c>
      <c r="L42" s="174"/>
      <c r="M42" s="290" t="s">
        <v>244</v>
      </c>
      <c r="N42" s="144">
        <f t="shared" si="4"/>
        <v>230</v>
      </c>
      <c r="O42" s="144"/>
      <c r="P42" s="144"/>
      <c r="Q42" s="185"/>
      <c r="R42" s="185"/>
      <c r="S42" s="185"/>
      <c r="T42" s="185"/>
    </row>
    <row r="43" spans="1:20" customFormat="1" ht="24.95" customHeight="1" x14ac:dyDescent="0.2">
      <c r="A43" s="87" t="s">
        <v>59</v>
      </c>
      <c r="B43" s="158">
        <v>36</v>
      </c>
      <c r="C43" s="96" t="s">
        <v>60</v>
      </c>
      <c r="D43" s="305">
        <f t="shared" si="3"/>
        <v>3.23</v>
      </c>
      <c r="E43" s="306">
        <f>IFERROR(VLOOKUP(A43,'Control-EM Junio 2022'!$H$3:$L$32,2,FALSE),"0")</f>
        <v>200</v>
      </c>
      <c r="F43" s="306">
        <f>IFERROR(VLOOKUP(A43,'Control-EM Junio 2022'!$H$6:$L$32,3,FALSE),"0")</f>
        <v>0</v>
      </c>
      <c r="G43" s="306">
        <f t="shared" si="0"/>
        <v>200</v>
      </c>
      <c r="H43" s="327" t="s">
        <v>12</v>
      </c>
      <c r="I43" s="238">
        <f t="shared" si="1"/>
        <v>646</v>
      </c>
      <c r="J43" s="295"/>
      <c r="K43" s="270">
        <f t="shared" si="2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0" customFormat="1" ht="24.95" hidden="1" customHeight="1" x14ac:dyDescent="0.2">
      <c r="A44" s="87" t="s">
        <v>122</v>
      </c>
      <c r="B44" s="158">
        <v>37</v>
      </c>
      <c r="C44" s="164" t="s">
        <v>125</v>
      </c>
      <c r="D44" s="305">
        <f t="shared" si="3"/>
        <v>4.76</v>
      </c>
      <c r="E44" s="306" t="str">
        <f>IFERROR(VLOOKUP(A44,'Control-EM Junio 2022'!$H$3:$L$32,2,FALSE),"0")</f>
        <v>0</v>
      </c>
      <c r="F44" s="306" t="str">
        <f>IFERROR(VLOOKUP(A44,'Control-EM Junio 2022'!$H$6:$L$32,3,FALSE),"0")</f>
        <v>0</v>
      </c>
      <c r="G44" s="306">
        <f t="shared" si="0"/>
        <v>0</v>
      </c>
      <c r="H44" s="327" t="s">
        <v>12</v>
      </c>
      <c r="I44" s="238">
        <f t="shared" si="1"/>
        <v>0</v>
      </c>
      <c r="J44" s="295"/>
      <c r="K44" s="270">
        <f t="shared" si="2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0" ht="24.95" hidden="1" customHeight="1" x14ac:dyDescent="0.2">
      <c r="A45" s="87" t="s">
        <v>203</v>
      </c>
      <c r="B45" s="158">
        <v>35</v>
      </c>
      <c r="C45" s="323" t="s">
        <v>202</v>
      </c>
      <c r="D45" s="305">
        <f t="shared" si="3"/>
        <v>4.45</v>
      </c>
      <c r="E45" s="306" t="str">
        <f>IFERROR(VLOOKUP(A45,'Control-EM Junio 2022'!$H$3:$L$32,2,FALSE),"0")</f>
        <v>0</v>
      </c>
      <c r="F45" s="306" t="str">
        <f>IFERROR(VLOOKUP(A45,'Control-EM Junio 2022'!$H$6:$L$32,3,FALSE),"0")</f>
        <v>0</v>
      </c>
      <c r="G45" s="306">
        <f t="shared" si="0"/>
        <v>0</v>
      </c>
      <c r="H45" s="158">
        <f>IFERROR(VLOOKUP(A45,'Control -LR-ES Junio 2022'!$H$7:$N$22,4,FALSE),"0")</f>
        <v>0</v>
      </c>
      <c r="I45" s="238">
        <f t="shared" si="1"/>
        <v>0</v>
      </c>
      <c r="J45" s="158"/>
      <c r="K45" s="325"/>
      <c r="L45" s="56"/>
      <c r="M45" s="54" t="str">
        <f>A45</f>
        <v>RT740</v>
      </c>
      <c r="N45" s="144">
        <f>G45/200</f>
        <v>0</v>
      </c>
      <c r="O45" s="337" t="s">
        <v>220</v>
      </c>
      <c r="P45" s="146"/>
      <c r="Q45" s="146"/>
      <c r="R45" s="146"/>
      <c r="S45" s="146"/>
    </row>
    <row r="46" spans="1:20" customFormat="1" ht="24.95" hidden="1" customHeight="1" x14ac:dyDescent="0.2">
      <c r="A46" s="87" t="s">
        <v>200</v>
      </c>
      <c r="B46" s="158">
        <v>38</v>
      </c>
      <c r="C46" s="164" t="s">
        <v>201</v>
      </c>
      <c r="D46" s="305">
        <f t="shared" si="3"/>
        <v>5.19</v>
      </c>
      <c r="E46" s="306" t="str">
        <f>IFERROR(VLOOKUP(A46,'Control-EM Junio 2022'!$H$3:$L$32,2,FALSE),"0")</f>
        <v>0</v>
      </c>
      <c r="F46" s="306" t="str">
        <f>IFERROR(VLOOKUP(A46,'Control-EM Junio 2022'!$H$6:$L$32,3,FALSE),"0")</f>
        <v>0</v>
      </c>
      <c r="G46" s="306">
        <f t="shared" si="0"/>
        <v>0</v>
      </c>
      <c r="H46" s="327" t="s">
        <v>12</v>
      </c>
      <c r="I46" s="238">
        <f t="shared" si="1"/>
        <v>0</v>
      </c>
      <c r="J46" s="295"/>
      <c r="K46" s="270"/>
      <c r="M46" s="290" t="str">
        <f>A46</f>
        <v>RT760</v>
      </c>
      <c r="N46" s="144">
        <f>G46/200</f>
        <v>0</v>
      </c>
      <c r="O46" s="144" t="s">
        <v>220</v>
      </c>
      <c r="Q46" s="146"/>
      <c r="R46" s="146"/>
      <c r="S46" s="146"/>
      <c r="T46" s="146"/>
    </row>
    <row r="47" spans="1:20" customFormat="1" ht="24.95" hidden="1" customHeight="1" x14ac:dyDescent="0.2">
      <c r="A47" s="87" t="s">
        <v>186</v>
      </c>
      <c r="B47" s="158">
        <v>39</v>
      </c>
      <c r="C47" s="211" t="s">
        <v>187</v>
      </c>
      <c r="D47" s="305">
        <f t="shared" si="3"/>
        <v>5.24</v>
      </c>
      <c r="E47" s="306" t="str">
        <f>IFERROR(VLOOKUP(A47,'Control-EM Junio 2022'!$H$3:$L$32,2,FALSE),"0")</f>
        <v>0</v>
      </c>
      <c r="F47" s="306" t="str">
        <f>IFERROR(VLOOKUP(A47,'Control-EM Junio 2022'!$H$6:$L$32,3,FALSE),"0")</f>
        <v>0</v>
      </c>
      <c r="G47" s="306">
        <f t="shared" si="0"/>
        <v>0</v>
      </c>
      <c r="H47" s="327" t="s">
        <v>12</v>
      </c>
      <c r="I47" s="238">
        <f t="shared" si="1"/>
        <v>0</v>
      </c>
      <c r="J47" s="295"/>
      <c r="K47" s="270"/>
      <c r="M47" s="290" t="str">
        <f>A47</f>
        <v>RT155</v>
      </c>
      <c r="N47" s="144">
        <f t="shared" si="4"/>
        <v>0</v>
      </c>
      <c r="O47" s="144"/>
      <c r="Q47" s="146"/>
      <c r="R47" s="146"/>
      <c r="S47" s="146"/>
      <c r="T47" s="146"/>
    </row>
    <row r="48" spans="1:20" customFormat="1" ht="24.95" hidden="1" customHeight="1" x14ac:dyDescent="0.2">
      <c r="A48" s="87" t="s">
        <v>257</v>
      </c>
      <c r="B48" s="158">
        <v>40</v>
      </c>
      <c r="C48" s="211" t="s">
        <v>333</v>
      </c>
      <c r="D48" s="305">
        <f t="shared" si="3"/>
        <v>3.9</v>
      </c>
      <c r="E48" s="306" t="str">
        <f>IFERROR(VLOOKUP(A48,'Control-EM Junio 2022'!$H$3:$L$32,2,FALSE),"0")</f>
        <v>0</v>
      </c>
      <c r="F48" s="306" t="str">
        <f>IFERROR(VLOOKUP(A48,'Control-EM Junio 2022'!$H$6:$L$32,3,FALSE),"0")</f>
        <v>0</v>
      </c>
      <c r="G48" s="306">
        <f t="shared" si="0"/>
        <v>0</v>
      </c>
      <c r="H48" s="327" t="s">
        <v>12</v>
      </c>
      <c r="I48" s="238">
        <f t="shared" si="1"/>
        <v>0</v>
      </c>
      <c r="J48" s="295"/>
      <c r="K48" s="270"/>
      <c r="M48" s="290" t="s">
        <v>337</v>
      </c>
      <c r="N48" s="144">
        <f t="shared" si="4"/>
        <v>0</v>
      </c>
      <c r="O48" s="144"/>
      <c r="Q48" s="146"/>
      <c r="R48" s="146"/>
      <c r="S48" s="146"/>
      <c r="T48" s="146"/>
    </row>
    <row r="49" spans="1:23" customFormat="1" ht="24.95" customHeight="1" x14ac:dyDescent="0.2">
      <c r="A49" s="87" t="s">
        <v>340</v>
      </c>
      <c r="B49" s="158">
        <v>41</v>
      </c>
      <c r="C49" s="211" t="s">
        <v>343</v>
      </c>
      <c r="D49" s="305">
        <f>VLOOKUP(A49,$A$99:$B$151,2,FALSE)</f>
        <v>4.57</v>
      </c>
      <c r="E49" s="306">
        <f>IFERROR(VLOOKUP(A49,'Control-EM Junio 2022'!$H$3:$L$32,2,FALSE),"0")</f>
        <v>200</v>
      </c>
      <c r="F49" s="306">
        <f>IFERROR(VLOOKUP(A49,'Control-EM Junio 2022'!$H$6:$L$32,3,FALSE),"0")</f>
        <v>0</v>
      </c>
      <c r="G49" s="306">
        <f>E49+F49</f>
        <v>200</v>
      </c>
      <c r="H49" s="327" t="s">
        <v>12</v>
      </c>
      <c r="I49" s="238">
        <f>IFERROR(+D49*G49,"")</f>
        <v>914</v>
      </c>
      <c r="J49" s="295"/>
      <c r="K49" s="270"/>
      <c r="M49" s="290" t="s">
        <v>345</v>
      </c>
      <c r="N49" s="144">
        <f>G49</f>
        <v>200</v>
      </c>
      <c r="O49" s="144"/>
      <c r="Q49" s="146"/>
      <c r="R49" s="146"/>
      <c r="S49" s="146"/>
      <c r="T49" s="146"/>
    </row>
    <row r="50" spans="1:23" customFormat="1" ht="24.95" customHeight="1" x14ac:dyDescent="0.2">
      <c r="A50" s="87" t="s">
        <v>227</v>
      </c>
      <c r="B50" s="158">
        <v>42</v>
      </c>
      <c r="C50" s="96" t="s">
        <v>227</v>
      </c>
      <c r="D50" s="305">
        <f t="shared" si="3"/>
        <v>4.4000000000000004</v>
      </c>
      <c r="E50" s="306">
        <f>IFERROR(VLOOKUP(A50,'Control-EM Junio 2022'!$H$3:$L$32,2,FALSE),"0")</f>
        <v>1340</v>
      </c>
      <c r="F50" s="306">
        <f>IFERROR(VLOOKUP(A50,'Control-EM Junio 2022'!$H$6:$L$32,3,FALSE),"0")</f>
        <v>0</v>
      </c>
      <c r="G50" s="306">
        <f t="shared" si="0"/>
        <v>1340</v>
      </c>
      <c r="H50" s="327" t="s">
        <v>12</v>
      </c>
      <c r="I50" s="238">
        <f t="shared" si="1"/>
        <v>5896.0000000000009</v>
      </c>
      <c r="J50" s="295"/>
      <c r="K50" s="295"/>
      <c r="L50" s="295"/>
      <c r="M50" s="290">
        <v>20002380</v>
      </c>
      <c r="N50" s="144">
        <f t="shared" si="4"/>
        <v>1340</v>
      </c>
      <c r="O50" s="144" t="s">
        <v>224</v>
      </c>
      <c r="P50" s="65"/>
      <c r="U50" s="65"/>
      <c r="V50" s="65"/>
    </row>
    <row r="51" spans="1:23" ht="24.95" customHeight="1" x14ac:dyDescent="0.2">
      <c r="A51" s="87" t="s">
        <v>228</v>
      </c>
      <c r="B51" s="158">
        <v>43</v>
      </c>
      <c r="C51" s="215" t="s">
        <v>228</v>
      </c>
      <c r="D51" s="305">
        <f t="shared" si="3"/>
        <v>3.88</v>
      </c>
      <c r="E51" s="306">
        <f>IFERROR(VLOOKUP(A51,'Control-EM Junio 2022'!$H$3:$L$32,2,FALSE),"0")</f>
        <v>1930</v>
      </c>
      <c r="F51" s="306">
        <f>IFERROR(VLOOKUP(A51,'Control-EM Junio 2022'!$H$6:$L$32,3,FALSE),"0")</f>
        <v>0</v>
      </c>
      <c r="G51" s="306">
        <f t="shared" si="0"/>
        <v>1930</v>
      </c>
      <c r="H51" s="204" t="s">
        <v>12</v>
      </c>
      <c r="I51" s="238">
        <f t="shared" si="1"/>
        <v>7488.4</v>
      </c>
      <c r="J51" s="295"/>
      <c r="K51" s="295"/>
      <c r="L51" s="295"/>
      <c r="M51" s="290">
        <v>20002186</v>
      </c>
      <c r="N51" s="144">
        <f t="shared" si="4"/>
        <v>1930</v>
      </c>
      <c r="Q51"/>
      <c r="R51"/>
      <c r="S51"/>
      <c r="T51"/>
    </row>
    <row r="52" spans="1:23" s="268" customFormat="1" ht="30" customHeight="1" x14ac:dyDescent="0.2">
      <c r="B52" s="269"/>
      <c r="C52" s="562" t="s">
        <v>11</v>
      </c>
      <c r="D52" s="563"/>
      <c r="E52" s="326">
        <f>SUM(E8:E51)</f>
        <v>7925</v>
      </c>
      <c r="F52" s="326">
        <f>SUM(F8:F51)</f>
        <v>5940</v>
      </c>
      <c r="G52" s="333">
        <f>SUM(G8:G51)</f>
        <v>13865</v>
      </c>
      <c r="H52" s="334" t="s">
        <v>12</v>
      </c>
      <c r="I52" s="333">
        <f>SUM(I8:I51)</f>
        <v>51395.15</v>
      </c>
      <c r="J52" s="295"/>
      <c r="K52" s="295"/>
      <c r="L52" s="295"/>
      <c r="M52" s="56"/>
      <c r="N52" s="56"/>
      <c r="O52" s="271"/>
      <c r="S52" s="185"/>
      <c r="T52" s="142"/>
      <c r="U52" s="142"/>
      <c r="V52" s="142"/>
      <c r="W52" s="142"/>
    </row>
    <row r="53" spans="1:23" s="268" customFormat="1" ht="30" customHeight="1" x14ac:dyDescent="0.2">
      <c r="B53" s="269"/>
      <c r="C53" s="545"/>
      <c r="D53" s="545"/>
      <c r="E53" s="545"/>
      <c r="F53" s="545"/>
      <c r="G53" s="546"/>
      <c r="H53" s="70" t="s">
        <v>291</v>
      </c>
      <c r="I53" s="70" t="s">
        <v>292</v>
      </c>
      <c r="J53" s="296"/>
      <c r="K53" s="286"/>
      <c r="M53" s="271"/>
      <c r="Q53" s="185"/>
      <c r="R53" s="142"/>
      <c r="S53" s="142"/>
      <c r="T53" s="142"/>
      <c r="U53" s="142"/>
    </row>
    <row r="54" spans="1:23" s="268" customFormat="1" ht="30" customHeight="1" x14ac:dyDescent="0.2">
      <c r="B54" s="269"/>
      <c r="C54" s="543" t="s">
        <v>293</v>
      </c>
      <c r="D54" s="543"/>
      <c r="E54" s="543"/>
      <c r="F54" s="543"/>
      <c r="G54" s="273">
        <f>H54/H54</f>
        <v>1</v>
      </c>
      <c r="H54" s="309">
        <f>I52</f>
        <v>51395.15</v>
      </c>
      <c r="I54" s="309">
        <f>H54*0.97</f>
        <v>49853.2955</v>
      </c>
      <c r="J54" s="295"/>
      <c r="K54" s="286"/>
      <c r="M54" s="271"/>
      <c r="R54" s="142"/>
      <c r="S54" s="142"/>
      <c r="T54" s="142"/>
      <c r="U54" s="142"/>
    </row>
    <row r="55" spans="1:23" s="268" customFormat="1" ht="30" customHeight="1" x14ac:dyDescent="0.2">
      <c r="B55" s="269"/>
      <c r="C55" s="554" t="s">
        <v>307</v>
      </c>
      <c r="D55" s="555"/>
      <c r="E55" s="555"/>
      <c r="F55" s="556"/>
      <c r="G55" s="273">
        <f>H55/H54</f>
        <v>0.5513292596674978</v>
      </c>
      <c r="H55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$50*E50+$D$51*E51+D45*E45+D48*E48+D49*E49)</f>
        <v>28335.65</v>
      </c>
      <c r="I55" s="70">
        <f>H55*0.97</f>
        <v>27485.5805</v>
      </c>
      <c r="J55" s="296"/>
      <c r="K55" s="286"/>
      <c r="L55" s="271"/>
      <c r="M55" s="271"/>
      <c r="R55" s="142"/>
      <c r="S55" s="142"/>
      <c r="T55" s="142"/>
      <c r="U55" s="142"/>
    </row>
    <row r="56" spans="1:23" s="268" customFormat="1" ht="30" customHeight="1" x14ac:dyDescent="0.2">
      <c r="B56" s="269"/>
      <c r="C56" s="557" t="s">
        <v>308</v>
      </c>
      <c r="D56" s="558"/>
      <c r="E56" s="558"/>
      <c r="F56" s="559"/>
      <c r="G56" s="273">
        <f>H56/H54</f>
        <v>0.4486707403325022</v>
      </c>
      <c r="H56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$50*F50+$D$51*F51+D48*F48)</f>
        <v>23059.5</v>
      </c>
      <c r="I56" s="70">
        <f>H56*0.97</f>
        <v>22367.715</v>
      </c>
      <c r="J56" s="296"/>
      <c r="K56" s="286"/>
      <c r="L56" s="271"/>
      <c r="M56" s="271"/>
      <c r="R56" s="142"/>
      <c r="S56" s="142"/>
      <c r="T56" s="142"/>
      <c r="U56" s="142"/>
    </row>
    <row r="57" spans="1:23" s="268" customFormat="1" ht="30" customHeight="1" x14ac:dyDescent="0.2">
      <c r="B57" s="269"/>
      <c r="C57" s="274"/>
      <c r="D57" s="145"/>
      <c r="E57" s="275"/>
      <c r="G57" s="276">
        <f>H55+H56</f>
        <v>51395.15</v>
      </c>
      <c r="H57" s="70" t="s">
        <v>291</v>
      </c>
      <c r="I57" s="70" t="s">
        <v>292</v>
      </c>
      <c r="J57" s="241"/>
      <c r="K57" s="286"/>
      <c r="R57" s="142"/>
      <c r="S57" s="142"/>
      <c r="T57" s="142"/>
      <c r="U57" s="142"/>
    </row>
    <row r="58" spans="1:23" ht="24.95" customHeight="1" x14ac:dyDescent="0.2">
      <c r="B58" s="289"/>
      <c r="C58" s="560" t="s">
        <v>303</v>
      </c>
      <c r="D58" s="560"/>
      <c r="E58" s="278">
        <v>2094.98</v>
      </c>
      <c r="F58" s="279">
        <v>0.6</v>
      </c>
      <c r="G58" s="158" t="s">
        <v>10</v>
      </c>
      <c r="H58" s="309">
        <f>(E58*F58)</f>
        <v>1256.9880000000001</v>
      </c>
      <c r="I58" s="309">
        <f>H58*0.97</f>
        <v>1219.27836</v>
      </c>
      <c r="J58" s="296"/>
      <c r="K58" s="174"/>
      <c r="M58" s="344">
        <v>20002585</v>
      </c>
      <c r="N58" s="280">
        <f>E58</f>
        <v>2094.98</v>
      </c>
      <c r="O58" s="280">
        <f>F58</f>
        <v>0.6</v>
      </c>
      <c r="P58" s="59"/>
      <c r="Q58" s="59"/>
      <c r="R58" s="59"/>
      <c r="S58" s="146"/>
    </row>
    <row r="59" spans="1:23" ht="24.95" customHeight="1" x14ac:dyDescent="0.2">
      <c r="B59" s="289"/>
      <c r="C59" s="560" t="s">
        <v>302</v>
      </c>
      <c r="D59" s="560"/>
      <c r="E59" s="226">
        <f>'Certifi,es-lr Mayo 2022'!G59</f>
        <v>1103523.0533187997</v>
      </c>
      <c r="F59" s="279">
        <v>0.6</v>
      </c>
      <c r="G59" s="158" t="s">
        <v>10</v>
      </c>
      <c r="H59" s="352">
        <f>(E59*F59)</f>
        <v>662113.83199127985</v>
      </c>
      <c r="I59" s="352">
        <f>H59*0.97</f>
        <v>642250.41703154147</v>
      </c>
      <c r="J59" s="297"/>
      <c r="L59" s="174"/>
      <c r="M59" s="342">
        <v>20002369</v>
      </c>
      <c r="N59" s="343">
        <f>E59</f>
        <v>1103523.0533187997</v>
      </c>
      <c r="O59" s="280">
        <f>F59</f>
        <v>0.6</v>
      </c>
      <c r="P59" s="60"/>
      <c r="Q59" s="59"/>
      <c r="R59" s="59"/>
      <c r="S59" s="59"/>
      <c r="T59" s="146"/>
    </row>
    <row r="60" spans="1:23" ht="24.95" customHeight="1" x14ac:dyDescent="0.25">
      <c r="A60" s="144"/>
      <c r="B60" s="9"/>
      <c r="C60" s="10"/>
      <c r="D60" s="12"/>
      <c r="E60" s="12"/>
      <c r="G60" s="11"/>
      <c r="H60" s="11"/>
      <c r="I60" s="13"/>
      <c r="J60" s="13"/>
    </row>
    <row r="61" spans="1:23" s="282" customFormat="1" ht="30" customHeight="1" x14ac:dyDescent="0.2">
      <c r="A61" s="268"/>
      <c r="B61" s="561" t="s">
        <v>296</v>
      </c>
      <c r="C61" s="561"/>
      <c r="D61" s="561"/>
      <c r="E61" s="561"/>
      <c r="F61" s="561"/>
      <c r="G61" s="281" t="s">
        <v>8</v>
      </c>
      <c r="H61" s="540">
        <f>H58+H54</f>
        <v>52652.137999999999</v>
      </c>
      <c r="I61" s="541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A62" s="268"/>
      <c r="B62" s="561" t="s">
        <v>15</v>
      </c>
      <c r="C62" s="561"/>
      <c r="D62" s="561"/>
      <c r="E62" s="561"/>
      <c r="F62" s="561"/>
      <c r="G62" s="283" t="s">
        <v>9</v>
      </c>
      <c r="H62" s="540">
        <f>H59</f>
        <v>662113.83199127985</v>
      </c>
      <c r="I62" s="541"/>
      <c r="J62" s="298"/>
      <c r="O62" s="268"/>
      <c r="P62" s="268"/>
      <c r="Q62" s="268"/>
      <c r="R62" s="268"/>
      <c r="S62" s="268"/>
    </row>
    <row r="63" spans="1:23" s="282" customFormat="1" ht="30" customHeight="1" x14ac:dyDescent="0.2">
      <c r="B63" s="553" t="s">
        <v>192</v>
      </c>
      <c r="C63" s="553"/>
      <c r="D63" s="553"/>
      <c r="E63" s="553"/>
      <c r="F63" s="553"/>
      <c r="G63" s="277" t="s">
        <v>8</v>
      </c>
      <c r="H63" s="536">
        <f>I54+I58</f>
        <v>51072.573859999997</v>
      </c>
      <c r="I63" s="537"/>
      <c r="J63" s="299"/>
      <c r="L63" s="284"/>
      <c r="O63" s="268"/>
      <c r="P63" s="268"/>
      <c r="Q63" s="268"/>
      <c r="R63" s="268"/>
      <c r="S63" s="268"/>
    </row>
    <row r="64" spans="1:23" s="268" customFormat="1" ht="30" customHeight="1" x14ac:dyDescent="0.2">
      <c r="A64" s="282"/>
      <c r="B64" s="553" t="s">
        <v>193</v>
      </c>
      <c r="C64" s="553"/>
      <c r="D64" s="553"/>
      <c r="E64" s="553"/>
      <c r="F64" s="553"/>
      <c r="G64" s="285" t="s">
        <v>9</v>
      </c>
      <c r="H64" s="536">
        <f>I59</f>
        <v>642250.41703154147</v>
      </c>
      <c r="I64" s="537"/>
      <c r="J64" s="299"/>
    </row>
    <row r="65" spans="1:12" x14ac:dyDescent="0.2">
      <c r="B65" s="310"/>
      <c r="C65" s="311"/>
      <c r="D65" s="311"/>
      <c r="E65" s="311"/>
      <c r="F65" s="312"/>
      <c r="G65" s="312"/>
      <c r="H65" s="312"/>
      <c r="I65" s="242"/>
      <c r="J65" s="300"/>
      <c r="L65" s="174"/>
    </row>
    <row r="66" spans="1:12" x14ac:dyDescent="0.2">
      <c r="B66" s="313"/>
      <c r="C66" s="144"/>
      <c r="D66" s="144"/>
      <c r="E66" s="144"/>
      <c r="I66" s="243"/>
      <c r="J66" s="300"/>
      <c r="L66" s="176"/>
    </row>
    <row r="67" spans="1:12" ht="21.95" customHeight="1" x14ac:dyDescent="0.2">
      <c r="B67" s="313"/>
      <c r="C67" s="144"/>
      <c r="D67" s="144"/>
      <c r="E67" s="144"/>
      <c r="I67" s="243"/>
      <c r="J67" s="300"/>
      <c r="L67" s="175"/>
    </row>
    <row r="68" spans="1:12" ht="21.95" customHeight="1" x14ac:dyDescent="0.2">
      <c r="B68" s="313"/>
      <c r="C68" s="144"/>
      <c r="D68" s="144"/>
      <c r="E68" s="144"/>
      <c r="I68" s="243"/>
      <c r="J68" s="300"/>
      <c r="L68" s="177"/>
    </row>
    <row r="69" spans="1:12" ht="21.95" customHeight="1" x14ac:dyDescent="0.2">
      <c r="B69" s="313"/>
      <c r="C69" s="144"/>
      <c r="D69" s="144"/>
      <c r="E69" s="144"/>
      <c r="I69" s="243"/>
      <c r="J69" s="300"/>
    </row>
    <row r="70" spans="1:12" ht="21.95" customHeight="1" x14ac:dyDescent="0.2">
      <c r="B70" s="313"/>
      <c r="D70" s="301"/>
      <c r="E70" s="301"/>
      <c r="F70" s="301"/>
      <c r="G70" s="301"/>
      <c r="H70" s="301"/>
      <c r="I70" s="244"/>
      <c r="J70" s="301"/>
    </row>
    <row r="71" spans="1:12" ht="21.95" customHeight="1" x14ac:dyDescent="0.2">
      <c r="B71" s="313"/>
      <c r="D71" s="301"/>
      <c r="F71" s="301"/>
      <c r="G71" s="301"/>
      <c r="H71" s="301"/>
      <c r="I71" s="244"/>
      <c r="J71" s="301"/>
    </row>
    <row r="72" spans="1:12" ht="23.25" customHeight="1" x14ac:dyDescent="0.2">
      <c r="A72"/>
      <c r="B72" s="313"/>
      <c r="C72" s="51" t="s">
        <v>16</v>
      </c>
      <c r="D72" s="6"/>
      <c r="E72" s="516" t="s">
        <v>17</v>
      </c>
      <c r="F72" s="516"/>
      <c r="G72" s="516"/>
      <c r="H72" s="516"/>
      <c r="I72" s="535"/>
      <c r="J72" s="266"/>
    </row>
    <row r="73" spans="1:12" ht="15.75" x14ac:dyDescent="0.25">
      <c r="B73" s="36"/>
      <c r="C73" s="46" t="s">
        <v>344</v>
      </c>
      <c r="D73" s="37"/>
      <c r="E73" s="38" t="s">
        <v>258</v>
      </c>
      <c r="F73" s="38"/>
      <c r="G73" s="38"/>
      <c r="H73" s="38"/>
      <c r="I73" s="39"/>
      <c r="J73" s="340"/>
    </row>
    <row r="74" spans="1:12" ht="21.95" customHeight="1" x14ac:dyDescent="0.2">
      <c r="B74" s="314"/>
      <c r="C74" s="315"/>
      <c r="D74" s="315"/>
      <c r="E74" s="316"/>
      <c r="F74" s="316"/>
      <c r="G74" s="316"/>
      <c r="H74" s="316"/>
      <c r="I74" s="245"/>
      <c r="J74" s="301"/>
    </row>
    <row r="75" spans="1:12" ht="21.95" customHeight="1" x14ac:dyDescent="0.2"/>
    <row r="76" spans="1:12" ht="21.95" customHeight="1" x14ac:dyDescent="0.2"/>
    <row r="77" spans="1:12" ht="21.95" customHeight="1" x14ac:dyDescent="0.2"/>
    <row r="78" spans="1:12" ht="21.95" customHeight="1" x14ac:dyDescent="0.2"/>
    <row r="79" spans="1:12" ht="7.5" customHeight="1" x14ac:dyDescent="0.2"/>
    <row r="80" spans="1:12" ht="18" customHeight="1" x14ac:dyDescent="0.2"/>
    <row r="81" spans="11:11" ht="18" customHeight="1" x14ac:dyDescent="0.2"/>
    <row r="82" spans="11:11" ht="18" customHeight="1" x14ac:dyDescent="0.2"/>
    <row r="83" spans="11:11" ht="18" customHeight="1" x14ac:dyDescent="0.2">
      <c r="K83" s="66"/>
    </row>
    <row r="84" spans="11:11" ht="18" customHeight="1" x14ac:dyDescent="0.2"/>
    <row r="85" spans="11:11" ht="18" customHeight="1" x14ac:dyDescent="0.2"/>
    <row r="99" spans="1:8" ht="14.25" x14ac:dyDescent="0.2">
      <c r="A99" s="165" t="s">
        <v>32</v>
      </c>
      <c r="B99" s="166">
        <v>2.38</v>
      </c>
    </row>
    <row r="100" spans="1:8" ht="14.25" x14ac:dyDescent="0.2">
      <c r="A100" s="165" t="s">
        <v>31</v>
      </c>
      <c r="B100" s="166">
        <v>3.18</v>
      </c>
      <c r="F100" s="55"/>
      <c r="G100" s="55"/>
      <c r="H100" s="55"/>
    </row>
    <row r="101" spans="1:8" ht="14.25" x14ac:dyDescent="0.2">
      <c r="A101" s="165" t="s">
        <v>37</v>
      </c>
      <c r="B101" s="166">
        <v>2.41</v>
      </c>
      <c r="F101" s="55"/>
      <c r="G101" s="55"/>
      <c r="H101" s="55"/>
    </row>
    <row r="102" spans="1:8" ht="14.25" x14ac:dyDescent="0.2">
      <c r="A102" s="165" t="s">
        <v>36</v>
      </c>
      <c r="B102" s="166">
        <v>2.15</v>
      </c>
      <c r="F102" s="55"/>
      <c r="G102" s="55"/>
      <c r="H102" s="55"/>
    </row>
    <row r="103" spans="1:8" ht="14.25" x14ac:dyDescent="0.2">
      <c r="A103" s="165" t="s">
        <v>38</v>
      </c>
      <c r="B103" s="166">
        <v>2.83</v>
      </c>
      <c r="F103" s="55"/>
      <c r="G103" s="55"/>
      <c r="H103" s="55"/>
    </row>
    <row r="104" spans="1:8" ht="14.25" x14ac:dyDescent="0.2">
      <c r="A104" s="165" t="s">
        <v>40</v>
      </c>
      <c r="B104" s="166">
        <v>2.15</v>
      </c>
      <c r="F104" s="55"/>
      <c r="G104" s="55"/>
      <c r="H104" s="55"/>
    </row>
    <row r="105" spans="1:8" ht="14.25" x14ac:dyDescent="0.2">
      <c r="A105" s="165" t="s">
        <v>39</v>
      </c>
      <c r="B105" s="166">
        <v>3.46</v>
      </c>
      <c r="F105" s="55"/>
      <c r="G105" s="55"/>
      <c r="H105" s="55"/>
    </row>
    <row r="106" spans="1:8" ht="14.25" x14ac:dyDescent="0.2">
      <c r="A106" s="165" t="s">
        <v>28</v>
      </c>
      <c r="B106" s="166">
        <v>2.76</v>
      </c>
      <c r="F106" s="55"/>
      <c r="G106" s="55"/>
      <c r="H106" s="55"/>
    </row>
    <row r="107" spans="1:8" ht="14.25" x14ac:dyDescent="0.2">
      <c r="A107" s="165" t="s">
        <v>41</v>
      </c>
      <c r="B107" s="166">
        <v>4.3899999999999997</v>
      </c>
      <c r="F107" s="55"/>
      <c r="G107" s="55"/>
      <c r="H107" s="55"/>
    </row>
    <row r="108" spans="1:8" ht="14.25" x14ac:dyDescent="0.2">
      <c r="A108" s="165" t="s">
        <v>43</v>
      </c>
      <c r="B108" s="166">
        <v>1.18</v>
      </c>
      <c r="F108" s="55"/>
      <c r="G108" s="55"/>
      <c r="H108" s="55"/>
    </row>
    <row r="109" spans="1:8" ht="14.25" x14ac:dyDescent="0.2">
      <c r="A109" s="165" t="s">
        <v>30</v>
      </c>
      <c r="B109" s="166">
        <v>1.84</v>
      </c>
      <c r="F109" s="55"/>
      <c r="G109" s="55"/>
      <c r="H109" s="55"/>
    </row>
    <row r="110" spans="1:8" ht="14.25" x14ac:dyDescent="0.2">
      <c r="A110" s="165" t="s">
        <v>34</v>
      </c>
      <c r="B110" s="166">
        <v>5.98</v>
      </c>
      <c r="F110" s="55"/>
      <c r="G110" s="55"/>
      <c r="H110" s="55"/>
    </row>
    <row r="111" spans="1:8" ht="14.25" x14ac:dyDescent="0.2">
      <c r="A111" s="165" t="s">
        <v>33</v>
      </c>
      <c r="B111" s="166">
        <v>5.45</v>
      </c>
      <c r="F111" s="55"/>
      <c r="G111" s="55"/>
      <c r="H111" s="55"/>
    </row>
    <row r="112" spans="1:8" ht="14.25" x14ac:dyDescent="0.2">
      <c r="A112" s="165" t="s">
        <v>42</v>
      </c>
      <c r="B112" s="166">
        <v>3.9</v>
      </c>
      <c r="F112" s="55"/>
      <c r="G112" s="55"/>
      <c r="H112" s="55"/>
    </row>
    <row r="113" spans="1:8" ht="14.25" x14ac:dyDescent="0.2">
      <c r="A113" s="165" t="s">
        <v>29</v>
      </c>
      <c r="B113" s="166">
        <v>2</v>
      </c>
      <c r="F113" s="55"/>
      <c r="G113" s="55"/>
      <c r="H113" s="55"/>
    </row>
    <row r="114" spans="1:8" ht="14.25" x14ac:dyDescent="0.2">
      <c r="A114" s="165" t="s">
        <v>62</v>
      </c>
      <c r="B114" s="166">
        <v>1.9</v>
      </c>
      <c r="F114" s="55"/>
      <c r="G114" s="55"/>
      <c r="H114" s="55"/>
    </row>
    <row r="115" spans="1:8" ht="15.75" customHeight="1" x14ac:dyDescent="0.2">
      <c r="A115" s="165" t="s">
        <v>63</v>
      </c>
      <c r="B115" s="166">
        <v>3.4</v>
      </c>
      <c r="F115" s="55"/>
      <c r="G115" s="55"/>
      <c r="H115" s="55"/>
    </row>
    <row r="116" spans="1:8" ht="14.25" x14ac:dyDescent="0.2">
      <c r="A116" s="165" t="s">
        <v>64</v>
      </c>
      <c r="B116" s="166">
        <v>6.1</v>
      </c>
      <c r="F116" s="55"/>
      <c r="G116" s="55"/>
      <c r="H116" s="55"/>
    </row>
    <row r="117" spans="1:8" ht="14.25" x14ac:dyDescent="0.2">
      <c r="A117" s="165" t="s">
        <v>65</v>
      </c>
      <c r="B117" s="166">
        <v>6.5</v>
      </c>
      <c r="F117" s="55"/>
      <c r="G117" s="55"/>
      <c r="H117" s="55"/>
    </row>
    <row r="118" spans="1:8" ht="14.25" x14ac:dyDescent="0.2">
      <c r="A118" s="165" t="s">
        <v>66</v>
      </c>
      <c r="B118" s="166">
        <v>4.4000000000000004</v>
      </c>
      <c r="F118" s="55"/>
      <c r="G118" s="55"/>
      <c r="H118" s="55"/>
    </row>
    <row r="119" spans="1:8" ht="14.25" x14ac:dyDescent="0.2">
      <c r="A119" s="113" t="s">
        <v>175</v>
      </c>
      <c r="B119" s="166">
        <v>2850</v>
      </c>
      <c r="F119" s="55"/>
      <c r="G119" s="55"/>
      <c r="H119" s="55"/>
    </row>
    <row r="120" spans="1:8" ht="14.25" x14ac:dyDescent="0.2">
      <c r="A120" s="165" t="s">
        <v>68</v>
      </c>
      <c r="B120" s="166">
        <v>4.5999999999999996</v>
      </c>
      <c r="F120" s="55"/>
      <c r="G120" s="55"/>
      <c r="H120" s="55"/>
    </row>
    <row r="121" spans="1:8" ht="14.25" x14ac:dyDescent="0.2">
      <c r="A121" s="165" t="s">
        <v>69</v>
      </c>
      <c r="B121" s="166">
        <v>2.2000000000000002</v>
      </c>
      <c r="F121" s="55"/>
      <c r="G121" s="55"/>
      <c r="H121" s="55"/>
    </row>
    <row r="122" spans="1:8" ht="14.25" x14ac:dyDescent="0.2">
      <c r="A122" s="165" t="s">
        <v>70</v>
      </c>
      <c r="B122" s="166">
        <v>3.91</v>
      </c>
      <c r="F122" s="55"/>
      <c r="G122" s="55"/>
      <c r="H122" s="55"/>
    </row>
    <row r="123" spans="1:8" ht="14.25" x14ac:dyDescent="0.2">
      <c r="A123" s="165" t="s">
        <v>71</v>
      </c>
      <c r="B123" s="166">
        <v>3.3</v>
      </c>
      <c r="F123" s="55"/>
      <c r="G123" s="55"/>
      <c r="H123" s="55"/>
    </row>
    <row r="124" spans="1:8" ht="14.25" x14ac:dyDescent="0.2">
      <c r="A124" s="165" t="s">
        <v>72</v>
      </c>
      <c r="B124" s="166">
        <v>4.1500000000000004</v>
      </c>
      <c r="F124" s="55"/>
      <c r="G124" s="55"/>
      <c r="H124" s="55"/>
    </row>
    <row r="125" spans="1:8" ht="14.25" x14ac:dyDescent="0.2">
      <c r="A125" s="165" t="s">
        <v>73</v>
      </c>
      <c r="B125" s="166">
        <v>4.3600000000000003</v>
      </c>
      <c r="F125" s="55"/>
      <c r="G125" s="55"/>
      <c r="H125" s="55"/>
    </row>
    <row r="126" spans="1:8" ht="14.25" x14ac:dyDescent="0.2">
      <c r="A126" s="165" t="s">
        <v>74</v>
      </c>
      <c r="B126" s="166">
        <v>5.3</v>
      </c>
      <c r="F126" s="55"/>
      <c r="G126" s="55"/>
      <c r="H126" s="55"/>
    </row>
    <row r="127" spans="1:8" ht="14.25" x14ac:dyDescent="0.2">
      <c r="A127" s="165" t="s">
        <v>143</v>
      </c>
      <c r="B127" s="166">
        <v>3.4</v>
      </c>
      <c r="F127" s="55"/>
      <c r="G127" s="55"/>
      <c r="H127" s="55"/>
    </row>
    <row r="128" spans="1:8" ht="14.25" x14ac:dyDescent="0.2">
      <c r="A128" s="165" t="s">
        <v>75</v>
      </c>
      <c r="B128" s="166">
        <v>2.58</v>
      </c>
      <c r="F128" s="55"/>
      <c r="G128" s="55"/>
      <c r="H128" s="55"/>
    </row>
    <row r="129" spans="1:10" ht="14.25" x14ac:dyDescent="0.2">
      <c r="A129" s="165" t="s">
        <v>76</v>
      </c>
      <c r="B129" s="166">
        <v>4.4000000000000004</v>
      </c>
      <c r="F129" s="55"/>
      <c r="G129" s="55"/>
      <c r="H129" s="55"/>
    </row>
    <row r="130" spans="1:10" ht="14.25" x14ac:dyDescent="0.2">
      <c r="A130" s="165" t="s">
        <v>77</v>
      </c>
      <c r="B130" s="166">
        <v>4.3</v>
      </c>
      <c r="F130" s="55"/>
      <c r="G130" s="55"/>
      <c r="H130" s="55"/>
    </row>
    <row r="131" spans="1:10" ht="14.25" x14ac:dyDescent="0.2">
      <c r="A131" s="165" t="s">
        <v>142</v>
      </c>
      <c r="B131" s="166">
        <v>5.82</v>
      </c>
      <c r="F131" s="55"/>
      <c r="G131" s="55"/>
      <c r="H131" s="55"/>
    </row>
    <row r="132" spans="1:10" ht="28.5" x14ac:dyDescent="0.2">
      <c r="A132" s="165" t="s">
        <v>58</v>
      </c>
      <c r="B132" s="166">
        <v>4.3</v>
      </c>
      <c r="I132" s="66"/>
      <c r="J132" s="66"/>
    </row>
    <row r="133" spans="1:10" ht="14.25" x14ac:dyDescent="0.2">
      <c r="A133" s="165" t="s">
        <v>35</v>
      </c>
      <c r="B133" s="167">
        <v>2.2000000000000002</v>
      </c>
    </row>
    <row r="134" spans="1:10" ht="14.25" x14ac:dyDescent="0.2">
      <c r="A134" s="165" t="s">
        <v>27</v>
      </c>
      <c r="B134" s="167">
        <v>3.23</v>
      </c>
    </row>
    <row r="135" spans="1:10" ht="14.25" x14ac:dyDescent="0.2">
      <c r="A135" s="165" t="s">
        <v>59</v>
      </c>
      <c r="B135" s="167">
        <v>3.23</v>
      </c>
    </row>
    <row r="136" spans="1:10" x14ac:dyDescent="0.2">
      <c r="A136" s="168" t="s">
        <v>122</v>
      </c>
      <c r="B136" s="167">
        <v>4.76</v>
      </c>
    </row>
    <row r="137" spans="1:10" ht="14.25" x14ac:dyDescent="0.2">
      <c r="A137" s="165" t="s">
        <v>186</v>
      </c>
      <c r="B137" s="167">
        <v>5.24</v>
      </c>
    </row>
    <row r="138" spans="1:10" ht="14.25" x14ac:dyDescent="0.2">
      <c r="A138" s="165" t="s">
        <v>200</v>
      </c>
      <c r="B138" s="167">
        <v>5.19</v>
      </c>
    </row>
    <row r="139" spans="1:10" x14ac:dyDescent="0.2">
      <c r="A139" s="317" t="s">
        <v>75</v>
      </c>
      <c r="B139" s="167">
        <v>2.58</v>
      </c>
    </row>
    <row r="140" spans="1:10" x14ac:dyDescent="0.2">
      <c r="A140" s="167" t="s">
        <v>203</v>
      </c>
      <c r="B140" s="167">
        <v>4.45</v>
      </c>
    </row>
    <row r="141" spans="1:10" x14ac:dyDescent="0.2">
      <c r="A141" s="96" t="s">
        <v>227</v>
      </c>
      <c r="B141" s="92">
        <v>4.4000000000000004</v>
      </c>
    </row>
    <row r="142" spans="1:10" x14ac:dyDescent="0.2">
      <c r="A142" s="97" t="s">
        <v>228</v>
      </c>
      <c r="B142" s="195">
        <v>3.88</v>
      </c>
    </row>
    <row r="143" spans="1:10" ht="14.25" x14ac:dyDescent="0.2">
      <c r="A143" s="84" t="s">
        <v>329</v>
      </c>
      <c r="B143" s="65">
        <v>4.9000000000000004</v>
      </c>
    </row>
    <row r="144" spans="1:10" x14ac:dyDescent="0.2">
      <c r="A144" s="65" t="s">
        <v>257</v>
      </c>
      <c r="B144" s="65">
        <v>3.9</v>
      </c>
    </row>
    <row r="145" spans="1:2" x14ac:dyDescent="0.2">
      <c r="A145" s="113" t="s">
        <v>340</v>
      </c>
      <c r="B145" s="65">
        <v>4.57</v>
      </c>
    </row>
  </sheetData>
  <autoFilter ref="A7:W59" xr:uid="{00000000-0009-0000-0000-000092000000}">
    <filterColumn colId="6">
      <filters blank="1">
        <filter val="100%"/>
        <filter val="1000"/>
        <filter val="1225"/>
        <filter val="13.865,00"/>
        <filter val="130"/>
        <filter val="1340"/>
        <filter val="180"/>
        <filter val="1850"/>
        <filter val="1900"/>
        <filter val="1930"/>
        <filter val="200"/>
        <filter val="230"/>
        <filter val="300"/>
        <filter val="45%"/>
        <filter val="53%"/>
        <filter val="540"/>
        <filter val="585"/>
        <filter val="650"/>
        <filter val="780"/>
        <filter val="825"/>
        <filter val="Mes"/>
        <filter val="USD 50.481,15"/>
      </filters>
    </filterColumn>
  </autoFilter>
  <mergeCells count="20">
    <mergeCell ref="C53:G53"/>
    <mergeCell ref="B2:I2"/>
    <mergeCell ref="B3:I3"/>
    <mergeCell ref="B4:I4"/>
    <mergeCell ref="B5:I5"/>
    <mergeCell ref="C52:D52"/>
    <mergeCell ref="C54:F54"/>
    <mergeCell ref="C55:F55"/>
    <mergeCell ref="C56:F56"/>
    <mergeCell ref="C58:D58"/>
    <mergeCell ref="C59:D59"/>
    <mergeCell ref="E72:I72"/>
    <mergeCell ref="H61:I61"/>
    <mergeCell ref="B62:F62"/>
    <mergeCell ref="H62:I62"/>
    <mergeCell ref="B63:F63"/>
    <mergeCell ref="H63:I63"/>
    <mergeCell ref="B64:F64"/>
    <mergeCell ref="H64:I64"/>
    <mergeCell ref="B61:F61"/>
  </mergeCells>
  <dataValidations count="2">
    <dataValidation type="list" allowBlank="1" showInputMessage="1" showErrorMessage="1" sqref="A28 A119" xr:uid="{00000000-0002-0000-9200-000000000000}">
      <formula1>$B$56:$B$102</formula1>
    </dataValidation>
    <dataValidation type="list" allowBlank="1" showInputMessage="1" showErrorMessage="1" sqref="A145" xr:uid="{00000000-0002-0000-9200-000001000000}">
      <formula1>$B$57:$B$103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pageSetUpPr fitToPage="1"/>
  </sheetPr>
  <dimension ref="A1:M96"/>
  <sheetViews>
    <sheetView topLeftCell="A3" zoomScale="98" zoomScaleNormal="98" workbookViewId="0">
      <selection activeCell="H66" sqref="H66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12.140625" customWidth="1"/>
    <col min="8" max="8" width="25.85546875" bestFit="1" customWidth="1"/>
    <col min="9" max="9" width="23.42578125" style="146" bestFit="1" customWidth="1"/>
    <col min="10" max="10" width="7.7109375" style="146" bestFit="1" customWidth="1"/>
    <col min="11" max="11" width="11.4257812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80057401</v>
      </c>
      <c r="C4" s="114">
        <v>44733</v>
      </c>
      <c r="D4" s="113" t="s">
        <v>27</v>
      </c>
      <c r="E4" s="113">
        <v>230</v>
      </c>
      <c r="F4" s="113" t="s">
        <v>310</v>
      </c>
      <c r="G4" s="60"/>
    </row>
    <row r="5" spans="2:13" x14ac:dyDescent="0.2">
      <c r="B5" s="113">
        <v>80057401</v>
      </c>
      <c r="C5" s="114">
        <v>44733</v>
      </c>
      <c r="D5" s="113" t="s">
        <v>63</v>
      </c>
      <c r="E5" s="113">
        <v>540</v>
      </c>
      <c r="F5" s="113" t="s">
        <v>310</v>
      </c>
      <c r="G5" s="60"/>
    </row>
    <row r="6" spans="2:13" x14ac:dyDescent="0.2">
      <c r="B6" s="113">
        <v>80057401</v>
      </c>
      <c r="C6" s="114">
        <v>44733</v>
      </c>
      <c r="D6" s="113" t="s">
        <v>30</v>
      </c>
      <c r="E6" s="113">
        <v>540</v>
      </c>
      <c r="F6" s="113" t="s">
        <v>310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80057401</v>
      </c>
      <c r="C7" s="114">
        <v>44733</v>
      </c>
      <c r="D7" s="113" t="s">
        <v>32</v>
      </c>
      <c r="E7" s="113">
        <v>1600</v>
      </c>
      <c r="F7" s="113" t="s">
        <v>310</v>
      </c>
      <c r="G7" s="60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/>
    </row>
    <row r="8" spans="2:13" x14ac:dyDescent="0.2">
      <c r="B8" s="113">
        <v>80057401</v>
      </c>
      <c r="C8" s="114">
        <v>44733</v>
      </c>
      <c r="D8" s="113" t="s">
        <v>142</v>
      </c>
      <c r="E8" s="113">
        <v>1850</v>
      </c>
      <c r="F8" s="113" t="s">
        <v>310</v>
      </c>
      <c r="H8" s="54" t="s">
        <v>63</v>
      </c>
      <c r="I8" s="499"/>
      <c r="J8" s="499">
        <v>540</v>
      </c>
      <c r="K8" s="499"/>
      <c r="L8" s="499">
        <v>540</v>
      </c>
      <c r="M8"/>
    </row>
    <row r="9" spans="2:13" x14ac:dyDescent="0.2">
      <c r="B9" s="113">
        <v>80057401</v>
      </c>
      <c r="C9" s="114">
        <v>44733</v>
      </c>
      <c r="D9" s="113" t="s">
        <v>77</v>
      </c>
      <c r="E9" s="113">
        <v>1000</v>
      </c>
      <c r="F9" s="113" t="s">
        <v>310</v>
      </c>
      <c r="H9" s="54" t="s">
        <v>32</v>
      </c>
      <c r="I9" s="499">
        <v>300</v>
      </c>
      <c r="J9" s="499">
        <v>1600</v>
      </c>
      <c r="K9" s="499"/>
      <c r="L9" s="499">
        <v>1900</v>
      </c>
      <c r="M9"/>
    </row>
    <row r="10" spans="2:13" x14ac:dyDescent="0.2">
      <c r="B10" s="113">
        <v>80057401</v>
      </c>
      <c r="C10" s="114">
        <v>44733</v>
      </c>
      <c r="D10" s="113" t="s">
        <v>143</v>
      </c>
      <c r="E10" s="113">
        <v>180</v>
      </c>
      <c r="F10" s="113" t="s">
        <v>310</v>
      </c>
      <c r="H10" s="247" t="s">
        <v>142</v>
      </c>
      <c r="I10" s="500"/>
      <c r="J10" s="500">
        <v>1850</v>
      </c>
      <c r="K10" s="500"/>
      <c r="L10" s="500">
        <v>1850</v>
      </c>
      <c r="M10"/>
    </row>
    <row r="11" spans="2:13" x14ac:dyDescent="0.2">
      <c r="B11" s="113">
        <v>80057403</v>
      </c>
      <c r="C11" s="114">
        <v>44733</v>
      </c>
      <c r="D11" s="113" t="s">
        <v>30</v>
      </c>
      <c r="E11" s="113">
        <v>45</v>
      </c>
      <c r="F11" s="113" t="s">
        <v>286</v>
      </c>
      <c r="H11" s="54" t="s">
        <v>77</v>
      </c>
      <c r="I11" s="499"/>
      <c r="J11" s="499">
        <v>1000</v>
      </c>
      <c r="K11" s="499"/>
      <c r="L11" s="499">
        <v>1000</v>
      </c>
      <c r="M11"/>
    </row>
    <row r="12" spans="2:13" x14ac:dyDescent="0.2">
      <c r="B12" s="113">
        <v>80057403</v>
      </c>
      <c r="C12" s="114">
        <v>44733</v>
      </c>
      <c r="D12" s="113" t="s">
        <v>31</v>
      </c>
      <c r="E12" s="113">
        <v>780</v>
      </c>
      <c r="F12" s="113" t="s">
        <v>286</v>
      </c>
      <c r="H12" s="54" t="s">
        <v>74</v>
      </c>
      <c r="I12" s="499">
        <v>650</v>
      </c>
      <c r="J12" s="499"/>
      <c r="K12" s="499"/>
      <c r="L12" s="499">
        <v>650</v>
      </c>
      <c r="M12"/>
    </row>
    <row r="13" spans="2:13" x14ac:dyDescent="0.2">
      <c r="B13" s="113">
        <v>80057403</v>
      </c>
      <c r="C13" s="114">
        <v>44733</v>
      </c>
      <c r="D13" s="113" t="s">
        <v>32</v>
      </c>
      <c r="E13" s="158">
        <v>300</v>
      </c>
      <c r="F13" s="113" t="s">
        <v>286</v>
      </c>
      <c r="H13" s="54" t="s">
        <v>143</v>
      </c>
      <c r="I13" s="499"/>
      <c r="J13" s="499">
        <v>180</v>
      </c>
      <c r="K13" s="499"/>
      <c r="L13" s="499">
        <v>180</v>
      </c>
      <c r="M13"/>
    </row>
    <row r="14" spans="2:13" x14ac:dyDescent="0.2">
      <c r="B14" s="113">
        <v>80057403</v>
      </c>
      <c r="C14" s="114">
        <v>44733</v>
      </c>
      <c r="D14" s="113" t="s">
        <v>37</v>
      </c>
      <c r="E14" s="158">
        <v>1225</v>
      </c>
      <c r="F14" s="113" t="s">
        <v>286</v>
      </c>
      <c r="H14" s="54" t="s">
        <v>27</v>
      </c>
      <c r="I14" s="499"/>
      <c r="J14" s="499">
        <v>230</v>
      </c>
      <c r="K14" s="499"/>
      <c r="L14" s="499">
        <v>230</v>
      </c>
      <c r="M14"/>
    </row>
    <row r="15" spans="2:13" x14ac:dyDescent="0.2">
      <c r="B15" s="113">
        <v>80057403</v>
      </c>
      <c r="C15" s="114">
        <v>44733</v>
      </c>
      <c r="D15" s="113" t="s">
        <v>70</v>
      </c>
      <c r="E15" s="113">
        <v>130</v>
      </c>
      <c r="F15" s="113" t="s">
        <v>286</v>
      </c>
      <c r="H15" s="54" t="s">
        <v>31</v>
      </c>
      <c r="I15" s="499">
        <v>780</v>
      </c>
      <c r="J15" s="499"/>
      <c r="K15" s="499"/>
      <c r="L15" s="499">
        <v>780</v>
      </c>
      <c r="M15"/>
    </row>
    <row r="16" spans="2:13" x14ac:dyDescent="0.2">
      <c r="B16" s="113">
        <v>80057403</v>
      </c>
      <c r="C16" s="114">
        <v>44733</v>
      </c>
      <c r="D16" s="113" t="s">
        <v>74</v>
      </c>
      <c r="E16" s="113">
        <v>650</v>
      </c>
      <c r="F16" s="113" t="s">
        <v>286</v>
      </c>
      <c r="H16" s="54" t="s">
        <v>37</v>
      </c>
      <c r="I16" s="499">
        <v>1225</v>
      </c>
      <c r="J16" s="499"/>
      <c r="K16" s="499"/>
      <c r="L16" s="499">
        <v>1225</v>
      </c>
      <c r="M16"/>
    </row>
    <row r="17" spans="1:13" x14ac:dyDescent="0.2">
      <c r="B17" s="113">
        <v>80057403</v>
      </c>
      <c r="C17" s="114">
        <v>44733</v>
      </c>
      <c r="D17" s="113" t="s">
        <v>39</v>
      </c>
      <c r="E17" s="113">
        <v>825</v>
      </c>
      <c r="F17" s="113" t="s">
        <v>286</v>
      </c>
      <c r="H17" s="54" t="s">
        <v>43</v>
      </c>
      <c r="I17" s="499">
        <v>300</v>
      </c>
      <c r="J17" s="499"/>
      <c r="K17" s="499"/>
      <c r="L17" s="499">
        <v>300</v>
      </c>
      <c r="M17"/>
    </row>
    <row r="18" spans="1:13" x14ac:dyDescent="0.2">
      <c r="B18" s="113">
        <v>80057403</v>
      </c>
      <c r="C18" s="114">
        <v>44733</v>
      </c>
      <c r="D18" s="113" t="s">
        <v>340</v>
      </c>
      <c r="E18" s="113">
        <v>200</v>
      </c>
      <c r="F18" s="113" t="s">
        <v>286</v>
      </c>
      <c r="H18" s="54" t="s">
        <v>30</v>
      </c>
      <c r="I18" s="499">
        <v>45</v>
      </c>
      <c r="J18" s="499">
        <v>540</v>
      </c>
      <c r="K18" s="499"/>
      <c r="L18" s="499">
        <v>585</v>
      </c>
      <c r="M18"/>
    </row>
    <row r="19" spans="1:13" x14ac:dyDescent="0.2">
      <c r="B19" s="113">
        <v>80057403</v>
      </c>
      <c r="C19" s="114">
        <v>44733</v>
      </c>
      <c r="D19" s="113" t="s">
        <v>43</v>
      </c>
      <c r="E19" s="113">
        <v>300</v>
      </c>
      <c r="F19" s="113" t="s">
        <v>286</v>
      </c>
      <c r="H19" s="54" t="s">
        <v>70</v>
      </c>
      <c r="I19" s="499">
        <v>130</v>
      </c>
      <c r="J19" s="499"/>
      <c r="K19" s="499"/>
      <c r="L19" s="499">
        <v>130</v>
      </c>
      <c r="M19"/>
    </row>
    <row r="20" spans="1:13" x14ac:dyDescent="0.2">
      <c r="B20" s="113">
        <v>80057409</v>
      </c>
      <c r="C20" s="114">
        <v>44733</v>
      </c>
      <c r="D20" s="113" t="s">
        <v>59</v>
      </c>
      <c r="E20" s="113">
        <v>200</v>
      </c>
      <c r="F20" s="113" t="s">
        <v>286</v>
      </c>
      <c r="H20" s="54" t="s">
        <v>59</v>
      </c>
      <c r="I20" s="499">
        <v>200</v>
      </c>
      <c r="J20" s="499"/>
      <c r="K20" s="499"/>
      <c r="L20" s="499">
        <v>200</v>
      </c>
      <c r="M20"/>
    </row>
    <row r="21" spans="1:13" x14ac:dyDescent="0.2">
      <c r="B21" s="113"/>
      <c r="C21" s="114"/>
      <c r="D21" s="113"/>
      <c r="E21" s="113"/>
      <c r="F21" s="113"/>
      <c r="H21" s="54" t="s">
        <v>227</v>
      </c>
      <c r="I21" s="499">
        <v>1340</v>
      </c>
      <c r="J21" s="499"/>
      <c r="K21" s="499"/>
      <c r="L21" s="499">
        <v>1340</v>
      </c>
      <c r="M21"/>
    </row>
    <row r="22" spans="1:13" s="59" customFormat="1" x14ac:dyDescent="0.2">
      <c r="A22"/>
      <c r="B22" s="113"/>
      <c r="C22" s="114"/>
      <c r="D22" s="113"/>
      <c r="E22" s="113"/>
      <c r="F22" s="113"/>
      <c r="G22"/>
      <c r="H22" s="54" t="s">
        <v>228</v>
      </c>
      <c r="I22" s="499">
        <v>1930</v>
      </c>
      <c r="J22" s="499"/>
      <c r="K22" s="499"/>
      <c r="L22" s="499">
        <v>1930</v>
      </c>
      <c r="M22"/>
    </row>
    <row r="23" spans="1:13" s="59" customFormat="1" x14ac:dyDescent="0.2">
      <c r="A23"/>
      <c r="B23" s="113"/>
      <c r="C23" s="114"/>
      <c r="D23" s="113"/>
      <c r="E23" s="113"/>
      <c r="F23" s="113"/>
      <c r="G23"/>
      <c r="H23" s="54" t="s">
        <v>39</v>
      </c>
      <c r="I23" s="499">
        <v>825</v>
      </c>
      <c r="J23" s="499"/>
      <c r="K23" s="499"/>
      <c r="L23" s="499">
        <v>825</v>
      </c>
      <c r="M23"/>
    </row>
    <row r="24" spans="1:13" s="59" customFormat="1" x14ac:dyDescent="0.2">
      <c r="A24"/>
      <c r="B24" s="113"/>
      <c r="C24" s="114"/>
      <c r="D24" s="113"/>
      <c r="E24" s="113"/>
      <c r="F24" s="113"/>
      <c r="G24"/>
      <c r="H24" s="54" t="s">
        <v>340</v>
      </c>
      <c r="I24" s="499">
        <v>200</v>
      </c>
      <c r="J24" s="499"/>
      <c r="K24" s="499"/>
      <c r="L24" s="499">
        <v>200</v>
      </c>
      <c r="M24"/>
    </row>
    <row r="25" spans="1:13" s="59" customFormat="1" ht="13.5" thickBot="1" x14ac:dyDescent="0.25">
      <c r="A25"/>
      <c r="B25" s="113"/>
      <c r="C25" s="114"/>
      <c r="D25" s="113"/>
      <c r="E25" s="113"/>
      <c r="F25" s="113"/>
      <c r="G25"/>
      <c r="H25" s="54" t="s">
        <v>109</v>
      </c>
      <c r="I25" s="499"/>
      <c r="J25" s="499"/>
      <c r="K25" s="499"/>
      <c r="L25" s="499"/>
      <c r="M25"/>
    </row>
    <row r="26" spans="1:13" s="59" customFormat="1" ht="13.5" thickBot="1" x14ac:dyDescent="0.25">
      <c r="A26"/>
      <c r="B26" s="113"/>
      <c r="C26" s="114"/>
      <c r="D26" s="113"/>
      <c r="E26" s="113"/>
      <c r="F26" s="113"/>
      <c r="G26"/>
      <c r="H26" s="319" t="s">
        <v>24</v>
      </c>
      <c r="I26" s="501">
        <v>7925</v>
      </c>
      <c r="J26" s="502">
        <v>5940</v>
      </c>
      <c r="K26" s="502"/>
      <c r="L26" s="503">
        <v>13865</v>
      </c>
    </row>
    <row r="27" spans="1:13" s="59" customFormat="1" x14ac:dyDescent="0.2">
      <c r="A27"/>
      <c r="B27" s="113"/>
      <c r="C27" s="114"/>
      <c r="D27" s="113"/>
      <c r="E27" s="113"/>
      <c r="F27" s="113"/>
      <c r="G27"/>
      <c r="H27"/>
      <c r="I27"/>
      <c r="J27"/>
      <c r="K27"/>
    </row>
    <row r="28" spans="1:13" s="59" customFormat="1" x14ac:dyDescent="0.2">
      <c r="A28"/>
      <c r="B28" s="113">
        <v>1654</v>
      </c>
      <c r="C28" s="114"/>
      <c r="D28" s="113" t="s">
        <v>227</v>
      </c>
      <c r="E28" s="113">
        <v>1340</v>
      </c>
      <c r="F28" s="113" t="s">
        <v>286</v>
      </c>
      <c r="G28"/>
      <c r="H28"/>
      <c r="I28"/>
      <c r="J28"/>
      <c r="K28"/>
    </row>
    <row r="29" spans="1:13" s="59" customFormat="1" x14ac:dyDescent="0.2">
      <c r="A29"/>
      <c r="B29" s="113">
        <v>1655</v>
      </c>
      <c r="C29" s="114"/>
      <c r="D29" s="113" t="s">
        <v>228</v>
      </c>
      <c r="E29" s="113">
        <v>1930</v>
      </c>
      <c r="F29" s="113" t="s">
        <v>286</v>
      </c>
      <c r="G29"/>
      <c r="H29"/>
      <c r="I29"/>
      <c r="J29"/>
      <c r="K29"/>
    </row>
    <row r="30" spans="1:13" s="59" customFormat="1" x14ac:dyDescent="0.2">
      <c r="A30"/>
      <c r="B30" s="113"/>
      <c r="C30" s="114"/>
      <c r="D30" s="113"/>
      <c r="E30" s="113"/>
      <c r="F30" s="113"/>
      <c r="G30"/>
      <c r="H30"/>
      <c r="I30"/>
      <c r="J30"/>
      <c r="K30"/>
    </row>
    <row r="31" spans="1:13" s="59" customFormat="1" x14ac:dyDescent="0.2">
      <c r="A31"/>
      <c r="G31"/>
      <c r="H31"/>
      <c r="I31" s="146"/>
      <c r="J31" s="146"/>
      <c r="K31" s="146"/>
    </row>
    <row r="32" spans="1:13" s="59" customFormat="1" x14ac:dyDescent="0.2">
      <c r="A32"/>
      <c r="G32"/>
      <c r="H32"/>
      <c r="I32" s="146"/>
      <c r="J32" s="146"/>
      <c r="K32" s="146"/>
    </row>
    <row r="33" spans="2:6" x14ac:dyDescent="0.2">
      <c r="F33" s="59"/>
    </row>
    <row r="34" spans="2:6" x14ac:dyDescent="0.2">
      <c r="B34" s="78"/>
      <c r="C34" s="79"/>
      <c r="D34" s="113"/>
      <c r="E34" s="78"/>
      <c r="F34" s="113"/>
    </row>
    <row r="35" spans="2:6" x14ac:dyDescent="0.2">
      <c r="B35" s="113"/>
      <c r="C35" s="114"/>
      <c r="D35" s="113"/>
      <c r="E35" s="113"/>
      <c r="F35" s="113"/>
    </row>
    <row r="36" spans="2:6" x14ac:dyDescent="0.2">
      <c r="B36" s="113"/>
      <c r="C36" s="114"/>
      <c r="D36" s="78"/>
      <c r="E36" s="78"/>
      <c r="F36" s="113"/>
    </row>
    <row r="37" spans="2:6" x14ac:dyDescent="0.2">
      <c r="B37" s="113"/>
      <c r="C37" s="114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B39" s="78"/>
      <c r="C39" s="79"/>
      <c r="D39" s="78"/>
      <c r="E39" s="78"/>
      <c r="F39" s="113"/>
    </row>
    <row r="40" spans="2:6" x14ac:dyDescent="0.2">
      <c r="B40" s="78"/>
      <c r="C40" s="79"/>
      <c r="D40" s="78"/>
      <c r="E40" s="78"/>
      <c r="F40" s="113"/>
    </row>
    <row r="41" spans="2:6" x14ac:dyDescent="0.2">
      <c r="B41" s="78"/>
      <c r="C41" s="79"/>
      <c r="D41" s="78"/>
      <c r="E41" s="78"/>
      <c r="F41" s="113"/>
    </row>
    <row r="42" spans="2:6" x14ac:dyDescent="0.2">
      <c r="C42" s="77"/>
      <c r="D42" s="60"/>
    </row>
    <row r="43" spans="2:6" x14ac:dyDescent="0.2">
      <c r="B43" s="60"/>
      <c r="C43"/>
      <c r="D43"/>
      <c r="E43"/>
    </row>
    <row r="44" spans="2:6" x14ac:dyDescent="0.2">
      <c r="B44" s="60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 s="146" t="s">
        <v>28</v>
      </c>
      <c r="C56" t="s">
        <v>286</v>
      </c>
      <c r="D56"/>
      <c r="E56"/>
    </row>
    <row r="57" spans="2:5" x14ac:dyDescent="0.2">
      <c r="B57" s="146" t="s">
        <v>62</v>
      </c>
      <c r="C57" t="s">
        <v>310</v>
      </c>
      <c r="D57"/>
      <c r="E57"/>
    </row>
    <row r="58" spans="2:5" x14ac:dyDescent="0.2">
      <c r="B58" s="146" t="s">
        <v>29</v>
      </c>
      <c r="C58"/>
      <c r="D58"/>
      <c r="E58"/>
    </row>
    <row r="59" spans="2:5" x14ac:dyDescent="0.2">
      <c r="B59" s="146" t="s">
        <v>27</v>
      </c>
      <c r="C59"/>
      <c r="D59"/>
      <c r="E59"/>
    </row>
    <row r="60" spans="2:5" x14ac:dyDescent="0.2">
      <c r="B60" s="146" t="s">
        <v>63</v>
      </c>
      <c r="C60"/>
      <c r="D60"/>
      <c r="E60"/>
    </row>
    <row r="61" spans="2:5" ht="14.25" x14ac:dyDescent="0.2">
      <c r="B61" s="84" t="s">
        <v>30</v>
      </c>
    </row>
    <row r="62" spans="2:5" ht="14.25" x14ac:dyDescent="0.2">
      <c r="B62" s="84" t="s">
        <v>31</v>
      </c>
    </row>
    <row r="63" spans="2:5" ht="14.25" x14ac:dyDescent="0.2">
      <c r="B63" s="84" t="s">
        <v>32</v>
      </c>
    </row>
    <row r="64" spans="2:5" ht="14.25" x14ac:dyDescent="0.2">
      <c r="B64" s="84" t="s">
        <v>33</v>
      </c>
    </row>
    <row r="65" spans="1:10" ht="14.25" x14ac:dyDescent="0.2">
      <c r="B65" s="84" t="s">
        <v>64</v>
      </c>
    </row>
    <row r="66" spans="1:10" ht="14.25" x14ac:dyDescent="0.2">
      <c r="B66" s="84" t="s">
        <v>340</v>
      </c>
    </row>
    <row r="67" spans="1:10" s="59" customFormat="1" ht="14.25" x14ac:dyDescent="0.2">
      <c r="A67"/>
      <c r="B67" s="84" t="s">
        <v>142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65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77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66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67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35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68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69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203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37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70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38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71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72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200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74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143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39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76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40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58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174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175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42</v>
      </c>
      <c r="F90"/>
      <c r="G90"/>
      <c r="H90"/>
      <c r="I90" s="146"/>
      <c r="J90" s="146"/>
    </row>
    <row r="91" spans="1:10" s="59" customFormat="1" ht="14.25" x14ac:dyDescent="0.2">
      <c r="A91"/>
      <c r="B91" s="84" t="s">
        <v>43</v>
      </c>
      <c r="F91"/>
      <c r="G91"/>
      <c r="H91"/>
      <c r="I91" s="146"/>
      <c r="J91" s="146"/>
    </row>
    <row r="92" spans="1:10" s="59" customFormat="1" ht="14.25" x14ac:dyDescent="0.2">
      <c r="A92"/>
      <c r="B92" s="84" t="s">
        <v>257</v>
      </c>
      <c r="F92"/>
      <c r="G92"/>
      <c r="H92"/>
      <c r="I92" s="146"/>
      <c r="J92" s="146"/>
    </row>
    <row r="93" spans="1:10" s="59" customFormat="1" ht="14.25" x14ac:dyDescent="0.2">
      <c r="A93"/>
      <c r="B93" s="84" t="s">
        <v>75</v>
      </c>
      <c r="F93"/>
      <c r="G93"/>
      <c r="H93"/>
      <c r="I93" s="146"/>
      <c r="J93" s="146"/>
    </row>
    <row r="94" spans="1:10" x14ac:dyDescent="0.2">
      <c r="B94" s="59" t="s">
        <v>59</v>
      </c>
    </row>
    <row r="95" spans="1:10" x14ac:dyDescent="0.2">
      <c r="B95" s="96" t="s">
        <v>227</v>
      </c>
      <c r="C95" s="60" t="s">
        <v>229</v>
      </c>
    </row>
    <row r="96" spans="1:10" x14ac:dyDescent="0.2">
      <c r="B96" s="97" t="s">
        <v>228</v>
      </c>
      <c r="C96" s="60" t="s">
        <v>230</v>
      </c>
    </row>
  </sheetData>
  <dataValidations count="4">
    <dataValidation type="list" allowBlank="1" showInputMessage="1" showErrorMessage="1" sqref="F34:F41 F4:F30" xr:uid="{00000000-0002-0000-9300-000000000000}">
      <formula1>$C$56:$C$58</formula1>
    </dataValidation>
    <dataValidation type="list" allowBlank="1" showInputMessage="1" showErrorMessage="1" sqref="D34:D35 D4:D30" xr:uid="{00000000-0002-0000-9300-000001000000}">
      <formula1>$B$56:$B$102</formula1>
    </dataValidation>
    <dataValidation type="list" allowBlank="1" showInputMessage="1" showErrorMessage="1" sqref="D42" xr:uid="{00000000-0002-0000-9300-000002000000}">
      <formula1>$B$56:$B$75</formula1>
    </dataValidation>
    <dataValidation type="list" allowBlank="1" showInputMessage="1" showErrorMessage="1" sqref="D36:D41" xr:uid="{00000000-0002-0000-9300-000003000000}">
      <formula1>$B$56:$B$94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filterMode="1">
    <tabColor rgb="FFFFC000"/>
    <pageSetUpPr fitToPage="1"/>
  </sheetPr>
  <dimension ref="A2:V140"/>
  <sheetViews>
    <sheetView showGridLines="0" topLeftCell="A35" zoomScale="80" zoomScaleNormal="80" workbookViewId="0">
      <selection activeCell="H66" sqref="H66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5.5703125" style="65" customWidth="1"/>
    <col min="7" max="7" width="15.7109375" style="65" customWidth="1"/>
    <col min="8" max="8" width="17" style="65" customWidth="1"/>
    <col min="9" max="9" width="14.140625" style="65" customWidth="1"/>
    <col min="10" max="10" width="15.7109375" style="65" customWidth="1"/>
    <col min="11" max="12" width="17.140625" style="65" customWidth="1"/>
    <col min="13" max="13" width="15.7109375" style="65" bestFit="1" customWidth="1"/>
    <col min="14" max="14" width="17.5703125" style="65" customWidth="1"/>
    <col min="15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2"/>
      <c r="J2" s="522"/>
      <c r="K2" s="522"/>
      <c r="L2" s="338"/>
      <c r="M2" s="339"/>
      <c r="N2" s="2"/>
    </row>
    <row r="3" spans="1:20" ht="21.95" customHeight="1" x14ac:dyDescent="0.35">
      <c r="B3" s="530" t="s">
        <v>119</v>
      </c>
      <c r="C3" s="531"/>
      <c r="D3" s="531"/>
      <c r="E3" s="531"/>
      <c r="F3" s="531"/>
      <c r="G3" s="531"/>
      <c r="H3" s="531"/>
      <c r="I3" s="531"/>
      <c r="J3" s="531"/>
      <c r="K3" s="531"/>
      <c r="L3" s="530"/>
      <c r="M3" s="531"/>
      <c r="N3" s="1"/>
      <c r="O3" s="142" t="s">
        <v>149</v>
      </c>
      <c r="P3" s="320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1"/>
      <c r="J4" s="531"/>
      <c r="K4" s="531"/>
      <c r="L4" s="530"/>
      <c r="M4" s="531"/>
      <c r="N4" s="1"/>
      <c r="O4" s="142" t="s">
        <v>150</v>
      </c>
      <c r="P4" s="142">
        <v>10222501</v>
      </c>
    </row>
    <row r="5" spans="1:20" ht="15.75" customHeight="1" x14ac:dyDescent="0.35">
      <c r="A5" s="88"/>
      <c r="B5" s="527" t="s">
        <v>342</v>
      </c>
      <c r="C5" s="528"/>
      <c r="D5" s="528"/>
      <c r="E5" s="528"/>
      <c r="F5" s="528"/>
      <c r="G5" s="528"/>
      <c r="H5" s="528"/>
      <c r="I5" s="528"/>
      <c r="J5" s="528"/>
      <c r="K5" s="528"/>
      <c r="L5" s="530"/>
      <c r="M5" s="531"/>
      <c r="N5" s="1"/>
    </row>
    <row r="6" spans="1:20" ht="6" customHeight="1" x14ac:dyDescent="0.2">
      <c r="A6" s="88"/>
    </row>
    <row r="7" spans="1:20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N7" s="288" t="s">
        <v>297</v>
      </c>
      <c r="O7" s="146"/>
      <c r="P7" s="146"/>
      <c r="Q7" s="147"/>
      <c r="R7" s="146"/>
    </row>
    <row r="8" spans="1:20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6" si="0">VLOOKUP(A8,$A$99:$B$143,2,FALSE)</f>
        <v>2.38</v>
      </c>
      <c r="E8" s="158">
        <f>IFERROR(VLOOKUP(A8,'Control -LR-ES Junio 2022'!$H$7:$N$22,3,FALSE),"0")</f>
        <v>0</v>
      </c>
      <c r="F8" s="158">
        <f>IFERROR(VLOOKUP(A8,'Control -LR-ES Junio 2022'!$H$7:$N$22,2,FALSE),"0")</f>
        <v>820</v>
      </c>
      <c r="G8" s="158">
        <f>IFERROR(VLOOKUP(A8,'Control -LR-ES Junio 2022'!$H$7:$N$22,5,FALSE),"0")</f>
        <v>0</v>
      </c>
      <c r="H8" s="158">
        <f>IFERROR(VLOOKUP(A8,'Control -LR-ES Junio 2022'!$H$7:$N$22,4,FALSE),"0")</f>
        <v>0</v>
      </c>
      <c r="I8" s="326">
        <f>E8+F8+G8+H8</f>
        <v>820</v>
      </c>
      <c r="J8" s="48" t="s">
        <v>12</v>
      </c>
      <c r="K8" s="325">
        <f>I8*D8</f>
        <v>1951.6</v>
      </c>
      <c r="L8" s="350"/>
      <c r="M8" s="289" t="s">
        <v>169</v>
      </c>
      <c r="N8" s="354">
        <f>I8</f>
        <v>820</v>
      </c>
      <c r="O8" s="146"/>
      <c r="P8" s="146"/>
      <c r="Q8" s="146"/>
      <c r="R8" s="146"/>
    </row>
    <row r="9" spans="1:20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Junio 2022'!$H$7:$N$22,3,FALSE),"0")</f>
        <v>0</v>
      </c>
      <c r="F9" s="158" t="str">
        <f>IFERROR(VLOOKUP(A9,'Control -LR-ES Junio 2022'!$H$7:$N$22,2,FALSE),"0")</f>
        <v>0</v>
      </c>
      <c r="G9" s="158" t="str">
        <f>IFERROR(VLOOKUP(A9,'Control -LR-ES Junio 2022'!$H$7:$N$22,5,FALSE),"0")</f>
        <v>0</v>
      </c>
      <c r="H9" s="158" t="str">
        <f>IFERROR(VLOOKUP(A9,'Control -LR-ES Junio 2022'!$H$7:$N$22,4,FALSE),"0")</f>
        <v>0</v>
      </c>
      <c r="I9" s="326">
        <f t="shared" ref="I9:I48" si="1">E9+F9+G9+H9</f>
        <v>0</v>
      </c>
      <c r="J9" s="48" t="s">
        <v>12</v>
      </c>
      <c r="K9" s="325">
        <f t="shared" ref="K9:K48" si="2">I9*D9</f>
        <v>0</v>
      </c>
      <c r="L9" s="350"/>
      <c r="M9" s="289"/>
      <c r="N9" s="337">
        <f t="shared" ref="N9:N48" si="3">I9</f>
        <v>0</v>
      </c>
      <c r="O9" s="146"/>
      <c r="P9" s="146"/>
      <c r="Q9" s="146"/>
      <c r="R9" s="146"/>
    </row>
    <row r="10" spans="1:20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Junio 2022'!$H$7:$N$22,3,FALSE),"0")</f>
        <v>40</v>
      </c>
      <c r="F10" s="158">
        <f>IFERROR(VLOOKUP(A10,'Control -LR-ES Junio 2022'!$H$7:$N$22,2,FALSE),"0")</f>
        <v>0</v>
      </c>
      <c r="G10" s="158">
        <f>IFERROR(VLOOKUP(A10,'Control -LR-ES Junio 2022'!$H$7:$N$22,5,FALSE),"0")</f>
        <v>70</v>
      </c>
      <c r="H10" s="158">
        <f>IFERROR(VLOOKUP(A10,'Control -LR-ES Junio 2022'!$H$7:$N$22,4,FALSE),"0")</f>
        <v>0</v>
      </c>
      <c r="I10" s="326">
        <f t="shared" si="1"/>
        <v>110</v>
      </c>
      <c r="J10" s="48" t="s">
        <v>12</v>
      </c>
      <c r="K10" s="325">
        <f t="shared" si="2"/>
        <v>265.10000000000002</v>
      </c>
      <c r="L10" s="350"/>
      <c r="M10" s="290" t="s">
        <v>154</v>
      </c>
      <c r="N10" s="354">
        <f t="shared" si="3"/>
        <v>110</v>
      </c>
      <c r="O10" s="146"/>
      <c r="P10" s="146"/>
      <c r="Q10" s="146"/>
      <c r="R10" s="146"/>
    </row>
    <row r="11" spans="1:20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Junio 2022'!$H$7:$N$22,3,FALSE),"0")</f>
        <v>0</v>
      </c>
      <c r="F11" s="158" t="str">
        <f>IFERROR(VLOOKUP(A11,'Control -LR-ES Junio 2022'!$H$7:$N$22,2,FALSE),"0")</f>
        <v>0</v>
      </c>
      <c r="G11" s="158" t="str">
        <f>IFERROR(VLOOKUP(A11,'Control -LR-ES Junio 2022'!$H$7:$N$22,5,FALSE),"0")</f>
        <v>0</v>
      </c>
      <c r="H11" s="158" t="str">
        <f>IFERROR(VLOOKUP(A11,'Control -LR-ES Junio 2022'!$H$7:$N$22,4,FALSE),"0")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350"/>
      <c r="M11" s="54"/>
      <c r="N11" s="337">
        <f t="shared" si="3"/>
        <v>0</v>
      </c>
      <c r="O11" s="146"/>
      <c r="P11" s="146"/>
      <c r="Q11" s="146"/>
      <c r="R11" s="146"/>
    </row>
    <row r="12" spans="1:20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Junio 2022'!$H$7:$N$22,3,FALSE),"0")</f>
        <v>0</v>
      </c>
      <c r="F12" s="158">
        <f>IFERROR(VLOOKUP(A12,'Control -LR-ES Junio 2022'!$H$7:$N$22,2,FALSE),"0")</f>
        <v>520</v>
      </c>
      <c r="G12" s="158">
        <f>IFERROR(VLOOKUP(A12,'Control -LR-ES Junio 2022'!$H$7:$N$22,5,FALSE),"0")</f>
        <v>0</v>
      </c>
      <c r="H12" s="158">
        <f>IFERROR(VLOOKUP(A12,'Control -LR-ES Junio 2022'!$H$7:$N$22,4,FALSE),"0")</f>
        <v>0</v>
      </c>
      <c r="I12" s="326">
        <f t="shared" si="1"/>
        <v>520</v>
      </c>
      <c r="J12" s="48" t="s">
        <v>12</v>
      </c>
      <c r="K12" s="325">
        <f t="shared" si="2"/>
        <v>1471.6000000000001</v>
      </c>
      <c r="L12" s="350"/>
      <c r="M12" s="290" t="s">
        <v>245</v>
      </c>
      <c r="N12" s="354">
        <f t="shared" si="3"/>
        <v>520</v>
      </c>
      <c r="O12" s="146"/>
      <c r="P12" s="146"/>
      <c r="Q12" s="146"/>
      <c r="R12" s="146"/>
    </row>
    <row r="13" spans="1:20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Junio 2022'!$H$7:$N$22,3,FALSE),"0")</f>
        <v>0</v>
      </c>
      <c r="F13" s="158" t="str">
        <f>IFERROR(VLOOKUP(A13,'Control -LR-ES Junio 2022'!$H$7:$N$22,2,FALSE),"0")</f>
        <v>0</v>
      </c>
      <c r="G13" s="158" t="str">
        <f>IFERROR(VLOOKUP(A13,'Control -LR-ES Junio 2022'!$H$7:$N$22,5,FALSE),"0")</f>
        <v>0</v>
      </c>
      <c r="H13" s="158" t="str">
        <f>IFERROR(VLOOKUP(A13,'Control -LR-ES Junio 2022'!$H$7:$N$22,4,FALSE),"0")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350"/>
      <c r="M13" s="290" t="s">
        <v>266</v>
      </c>
      <c r="N13" s="337">
        <f t="shared" si="3"/>
        <v>0</v>
      </c>
      <c r="O13" s="146"/>
      <c r="P13" s="146"/>
      <c r="Q13" s="146"/>
      <c r="R13" s="146"/>
      <c r="T13" s="307"/>
    </row>
    <row r="14" spans="1:20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Junio 2022'!$H$7:$N$22,3,FALSE),"0")</f>
        <v>0</v>
      </c>
      <c r="F14" s="158" t="str">
        <f>IFERROR(VLOOKUP(A14,'Control -LR-ES Junio 2022'!$H$7:$N$22,2,FALSE),"0")</f>
        <v>0</v>
      </c>
      <c r="G14" s="158" t="str">
        <f>IFERROR(VLOOKUP(A14,'Control -LR-ES Junio 2022'!$H$7:$N$22,5,FALSE),"0")</f>
        <v>0</v>
      </c>
      <c r="H14" s="158" t="str">
        <f>IFERROR(VLOOKUP(A14,'Control -LR-ES Junio 2022'!$H$7:$N$22,4,FALSE),"0")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350"/>
      <c r="M14" s="54"/>
      <c r="N14" s="337">
        <f t="shared" si="3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Junio 2022'!$H$7:$N$22,3,FALSE),"0")</f>
        <v>400</v>
      </c>
      <c r="F15" s="158">
        <f>IFERROR(VLOOKUP(A15,'Control -LR-ES Junio 2022'!$H$7:$N$22,2,FALSE),"0")</f>
        <v>0</v>
      </c>
      <c r="G15" s="158">
        <f>IFERROR(VLOOKUP(A15,'Control -LR-ES Junio 2022'!$H$7:$N$22,5,FALSE),"0")</f>
        <v>0</v>
      </c>
      <c r="H15" s="158">
        <f>IFERROR(VLOOKUP(A15,'Control -LR-ES Junio 2022'!$H$7:$N$22,4,FALSE),"0")</f>
        <v>0</v>
      </c>
      <c r="I15" s="326">
        <f t="shared" si="1"/>
        <v>400</v>
      </c>
      <c r="J15" s="327" t="s">
        <v>12</v>
      </c>
      <c r="K15" s="325">
        <f t="shared" si="2"/>
        <v>1384</v>
      </c>
      <c r="L15" s="350"/>
      <c r="M15" s="290" t="s">
        <v>156</v>
      </c>
      <c r="N15" s="354">
        <f t="shared" si="3"/>
        <v>400</v>
      </c>
      <c r="O15" s="146"/>
      <c r="P15" s="146"/>
      <c r="Q15" s="146"/>
      <c r="R15" s="146"/>
    </row>
    <row r="16" spans="1:20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Junio 2022'!$H$7:$N$22,3,FALSE),"0")</f>
        <v>0</v>
      </c>
      <c r="F16" s="158" t="str">
        <f>IFERROR(VLOOKUP(A16,'Control -LR-ES Junio 2022'!$H$7:$N$22,2,FALSE),"0")</f>
        <v>0</v>
      </c>
      <c r="G16" s="158" t="str">
        <f>IFERROR(VLOOKUP(A16,'Control -LR-ES Junio 2022'!$H$7:$N$22,5,FALSE),"0")</f>
        <v>0</v>
      </c>
      <c r="H16" s="158" t="str">
        <f>IFERROR(VLOOKUP(A16,'Control -LR-ES Junio 2022'!$H$7:$N$22,4,FALSE),"0")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350"/>
      <c r="M16" s="54"/>
      <c r="N16" s="337">
        <f t="shared" si="3"/>
        <v>0</v>
      </c>
      <c r="O16" s="146"/>
      <c r="P16" s="146"/>
      <c r="Q16" s="146"/>
      <c r="R16" s="146"/>
    </row>
    <row r="17" spans="1:18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Junio 2022'!$H$7:$N$22,3,FALSE),"0")</f>
        <v>0</v>
      </c>
      <c r="F17" s="158" t="str">
        <f>IFERROR(VLOOKUP(A17,'Control -LR-ES Junio 2022'!$H$7:$N$22,2,FALSE),"0")</f>
        <v>0</v>
      </c>
      <c r="G17" s="158" t="str">
        <f>IFERROR(VLOOKUP(A17,'Control -LR-ES Junio 2022'!$H$7:$N$22,5,FALSE),"0")</f>
        <v>0</v>
      </c>
      <c r="H17" s="158" t="str">
        <f>IFERROR(VLOOKUP(A17,'Control -LR-ES Junio 2022'!$H$7:$N$22,4,FALSE),"0")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350"/>
      <c r="M17" s="54"/>
      <c r="N17" s="337">
        <f t="shared" si="3"/>
        <v>0</v>
      </c>
      <c r="O17" s="146"/>
      <c r="P17" s="146"/>
      <c r="Q17" s="146"/>
      <c r="R17" s="146"/>
    </row>
    <row r="18" spans="1:18" s="144" customFormat="1" ht="24.95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>
        <f>IFERROR(VLOOKUP(A18,'Control -LR-ES Junio 2022'!$H$7:$N$22,3,FALSE),"0")</f>
        <v>0</v>
      </c>
      <c r="F18" s="158">
        <f>IFERROR(VLOOKUP(A18,'Control -LR-ES Junio 2022'!$H$7:$N$22,2,FALSE),"0")</f>
        <v>210</v>
      </c>
      <c r="G18" s="158">
        <f>IFERROR(VLOOKUP(A18,'Control -LR-ES Junio 2022'!$H$7:$N$22,5,FALSE),"0")</f>
        <v>0</v>
      </c>
      <c r="H18" s="158">
        <f>IFERROR(VLOOKUP(A18,'Control -LR-ES Junio 2022'!$H$7:$N$22,4,FALSE),"0")</f>
        <v>0</v>
      </c>
      <c r="I18" s="326">
        <f t="shared" si="1"/>
        <v>210</v>
      </c>
      <c r="J18" s="204" t="s">
        <v>12</v>
      </c>
      <c r="K18" s="325">
        <f t="shared" si="2"/>
        <v>247.79999999999998</v>
      </c>
      <c r="L18" s="350"/>
      <c r="M18" s="290" t="s">
        <v>252</v>
      </c>
      <c r="N18" s="144">
        <f t="shared" si="3"/>
        <v>210</v>
      </c>
      <c r="O18" s="146"/>
      <c r="P18" s="146"/>
      <c r="Q18" s="146"/>
      <c r="R18" s="146"/>
    </row>
    <row r="19" spans="1:18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Junio 2022'!$H$7:$N$22,3,FALSE),"0")</f>
        <v>0</v>
      </c>
      <c r="F19" s="158" t="str">
        <f>IFERROR(VLOOKUP(A19,'Control -LR-ES Junio 2022'!$H$7:$N$22,2,FALSE),"0")</f>
        <v>0</v>
      </c>
      <c r="G19" s="158" t="str">
        <f>IFERROR(VLOOKUP(A19,'Control -LR-ES Junio 2022'!$H$7:$N$22,5,FALSE),"0")</f>
        <v>0</v>
      </c>
      <c r="H19" s="158" t="str">
        <f>IFERROR(VLOOKUP(A19,'Control -LR-ES Junio 2022'!$H$7:$N$22,4,FALSE),"0")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350"/>
      <c r="M19" s="290" t="s">
        <v>151</v>
      </c>
      <c r="N19" s="144">
        <f t="shared" si="3"/>
        <v>0</v>
      </c>
      <c r="O19" s="146"/>
      <c r="P19" s="146"/>
      <c r="Q19" s="146"/>
      <c r="R19" s="146"/>
    </row>
    <row r="20" spans="1:18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Junio 2022'!$H$7:$N$22,3,FALSE),"0")</f>
        <v>0</v>
      </c>
      <c r="F20" s="158" t="str">
        <f>IFERROR(VLOOKUP(A20,'Control -LR-ES Junio 2022'!$H$7:$N$22,2,FALSE),"0")</f>
        <v>0</v>
      </c>
      <c r="G20" s="158" t="str">
        <f>IFERROR(VLOOKUP(A20,'Control -LR-ES Junio 2022'!$H$7:$N$22,5,FALSE),"0")</f>
        <v>0</v>
      </c>
      <c r="H20" s="158" t="str">
        <f>IFERROR(VLOOKUP(A20,'Control -LR-ES Junio 2022'!$H$7:$N$22,4,FALSE),"0")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350"/>
      <c r="M20" s="54"/>
      <c r="N20" s="144">
        <f t="shared" si="3"/>
        <v>0</v>
      </c>
      <c r="O20" s="146"/>
      <c r="P20" s="146"/>
      <c r="Q20" s="146"/>
      <c r="R20" s="146"/>
    </row>
    <row r="21" spans="1:18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Junio 2022'!$H$7:$N$22,3,FALSE),"0")</f>
        <v>0</v>
      </c>
      <c r="F21" s="158" t="str">
        <f>IFERROR(VLOOKUP(A21,'Control -LR-ES Junio 2022'!$H$7:$N$22,2,FALSE),"0")</f>
        <v>0</v>
      </c>
      <c r="G21" s="158" t="str">
        <f>IFERROR(VLOOKUP(A21,'Control -LR-ES Junio 2022'!$H$7:$N$22,5,FALSE),"0")</f>
        <v>0</v>
      </c>
      <c r="H21" s="158" t="str">
        <f>IFERROR(VLOOKUP(A21,'Control -LR-ES Junio 2022'!$H$7:$N$22,4,FALSE),"0")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350"/>
      <c r="M21" s="54"/>
      <c r="N21" s="144">
        <f t="shared" si="3"/>
        <v>0</v>
      </c>
      <c r="O21" s="146"/>
      <c r="P21" s="146"/>
      <c r="Q21" s="146"/>
      <c r="R21" s="146"/>
    </row>
    <row r="22" spans="1:18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Junio 2022'!$H$7:$N$22,3,FALSE),"0")</f>
        <v>0</v>
      </c>
      <c r="F22" s="158" t="str">
        <f>IFERROR(VLOOKUP(A22,'Control -LR-ES Junio 2022'!$H$7:$N$22,2,FALSE),"0")</f>
        <v>0</v>
      </c>
      <c r="G22" s="158" t="str">
        <f>IFERROR(VLOOKUP(A22,'Control -LR-ES Junio 2022'!$H$7:$N$22,5,FALSE),"0")</f>
        <v>0</v>
      </c>
      <c r="H22" s="158" t="str">
        <f>IFERROR(VLOOKUP(A22,'Control -LR-ES Junio 2022'!$H$7:$N$22,4,FALSE),"0")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350"/>
      <c r="M22" s="54" t="str">
        <f>A22</f>
        <v>RT80</v>
      </c>
      <c r="N22" s="144">
        <f t="shared" si="3"/>
        <v>0</v>
      </c>
      <c r="O22" s="146"/>
      <c r="P22" s="146"/>
      <c r="Q22" s="146"/>
      <c r="R22" s="146"/>
    </row>
    <row r="23" spans="1:18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Junio 2022'!$H$7:$N$22,3,FALSE),"0")</f>
        <v>0</v>
      </c>
      <c r="F23" s="158" t="str">
        <f>IFERROR(VLOOKUP(A23,'Control -LR-ES Junio 2022'!$H$7:$N$22,2,FALSE),"0")</f>
        <v>0</v>
      </c>
      <c r="G23" s="158" t="str">
        <f>IFERROR(VLOOKUP(A23,'Control -LR-ES Junio 2022'!$H$7:$N$22,5,FALSE),"0")</f>
        <v>0</v>
      </c>
      <c r="H23" s="158" t="str">
        <f>IFERROR(VLOOKUP(A23,'Control -LR-ES Junio 2022'!$H$7:$N$22,4,FALSE),"0")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350"/>
      <c r="M23" s="54"/>
      <c r="N23" s="144">
        <f t="shared" si="3"/>
        <v>0</v>
      </c>
      <c r="O23" s="146"/>
      <c r="P23" s="146"/>
      <c r="Q23" s="146"/>
      <c r="R23" s="146"/>
    </row>
    <row r="24" spans="1:18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Junio 2022'!$H$7:$N$22,3,FALSE),"0")</f>
        <v>0</v>
      </c>
      <c r="F24" s="158" t="str">
        <f>IFERROR(VLOOKUP(A24,'Control -LR-ES Junio 2022'!$H$7:$N$22,2,FALSE),"0")</f>
        <v>0</v>
      </c>
      <c r="G24" s="158" t="str">
        <f>IFERROR(VLOOKUP(A24,'Control -LR-ES Junio 2022'!$H$7:$N$22,5,FALSE),"0")</f>
        <v>0</v>
      </c>
      <c r="H24" s="158" t="str">
        <f>IFERROR(VLOOKUP(A24,'Control -LR-ES Junio 2022'!$H$7:$N$22,4,FALSE),"0")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350"/>
      <c r="M24" s="54"/>
      <c r="N24" s="144">
        <f t="shared" si="3"/>
        <v>0</v>
      </c>
      <c r="O24" s="146"/>
      <c r="P24" s="146"/>
      <c r="Q24" s="146"/>
      <c r="R24" s="146"/>
    </row>
    <row r="25" spans="1:18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Junio 2022'!$H$7:$N$22,3,FALSE),"0")</f>
        <v>0</v>
      </c>
      <c r="F25" s="158" t="str">
        <f>IFERROR(VLOOKUP(A25,'Control -LR-ES Junio 2022'!$H$7:$N$22,2,FALSE),"0")</f>
        <v>0</v>
      </c>
      <c r="G25" s="158" t="str">
        <f>IFERROR(VLOOKUP(A25,'Control -LR-ES Junio 2022'!$H$7:$N$22,5,FALSE),"0")</f>
        <v>0</v>
      </c>
      <c r="H25" s="158" t="str">
        <f>IFERROR(VLOOKUP(A25,'Control -LR-ES Junio 2022'!$H$7:$N$22,4,FALSE),"0")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350"/>
      <c r="M25" s="54"/>
      <c r="N25" s="144">
        <f t="shared" si="3"/>
        <v>0</v>
      </c>
      <c r="O25" s="146"/>
      <c r="P25" s="146"/>
      <c r="Q25" s="146"/>
      <c r="R25" s="146"/>
    </row>
    <row r="26" spans="1:18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Junio 2022'!$H$7:$N$22,3,FALSE),"0")</f>
        <v>0</v>
      </c>
      <c r="F26" s="158" t="str">
        <f>IFERROR(VLOOKUP(A26,'Control -LR-ES Junio 2022'!$H$7:$N$22,2,FALSE),"0")</f>
        <v>0</v>
      </c>
      <c r="G26" s="158" t="str">
        <f>IFERROR(VLOOKUP(A26,'Control -LR-ES Junio 2022'!$H$7:$N$22,5,FALSE),"0")</f>
        <v>0</v>
      </c>
      <c r="H26" s="158" t="str">
        <f>IFERROR(VLOOKUP(A26,'Control -LR-ES Junio 2022'!$H$7:$N$22,4,FALSE),"0")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350"/>
      <c r="M26" s="54"/>
      <c r="N26" s="144">
        <f t="shared" si="3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Junio 2022'!$H$7:$N$22,3,FALSE),"0")</f>
        <v>0</v>
      </c>
      <c r="F27" s="158">
        <f>IFERROR(VLOOKUP(A27,'Control -LR-ES Junio 2022'!$H$7:$N$22,2,FALSE),"0")</f>
        <v>1840</v>
      </c>
      <c r="G27" s="158">
        <f>IFERROR(VLOOKUP(A27,'Control -LR-ES Junio 2022'!$H$7:$N$22,5,FALSE),"0")</f>
        <v>0</v>
      </c>
      <c r="H27" s="158">
        <f>IFERROR(VLOOKUP(A27,'Control -LR-ES Junio 2022'!$H$7:$N$22,4,FALSE),"0")</f>
        <v>0</v>
      </c>
      <c r="I27" s="326">
        <f t="shared" si="1"/>
        <v>1840</v>
      </c>
      <c r="J27" s="327" t="s">
        <v>12</v>
      </c>
      <c r="K27" s="325">
        <f t="shared" si="2"/>
        <v>11960</v>
      </c>
      <c r="L27" s="350"/>
      <c r="M27" s="290" t="s">
        <v>246</v>
      </c>
      <c r="N27" s="144">
        <f t="shared" si="3"/>
        <v>1840</v>
      </c>
      <c r="O27" s="146"/>
      <c r="P27" s="146"/>
      <c r="Q27" s="146"/>
      <c r="R27" s="146"/>
    </row>
    <row r="28" spans="1:18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Junio 2022'!$H$7:$N$22,3,FALSE),"0")</f>
        <v>0</v>
      </c>
      <c r="F28" s="158" t="str">
        <f>IFERROR(VLOOKUP(A28,'Control -LR-ES Junio 2022'!$H$7:$N$22,2,FALSE),"0")</f>
        <v>0</v>
      </c>
      <c r="G28" s="158" t="str">
        <f>IFERROR(VLOOKUP(A28,'Control -LR-ES Junio 2022'!$H$7:$N$22,5,FALSE),"0")</f>
        <v>0</v>
      </c>
      <c r="H28" s="158" t="str">
        <f>IFERROR(VLOOKUP(A28,'Control -LR-ES Junio 2022'!$H$7:$N$22,4,FALSE),"0")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350"/>
      <c r="M28" s="290"/>
      <c r="N28" s="144">
        <f t="shared" si="3"/>
        <v>0</v>
      </c>
      <c r="O28" s="146"/>
      <c r="P28" s="146"/>
      <c r="Q28" s="146"/>
      <c r="R28" s="146"/>
    </row>
    <row r="29" spans="1:18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Junio 2022'!$H$7:$N$22,3,FALSE),"0")</f>
        <v>0</v>
      </c>
      <c r="F29" s="158" t="str">
        <f>IFERROR(VLOOKUP(A29,'Control -LR-ES Junio 2022'!$H$7:$N$22,2,FALSE),"0")</f>
        <v>0</v>
      </c>
      <c r="G29" s="158" t="str">
        <f>IFERROR(VLOOKUP(A29,'Control -LR-ES Junio 2022'!$H$7:$N$22,5,FALSE),"0")</f>
        <v>0</v>
      </c>
      <c r="H29" s="158" t="str">
        <f>IFERROR(VLOOKUP(A29,'Control -LR-ES Junio 2022'!$H$7:$N$22,4,FALSE),"0")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350"/>
      <c r="M29" s="290"/>
      <c r="N29" s="144">
        <f t="shared" si="3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Junio 2022'!$H$7:$N$22,3,FALSE),"0")</f>
        <v>0</v>
      </c>
      <c r="F30" s="158">
        <f>IFERROR(VLOOKUP(A30,'Control -LR-ES Junio 2022'!$H$7:$N$22,2,FALSE),"0")</f>
        <v>260</v>
      </c>
      <c r="G30" s="158">
        <f>IFERROR(VLOOKUP(A30,'Control -LR-ES Junio 2022'!$H$7:$N$22,5,FALSE),"0")</f>
        <v>0</v>
      </c>
      <c r="H30" s="158">
        <f>IFERROR(VLOOKUP(A30,'Control -LR-ES Junio 2022'!$H$7:$N$22,4,FALSE),"0")</f>
        <v>0</v>
      </c>
      <c r="I30" s="326">
        <f t="shared" si="1"/>
        <v>260</v>
      </c>
      <c r="J30" s="48" t="s">
        <v>12</v>
      </c>
      <c r="K30" s="325">
        <f t="shared" si="2"/>
        <v>572</v>
      </c>
      <c r="L30" s="350"/>
      <c r="M30" s="290" t="s">
        <v>247</v>
      </c>
      <c r="N30" s="144">
        <f t="shared" si="3"/>
        <v>260</v>
      </c>
      <c r="O30" s="146"/>
      <c r="P30" s="146"/>
      <c r="Q30" s="146"/>
      <c r="R30" s="146"/>
    </row>
    <row r="31" spans="1:18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Junio 2022'!$H$7:$N$22,3,FALSE),"0")</f>
        <v>0</v>
      </c>
      <c r="F31" s="158" t="str">
        <f>IFERROR(VLOOKUP(A31,'Control -LR-ES Junio 2022'!$H$7:$N$22,2,FALSE),"0")</f>
        <v>0</v>
      </c>
      <c r="G31" s="158" t="str">
        <f>IFERROR(VLOOKUP(A31,'Control -LR-ES Junio 2022'!$H$7:$N$22,5,FALSE),"0")</f>
        <v>0</v>
      </c>
      <c r="H31" s="158" t="str">
        <f>IFERROR(VLOOKUP(A31,'Control -LR-ES Junio 2022'!$H$7:$N$22,4,FALSE),"0")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350"/>
      <c r="M31" s="290"/>
      <c r="N31" s="337">
        <f t="shared" si="3"/>
        <v>0</v>
      </c>
      <c r="O31" s="146"/>
      <c r="P31" s="146"/>
      <c r="Q31" s="146"/>
      <c r="R31" s="146"/>
    </row>
    <row r="32" spans="1:18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Junio 2022'!$H$7:$N$22,3,FALSE),"0")</f>
        <v>0</v>
      </c>
      <c r="F32" s="158" t="str">
        <f>IFERROR(VLOOKUP(A32,'Control -LR-ES Junio 2022'!$H$7:$N$22,2,FALSE),"0")</f>
        <v>0</v>
      </c>
      <c r="G32" s="158" t="str">
        <f>IFERROR(VLOOKUP(A32,'Control -LR-ES Junio 2022'!$H$7:$N$22,5,FALSE),"0")</f>
        <v>0</v>
      </c>
      <c r="H32" s="158" t="str">
        <f>IFERROR(VLOOKUP(A32,'Control -LR-ES Junio 2022'!$H$7:$N$22,4,FALSE),"0")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350"/>
      <c r="M32" s="289"/>
      <c r="N32" s="337">
        <f t="shared" si="3"/>
        <v>0</v>
      </c>
      <c r="O32" s="146"/>
      <c r="P32" s="146"/>
      <c r="Q32" s="146"/>
      <c r="R32" s="146"/>
    </row>
    <row r="33" spans="1:20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Junio 2022'!$H$7:$N$22,3,FALSE),"0")</f>
        <v>0</v>
      </c>
      <c r="F33" s="158" t="str">
        <f>IFERROR(VLOOKUP(A33,'Control -LR-ES Junio 2022'!$H$7:$N$22,2,FALSE),"0")</f>
        <v>0</v>
      </c>
      <c r="G33" s="158" t="str">
        <f>IFERROR(VLOOKUP(A33,'Control -LR-ES Junio 2022'!$H$7:$N$22,5,FALSE),"0")</f>
        <v>0</v>
      </c>
      <c r="H33" s="158" t="str">
        <f>IFERROR(VLOOKUP(A33,'Control -LR-ES Junio 2022'!$H$7:$N$22,4,FALSE),"0")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350"/>
      <c r="M33" s="289"/>
      <c r="N33" s="337">
        <f t="shared" si="3"/>
        <v>0</v>
      </c>
      <c r="O33" s="146"/>
      <c r="P33" s="146"/>
      <c r="Q33" s="146"/>
      <c r="R33" s="146"/>
    </row>
    <row r="34" spans="1:20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Junio 2022'!$H$7:$N$22,3,FALSE),"0")</f>
        <v>0</v>
      </c>
      <c r="F34" s="158" t="str">
        <f>IFERROR(VLOOKUP(A34,'Control -LR-ES Junio 2022'!$H$7:$N$22,2,FALSE),"0")</f>
        <v>0</v>
      </c>
      <c r="G34" s="158" t="str">
        <f>IFERROR(VLOOKUP(A34,'Control -LR-ES Junio 2022'!$H$7:$N$22,5,FALSE),"0")</f>
        <v>0</v>
      </c>
      <c r="H34" s="158" t="str">
        <f>IFERROR(VLOOKUP(A34,'Control -LR-ES Junio 2022'!$H$7:$N$22,4,FALSE),"0")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350"/>
      <c r="M34" s="290"/>
      <c r="N34" s="337">
        <f t="shared" si="3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Junio 2022'!$H$7:$N$22,3,FALSE),"0")</f>
        <v>0</v>
      </c>
      <c r="F35" s="158">
        <f>IFERROR(VLOOKUP(A35,'Control -LR-ES Junio 2022'!$H$7:$N$22,2,FALSE),"0")</f>
        <v>0</v>
      </c>
      <c r="G35" s="158">
        <f>IFERROR(VLOOKUP(A35,'Control -LR-ES Junio 2022'!$H$7:$N$22,5,FALSE),"0")</f>
        <v>0</v>
      </c>
      <c r="H35" s="158">
        <f>IFERROR(VLOOKUP(A35,'Control -LR-ES Junio 2022'!$H$7:$N$22,4,FALSE),"0")</f>
        <v>300</v>
      </c>
      <c r="I35" s="326">
        <f t="shared" si="1"/>
        <v>300</v>
      </c>
      <c r="J35" s="327" t="s">
        <v>12</v>
      </c>
      <c r="K35" s="325">
        <f t="shared" si="2"/>
        <v>1590</v>
      </c>
      <c r="L35" s="350"/>
      <c r="M35" s="290" t="s">
        <v>155</v>
      </c>
      <c r="N35" s="354">
        <f t="shared" si="3"/>
        <v>300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Junio 2022'!$H$7:$N$22,3,FALSE),"0")</f>
        <v>0</v>
      </c>
      <c r="F36" s="158">
        <f>IFERROR(VLOOKUP(A36,'Control -LR-ES Junio 2022'!$H$7:$N$22,2,FALSE),"0")</f>
        <v>460</v>
      </c>
      <c r="G36" s="158">
        <f>IFERROR(VLOOKUP(A36,'Control -LR-ES Junio 2022'!$H$7:$N$22,5,FALSE),"0")</f>
        <v>0</v>
      </c>
      <c r="H36" s="158">
        <f>IFERROR(VLOOKUP(A36,'Control -LR-ES Junio 2022'!$H$7:$N$22,4,FALSE),"0")</f>
        <v>0</v>
      </c>
      <c r="I36" s="326">
        <f t="shared" si="1"/>
        <v>460</v>
      </c>
      <c r="J36" s="327" t="s">
        <v>12</v>
      </c>
      <c r="K36" s="325">
        <f t="shared" si="2"/>
        <v>1186.8</v>
      </c>
      <c r="L36" s="350"/>
      <c r="M36" s="290" t="s">
        <v>75</v>
      </c>
      <c r="N36" s="355">
        <f>I36/200</f>
        <v>2.2999999999999998</v>
      </c>
      <c r="O36" s="146" t="s">
        <v>220</v>
      </c>
      <c r="P36" s="146"/>
      <c r="Q36" s="146"/>
      <c r="R36" s="146"/>
    </row>
    <row r="37" spans="1:20" ht="24.95" hidden="1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 t="str">
        <f>IFERROR(VLOOKUP(A37,'Control -LR-ES Junio 2022'!$H$7:$N$22,3,FALSE),"0")</f>
        <v>0</v>
      </c>
      <c r="F37" s="158" t="str">
        <f>IFERROR(VLOOKUP(A37,'Control -LR-ES Junio 2022'!$H$7:$N$22,2,FALSE),"0")</f>
        <v>0</v>
      </c>
      <c r="G37" s="158" t="str">
        <f>IFERROR(VLOOKUP(A37,'Control -LR-ES Junio 2022'!$H$7:$N$22,5,FALSE),"0")</f>
        <v>0</v>
      </c>
      <c r="H37" s="158" t="str">
        <f>IFERROR(VLOOKUP(A37,'Control -LR-ES Junio 2022'!$H$7:$N$22,4,FALSE),"0")</f>
        <v>0</v>
      </c>
      <c r="I37" s="326">
        <f t="shared" si="1"/>
        <v>0</v>
      </c>
      <c r="J37" s="327" t="s">
        <v>12</v>
      </c>
      <c r="K37" s="325">
        <f t="shared" si="2"/>
        <v>0</v>
      </c>
      <c r="L37" s="350"/>
      <c r="M37" s="290" t="s">
        <v>248</v>
      </c>
      <c r="N37" s="346">
        <f t="shared" si="3"/>
        <v>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Junio 2022'!$H$7:$N$22,3,FALSE),"0")</f>
        <v>0</v>
      </c>
      <c r="F38" s="158">
        <f>IFERROR(VLOOKUP(A38,'Control -LR-ES Junio 2022'!$H$7:$N$22,2,FALSE),"0")</f>
        <v>0</v>
      </c>
      <c r="G38" s="158">
        <f>IFERROR(VLOOKUP(A38,'Control -LR-ES Junio 2022'!$H$7:$N$22,5,FALSE),"0")</f>
        <v>0</v>
      </c>
      <c r="H38" s="158">
        <f>IFERROR(VLOOKUP(A38,'Control -LR-ES Junio 2022'!$H$7:$N$22,4,FALSE),"0")</f>
        <v>40</v>
      </c>
      <c r="I38" s="326">
        <f t="shared" si="1"/>
        <v>40</v>
      </c>
      <c r="J38" s="327" t="s">
        <v>12</v>
      </c>
      <c r="K38" s="325">
        <f t="shared" si="2"/>
        <v>172</v>
      </c>
      <c r="L38" s="350"/>
      <c r="M38" s="290" t="s">
        <v>189</v>
      </c>
      <c r="N38" s="354">
        <f t="shared" si="3"/>
        <v>40</v>
      </c>
      <c r="O38" s="146"/>
      <c r="P38" s="146"/>
      <c r="Q38" s="146"/>
      <c r="R38" s="146"/>
    </row>
    <row r="39" spans="1:20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Junio 2022'!$H$7:$N$22,3,FALSE),"0")</f>
        <v>0</v>
      </c>
      <c r="F39" s="158" t="str">
        <f>IFERROR(VLOOKUP(A39,'Control -LR-ES Junio 2022'!$H$7:$N$22,2,FALSE),"0")</f>
        <v>0</v>
      </c>
      <c r="G39" s="158" t="str">
        <f>IFERROR(VLOOKUP(A39,'Control -LR-ES Junio 2022'!$H$7:$N$22,5,FALSE),"0")</f>
        <v>0</v>
      </c>
      <c r="H39" s="158" t="str">
        <f>IFERROR(VLOOKUP(A39,'Control -LR-ES Junio 2022'!$H$7:$N$22,4,FALSE),"0")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350"/>
      <c r="M39" s="54" t="str">
        <f>A39</f>
        <v>NOVOC DS3500</v>
      </c>
      <c r="N39" s="337">
        <f t="shared" si="3"/>
        <v>0</v>
      </c>
    </row>
    <row r="40" spans="1:20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Junio 2022'!$H$7:$N$22,3,FALSE),"0")</f>
        <v>0</v>
      </c>
      <c r="F40" s="158" t="str">
        <f>IFERROR(VLOOKUP(A40,'Control -LR-ES Junio 2022'!$H$7:$N$22,2,FALSE),"0")</f>
        <v>0</v>
      </c>
      <c r="G40" s="158" t="str">
        <f>IFERROR(VLOOKUP(A40,'Control -LR-ES Junio 2022'!$H$7:$N$22,5,FALSE),"0")</f>
        <v>0</v>
      </c>
      <c r="H40" s="158" t="str">
        <f>IFERROR(VLOOKUP(A40,'Control -LR-ES Junio 2022'!$H$7:$N$22,4,FALSE),"0")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350"/>
      <c r="M40" s="54" t="str">
        <f>A40</f>
        <v>ESB980</v>
      </c>
      <c r="N40" s="337">
        <f t="shared" si="3"/>
        <v>0</v>
      </c>
    </row>
    <row r="41" spans="1:20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Junio 2022'!$H$7:$N$22,3,FALSE),"0")</f>
        <v>0</v>
      </c>
      <c r="F41" s="158" t="str">
        <f>IFERROR(VLOOKUP(A41,'Control -LR-ES Junio 2022'!$H$7:$N$22,2,FALSE),"0")</f>
        <v>0</v>
      </c>
      <c r="G41" s="158" t="str">
        <f>IFERROR(VLOOKUP(A41,'Control -LR-ES Junio 2022'!$H$7:$N$22,5,FALSE),"0")</f>
        <v>0</v>
      </c>
      <c r="H41" s="158" t="str">
        <f>IFERROR(VLOOKUP(A41,'Control -LR-ES Junio 2022'!$H$7:$N$22,4,FALSE),"0")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350"/>
      <c r="M41" s="54" t="str">
        <f>A41</f>
        <v>BX256</v>
      </c>
      <c r="N41" s="337">
        <f t="shared" si="3"/>
        <v>0</v>
      </c>
    </row>
    <row r="42" spans="1:20" ht="24.95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>
        <f>IFERROR(VLOOKUP(A42,'Control -LR-ES Junio 2022'!$H$7:$N$22,3,FALSE),"0")</f>
        <v>0</v>
      </c>
      <c r="F42" s="158">
        <f>IFERROR(VLOOKUP(A42,'Control -LR-ES Junio 2022'!$H$7:$N$22,2,FALSE),"0")</f>
        <v>150</v>
      </c>
      <c r="G42" s="158">
        <f>IFERROR(VLOOKUP(A42,'Control -LR-ES Junio 2022'!$H$7:$N$22,5,FALSE),"0")</f>
        <v>0</v>
      </c>
      <c r="H42" s="158">
        <f>IFERROR(VLOOKUP(A42,'Control -LR-ES Junio 2022'!$H$7:$N$22,4,FALSE),"0")</f>
        <v>0</v>
      </c>
      <c r="I42" s="326">
        <f t="shared" si="1"/>
        <v>150</v>
      </c>
      <c r="J42" s="158" t="s">
        <v>12</v>
      </c>
      <c r="K42" s="325">
        <f t="shared" si="2"/>
        <v>667.5</v>
      </c>
      <c r="L42" s="350"/>
      <c r="M42" s="54" t="str">
        <f>A42</f>
        <v>RT740</v>
      </c>
      <c r="N42" s="355">
        <f>I42/200</f>
        <v>0.75</v>
      </c>
      <c r="O42" s="345" t="s">
        <v>220</v>
      </c>
      <c r="P42" s="146"/>
      <c r="Q42" s="146"/>
      <c r="R42" s="146"/>
    </row>
    <row r="43" spans="1:20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Junio 2022'!$H$7:$N$22,3,FALSE),"0")</f>
        <v>0</v>
      </c>
      <c r="F43" s="158" t="str">
        <f>IFERROR(VLOOKUP(A43,'Control -LR-ES Junio 2022'!$H$7:$N$22,2,FALSE),"0")</f>
        <v>0</v>
      </c>
      <c r="G43" s="158" t="str">
        <f>IFERROR(VLOOKUP(A43,'Control -LR-ES Junio 2022'!$H$7:$N$22,5,FALSE),"0")</f>
        <v>0</v>
      </c>
      <c r="H43" s="158" t="str">
        <f>IFERROR(VLOOKUP(A43,'Control -LR-ES Junio 2022'!$H$7:$N$22,4,FALSE),"0")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350"/>
      <c r="M43" s="54" t="str">
        <f>A43</f>
        <v>RT760</v>
      </c>
      <c r="N43" s="337">
        <f t="shared" si="3"/>
        <v>0</v>
      </c>
      <c r="O43" s="146"/>
      <c r="P43" s="146"/>
      <c r="Q43" s="146"/>
      <c r="R43" s="146"/>
    </row>
    <row r="44" spans="1:20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Junio 2022'!$H$7:$N$22,3,FALSE),"0")</f>
        <v>0</v>
      </c>
      <c r="F44" s="158" t="str">
        <f>IFERROR(VLOOKUP(A44,'Control -LR-ES Junio 2022'!$H$7:$N$22,2,FALSE),"0")</f>
        <v>0</v>
      </c>
      <c r="G44" s="158" t="str">
        <f>IFERROR(VLOOKUP(A44,'Control -LR-ES Junio 2022'!$H$7:$N$22,5,FALSE),"0")</f>
        <v>0</v>
      </c>
      <c r="H44" s="158" t="str">
        <f>IFERROR(VLOOKUP(A44,'Control -LR-ES Junio 2022'!$H$7:$N$22,4,FALSE),"0")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350"/>
      <c r="M44" s="290" t="s">
        <v>249</v>
      </c>
      <c r="N44" s="337">
        <f t="shared" si="3"/>
        <v>0</v>
      </c>
      <c r="O44" s="146"/>
      <c r="P44" s="146"/>
      <c r="Q44" s="146"/>
      <c r="R44" s="146"/>
    </row>
    <row r="45" spans="1:20" customFormat="1" ht="24.95" hidden="1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 t="str">
        <f>IFERROR(VLOOKUP(A45,'Control -LR-ES Junio 2022'!$H$7:$N$22,3,FALSE),"0")</f>
        <v>0</v>
      </c>
      <c r="F45" s="158" t="str">
        <f>IFERROR(VLOOKUP(A45,'Control -LR-ES Junio 2022'!$H$7:$N$22,2,FALSE),"0")</f>
        <v>0</v>
      </c>
      <c r="G45" s="158" t="str">
        <f>IFERROR(VLOOKUP(A45,'Control -LR-ES Junio 2022'!$H$7:$N$22,5,FALSE),"0")</f>
        <v>0</v>
      </c>
      <c r="H45" s="158" t="str">
        <f>IFERROR(VLOOKUP(A45,'Control -LR-ES Junio 2022'!$H$7:$N$22,4,FALSE),"0")</f>
        <v>0</v>
      </c>
      <c r="I45" s="326">
        <f t="shared" si="1"/>
        <v>0</v>
      </c>
      <c r="J45" s="327" t="s">
        <v>12</v>
      </c>
      <c r="K45" s="325">
        <f t="shared" si="2"/>
        <v>0</v>
      </c>
      <c r="L45" s="350">
        <f>D45*200</f>
        <v>642</v>
      </c>
      <c r="M45" s="290" t="s">
        <v>261</v>
      </c>
      <c r="N45" s="337">
        <f>I45/200</f>
        <v>0</v>
      </c>
      <c r="O45" s="345" t="s">
        <v>220</v>
      </c>
      <c r="P45" s="146"/>
      <c r="Q45" s="146"/>
      <c r="R45" s="146"/>
    </row>
    <row r="46" spans="1:20" customFormat="1" ht="24.95" customHeight="1" x14ac:dyDescent="0.2">
      <c r="A46" s="87" t="s">
        <v>329</v>
      </c>
      <c r="B46" s="158">
        <v>39</v>
      </c>
      <c r="C46" s="322" t="s">
        <v>332</v>
      </c>
      <c r="D46" s="325">
        <f t="shared" si="0"/>
        <v>4.9000000000000004</v>
      </c>
      <c r="E46" s="158">
        <f>IFERROR(VLOOKUP(A46,'Control -LR-ES Junio 2022'!$H$7:$N$22,3,FALSE),"0")</f>
        <v>770</v>
      </c>
      <c r="F46" s="158">
        <f>IFERROR(VLOOKUP(A46,'Control -LR-ES Junio 2022'!$H$7:$N$22,2,FALSE),"0")</f>
        <v>0</v>
      </c>
      <c r="G46" s="158">
        <f>IFERROR(VLOOKUP(A46,'Control -LR-ES Junio 2022'!$H$7:$N$22,5,FALSE),"0")</f>
        <v>0</v>
      </c>
      <c r="H46" s="158">
        <f>IFERROR(VLOOKUP(A46,'Control -LR-ES Junio 2022'!$H$7:$N$22,4,FALSE),"0")</f>
        <v>0</v>
      </c>
      <c r="I46" s="326">
        <f t="shared" si="1"/>
        <v>770</v>
      </c>
      <c r="J46" s="327"/>
      <c r="K46" s="325">
        <f t="shared" si="2"/>
        <v>3773.0000000000005</v>
      </c>
      <c r="L46" s="350"/>
      <c r="M46" s="290" t="s">
        <v>336</v>
      </c>
      <c r="N46" s="144">
        <f t="shared" si="3"/>
        <v>770</v>
      </c>
      <c r="O46" s="345"/>
      <c r="P46" s="146"/>
      <c r="Q46" s="146"/>
      <c r="R46" s="146"/>
    </row>
    <row r="47" spans="1:20" customFormat="1" ht="24.95" customHeight="1" x14ac:dyDescent="0.2">
      <c r="A47" s="87" t="s">
        <v>227</v>
      </c>
      <c r="B47" s="158">
        <v>40</v>
      </c>
      <c r="C47" s="324" t="s">
        <v>227</v>
      </c>
      <c r="D47" s="325">
        <f>VLOOKUP(A47,$A$102:$B$148,2,FALSE)</f>
        <v>4.4000000000000004</v>
      </c>
      <c r="E47" s="158">
        <f>IFERROR(VLOOKUP(A47,'Control -LR-ES Junio 2022'!$H$7:$N$22,3,FALSE),"0")</f>
        <v>1290</v>
      </c>
      <c r="F47" s="158">
        <f>IFERROR(VLOOKUP(A47,'Control -LR-ES Junio 2022'!$H$7:$N$22,2,FALSE),"0")</f>
        <v>0</v>
      </c>
      <c r="G47" s="158">
        <f>IFERROR(VLOOKUP(A47,'Control -LR-ES Junio 2022'!$H$7:$N$22,5,FALSE),"0")</f>
        <v>0</v>
      </c>
      <c r="H47" s="158">
        <f>IFERROR(VLOOKUP(A47,'Control -LR-ES Junio 2022'!$H$7:$N$22,4,FALSE),"0")</f>
        <v>0</v>
      </c>
      <c r="I47" s="326">
        <f t="shared" si="1"/>
        <v>1290</v>
      </c>
      <c r="J47" s="327" t="s">
        <v>12</v>
      </c>
      <c r="K47" s="325">
        <f t="shared" si="2"/>
        <v>5676.0000000000009</v>
      </c>
      <c r="L47" s="350"/>
      <c r="M47" s="290">
        <v>20002380</v>
      </c>
      <c r="N47" s="144">
        <f t="shared" si="3"/>
        <v>1290</v>
      </c>
      <c r="O47" s="65" t="s">
        <v>224</v>
      </c>
      <c r="R47" s="146"/>
      <c r="S47" s="65"/>
      <c r="T47" s="65"/>
    </row>
    <row r="48" spans="1:20" ht="28.5" hidden="1" customHeight="1" x14ac:dyDescent="0.2">
      <c r="A48" s="87" t="s">
        <v>228</v>
      </c>
      <c r="B48" s="158">
        <v>41</v>
      </c>
      <c r="C48" s="329" t="s">
        <v>228</v>
      </c>
      <c r="D48" s="325">
        <f>VLOOKUP(A48,$A$102:$B$148,2,FALSE)</f>
        <v>3.88</v>
      </c>
      <c r="E48" s="158" t="str">
        <f>IFERROR(VLOOKUP(A48,'Control -LR-ES Junio 2022'!$H$7:$N$22,3,FALSE),"0")</f>
        <v>0</v>
      </c>
      <c r="F48" s="158" t="str">
        <f>IFERROR(VLOOKUP(A48,'Control -LR-ES Junio 2022'!$H$7:$N$22,2,FALSE),"0")</f>
        <v>0</v>
      </c>
      <c r="G48" s="158" t="str">
        <f>IFERROR(VLOOKUP(A48,'Control -LR-ES Junio 2022'!$H$7:$N$22,5,FALSE),"0")</f>
        <v>0</v>
      </c>
      <c r="H48" s="158" t="str">
        <f>IFERROR(VLOOKUP(A48,'Control -LR-ES Junio 2022'!$H$7:$N$22,4,FALSE),"0")</f>
        <v>0</v>
      </c>
      <c r="I48" s="326">
        <f t="shared" si="1"/>
        <v>0</v>
      </c>
      <c r="J48" s="204" t="s">
        <v>12</v>
      </c>
      <c r="K48" s="325">
        <f t="shared" si="2"/>
        <v>0</v>
      </c>
      <c r="L48" s="350"/>
      <c r="M48" s="290">
        <v>20002186</v>
      </c>
      <c r="N48" s="337">
        <f t="shared" si="3"/>
        <v>0</v>
      </c>
      <c r="O48"/>
      <c r="P48"/>
      <c r="Q48"/>
    </row>
    <row r="49" spans="1:22" s="268" customFormat="1" ht="30" customHeight="1" x14ac:dyDescent="0.2">
      <c r="B49" s="269"/>
      <c r="C49" s="562" t="s">
        <v>11</v>
      </c>
      <c r="D49" s="563"/>
      <c r="E49" s="326">
        <f>SUM(E8:E48)</f>
        <v>2500</v>
      </c>
      <c r="F49" s="326">
        <f>SUM(F8:F48)</f>
        <v>4260</v>
      </c>
      <c r="G49" s="326">
        <f>SUM(G8:G48)</f>
        <v>70</v>
      </c>
      <c r="H49" s="326">
        <f>SUM(H8:H48)</f>
        <v>340</v>
      </c>
      <c r="I49" s="333">
        <f>SUM(I8:I48)</f>
        <v>7170</v>
      </c>
      <c r="J49" s="334" t="s">
        <v>12</v>
      </c>
      <c r="K49" s="335">
        <f>SUM(K8:K48)</f>
        <v>30917.399999999998</v>
      </c>
      <c r="L49" s="350"/>
      <c r="M49" s="271"/>
      <c r="O49" s="185"/>
      <c r="P49" s="142"/>
      <c r="Q49" s="142"/>
      <c r="R49" s="142"/>
      <c r="S49" s="142"/>
    </row>
    <row r="50" spans="1:22" s="268" customFormat="1" ht="30" customHeight="1" x14ac:dyDescent="0.2">
      <c r="B50" s="269"/>
      <c r="C50" s="330"/>
      <c r="D50" s="330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350"/>
      <c r="M50" s="271"/>
      <c r="O50" s="185"/>
      <c r="P50" s="142"/>
      <c r="Q50" s="142"/>
      <c r="R50" s="142"/>
      <c r="S50" s="142"/>
    </row>
    <row r="51" spans="1:22" s="268" customFormat="1" ht="30" customHeight="1" x14ac:dyDescent="0.2">
      <c r="B51" s="269"/>
      <c r="C51" s="542" t="s">
        <v>322</v>
      </c>
      <c r="D51" s="542"/>
      <c r="E51" s="542"/>
      <c r="F51" s="542"/>
      <c r="G51" s="542"/>
      <c r="H51" s="542"/>
      <c r="I51" s="261">
        <f>J51/J51</f>
        <v>1</v>
      </c>
      <c r="J51" s="309">
        <f>K49</f>
        <v>30917.399999999998</v>
      </c>
      <c r="K51" s="309">
        <f>J51*0.97</f>
        <v>29989.877999999997</v>
      </c>
      <c r="L51" s="350"/>
      <c r="M51" s="56"/>
      <c r="N51" s="286"/>
      <c r="S51" s="142"/>
      <c r="T51" s="142"/>
      <c r="U51" s="142"/>
      <c r="V51" s="142"/>
    </row>
    <row r="52" spans="1:22" s="268" customFormat="1" ht="30" customHeight="1" x14ac:dyDescent="0.2">
      <c r="B52" s="269"/>
      <c r="C52" s="557" t="s">
        <v>311</v>
      </c>
      <c r="D52" s="558"/>
      <c r="E52" s="558"/>
      <c r="F52" s="558"/>
      <c r="G52" s="558"/>
      <c r="H52" s="559"/>
      <c r="I52" s="261">
        <f>J52/$J$51</f>
        <v>0.35350320531480661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10929.400000000001</v>
      </c>
      <c r="K52" s="70">
        <f>J52*0.97</f>
        <v>10601.518000000002</v>
      </c>
      <c r="L52" s="350"/>
      <c r="M52" s="56"/>
      <c r="N52" s="286"/>
      <c r="S52" s="142"/>
      <c r="T52" s="142"/>
      <c r="U52" s="142"/>
      <c r="V52" s="142"/>
    </row>
    <row r="53" spans="1:22" s="268" customFormat="1" ht="30" customHeight="1" x14ac:dyDescent="0.2">
      <c r="B53" s="269"/>
      <c r="C53" s="557" t="s">
        <v>313</v>
      </c>
      <c r="D53" s="558"/>
      <c r="E53" s="558"/>
      <c r="F53" s="558"/>
      <c r="G53" s="558"/>
      <c r="H53" s="559"/>
      <c r="I53" s="261">
        <f>J53/$J$51</f>
        <v>0.58404975838848028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18057.3</v>
      </c>
      <c r="K53" s="70">
        <f>J53*0.97</f>
        <v>17515.580999999998</v>
      </c>
      <c r="L53" s="56"/>
      <c r="M53" s="56"/>
      <c r="N53" s="286"/>
      <c r="S53" s="142"/>
      <c r="T53" s="142"/>
      <c r="U53" s="142"/>
      <c r="V53" s="142"/>
    </row>
    <row r="54" spans="1:22" s="268" customFormat="1" ht="30" customHeight="1" x14ac:dyDescent="0.2">
      <c r="B54" s="269"/>
      <c r="C54" s="569" t="s">
        <v>312</v>
      </c>
      <c r="D54" s="570"/>
      <c r="E54" s="570"/>
      <c r="F54" s="570"/>
      <c r="G54" s="570"/>
      <c r="H54" s="571"/>
      <c r="I54" s="261">
        <f>J54/$J$51</f>
        <v>5.4564743477782743E-3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168.70000000000002</v>
      </c>
      <c r="K54" s="70">
        <f>J54*0.97</f>
        <v>163.63900000000001</v>
      </c>
      <c r="L54" s="56"/>
      <c r="M54" s="56"/>
      <c r="N54" s="286"/>
      <c r="S54" s="142"/>
      <c r="T54" s="142"/>
      <c r="U54" s="142"/>
      <c r="V54" s="142"/>
    </row>
    <row r="55" spans="1:22" s="268" customFormat="1" ht="30" customHeight="1" x14ac:dyDescent="0.2">
      <c r="B55" s="269"/>
      <c r="C55" s="569" t="s">
        <v>314</v>
      </c>
      <c r="D55" s="570"/>
      <c r="E55" s="570"/>
      <c r="F55" s="570"/>
      <c r="G55" s="570"/>
      <c r="H55" s="571"/>
      <c r="I55" s="261">
        <f>J55/$J$51</f>
        <v>5.6990561948934905E-2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1762</v>
      </c>
      <c r="K55" s="70">
        <f>J55*0.97</f>
        <v>1709.1399999999999</v>
      </c>
      <c r="L55" s="56"/>
      <c r="M55" s="56"/>
      <c r="N55" s="286"/>
      <c r="S55" s="142"/>
      <c r="T55" s="142"/>
      <c r="U55" s="142"/>
      <c r="V55" s="142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56"/>
      <c r="M56" s="56"/>
      <c r="N56" s="286"/>
      <c r="S56" s="142"/>
      <c r="T56" s="142"/>
      <c r="U56" s="142"/>
      <c r="V56" s="142"/>
    </row>
    <row r="57" spans="1:22" ht="30" customHeight="1" x14ac:dyDescent="0.2">
      <c r="B57" s="289"/>
      <c r="C57" s="560" t="s">
        <v>306</v>
      </c>
      <c r="D57" s="560"/>
      <c r="E57" s="560"/>
      <c r="F57" s="560"/>
      <c r="G57" s="278">
        <v>2094.98</v>
      </c>
      <c r="H57" s="279">
        <v>0.3</v>
      </c>
      <c r="I57" s="158" t="s">
        <v>10</v>
      </c>
      <c r="J57" s="309">
        <f>(G57*H57)</f>
        <v>628.49400000000003</v>
      </c>
      <c r="K57" s="309">
        <f>J57*0.97</f>
        <v>609.63918000000001</v>
      </c>
      <c r="L57" s="56"/>
      <c r="M57" s="56"/>
      <c r="N57" s="174"/>
      <c r="O57" s="280"/>
      <c r="P57" s="60"/>
      <c r="Q57" s="59"/>
      <c r="R57" s="59"/>
      <c r="S57" s="59"/>
      <c r="T57" s="146"/>
    </row>
    <row r="58" spans="1:22" ht="30" customHeight="1" x14ac:dyDescent="0.2">
      <c r="B58" s="289"/>
      <c r="C58" s="564" t="s">
        <v>315</v>
      </c>
      <c r="D58" s="564"/>
      <c r="E58" s="564"/>
      <c r="F58" s="564"/>
      <c r="G58" s="278">
        <v>2094.98</v>
      </c>
      <c r="H58" s="279">
        <v>0.1</v>
      </c>
      <c r="I58" s="158" t="s">
        <v>10</v>
      </c>
      <c r="J58" s="309">
        <f>(G58*H58)</f>
        <v>209.49800000000002</v>
      </c>
      <c r="K58" s="309">
        <f>J58*0.97</f>
        <v>203.21306000000001</v>
      </c>
      <c r="L58" s="56"/>
      <c r="M58" s="344">
        <v>20002585</v>
      </c>
      <c r="N58" s="174">
        <f>G58</f>
        <v>2094.98</v>
      </c>
      <c r="O58" s="280">
        <v>0.4</v>
      </c>
      <c r="P58" s="60"/>
      <c r="Q58" s="59"/>
      <c r="R58" s="59"/>
      <c r="S58" s="59"/>
      <c r="T58" s="146"/>
    </row>
    <row r="59" spans="1:22" ht="30" customHeight="1" x14ac:dyDescent="0.2">
      <c r="B59" s="289"/>
      <c r="C59" s="560" t="s">
        <v>305</v>
      </c>
      <c r="D59" s="560"/>
      <c r="E59" s="560"/>
      <c r="F59" s="560"/>
      <c r="G59" s="226">
        <f>'Certifi, servi.EM Junio 2022'!E59</f>
        <v>1103523.0533187997</v>
      </c>
      <c r="H59" s="279">
        <v>0.3</v>
      </c>
      <c r="I59" s="158" t="s">
        <v>10</v>
      </c>
      <c r="J59" s="352">
        <f>(G59*H59)</f>
        <v>331056.91599563992</v>
      </c>
      <c r="K59" s="352">
        <f>J59*0.97</f>
        <v>321125.20851577073</v>
      </c>
      <c r="L59" s="56"/>
      <c r="M59" s="342">
        <v>20002369</v>
      </c>
      <c r="N59" s="174">
        <f>G59</f>
        <v>1103523.0533187997</v>
      </c>
      <c r="O59" s="280">
        <f>0.4</f>
        <v>0.4</v>
      </c>
      <c r="P59" s="60"/>
      <c r="Q59" s="59"/>
      <c r="R59" s="59"/>
      <c r="S59" s="59"/>
      <c r="T59" s="146"/>
    </row>
    <row r="60" spans="1:22" ht="30" customHeight="1" x14ac:dyDescent="0.2">
      <c r="B60" s="289"/>
      <c r="C60" s="564" t="s">
        <v>316</v>
      </c>
      <c r="D60" s="564"/>
      <c r="E60" s="564"/>
      <c r="F60" s="564"/>
      <c r="G60" s="226">
        <f>'Certifi, servi.EM Junio 2022'!E59</f>
        <v>1103523.0533187997</v>
      </c>
      <c r="H60" s="279">
        <v>0.1</v>
      </c>
      <c r="I60" s="158" t="s">
        <v>10</v>
      </c>
      <c r="J60" s="352">
        <f>(G60*H60)</f>
        <v>110352.30533187998</v>
      </c>
      <c r="K60" s="352">
        <f>J60*0.97</f>
        <v>107041.73617192358</v>
      </c>
      <c r="L60" s="56"/>
      <c r="M60" s="56"/>
      <c r="O60" s="149"/>
      <c r="P60" s="280"/>
      <c r="Q60" s="60"/>
      <c r="R60" s="59"/>
      <c r="S60" s="59"/>
      <c r="T60" s="59"/>
      <c r="U60" s="146"/>
    </row>
    <row r="61" spans="1:22" ht="30" customHeight="1" x14ac:dyDescent="0.25">
      <c r="A61" s="144"/>
      <c r="B61" s="9"/>
      <c r="C61" s="10"/>
      <c r="D61" s="12"/>
      <c r="E61" s="12"/>
      <c r="F61" s="11"/>
      <c r="G61" s="11"/>
      <c r="H61" s="13"/>
      <c r="I61" s="11"/>
      <c r="J61" s="11"/>
      <c r="K61" s="13"/>
      <c r="L61" s="56"/>
      <c r="M61" s="56"/>
      <c r="N61" s="56"/>
      <c r="O61" s="56"/>
    </row>
    <row r="62" spans="1:22" s="282" customFormat="1" ht="30" customHeight="1" x14ac:dyDescent="0.2">
      <c r="A62" s="268"/>
      <c r="B62" s="566" t="s">
        <v>296</v>
      </c>
      <c r="C62" s="567"/>
      <c r="D62" s="567"/>
      <c r="E62" s="567"/>
      <c r="F62" s="567"/>
      <c r="G62" s="568"/>
      <c r="H62" s="281" t="s">
        <v>8</v>
      </c>
      <c r="I62" s="540">
        <f>J57+J51+J58</f>
        <v>31755.391999999996</v>
      </c>
      <c r="J62" s="565"/>
      <c r="K62" s="541"/>
      <c r="L62" s="56"/>
      <c r="M62" s="56"/>
      <c r="N62" s="56"/>
      <c r="O62" s="5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66" t="s">
        <v>15</v>
      </c>
      <c r="C63" s="567"/>
      <c r="D63" s="567"/>
      <c r="E63" s="567"/>
      <c r="F63" s="567"/>
      <c r="G63" s="568"/>
      <c r="H63" s="283" t="s">
        <v>9</v>
      </c>
      <c r="I63" s="540">
        <f>J59+J60</f>
        <v>441409.22132751992</v>
      </c>
      <c r="J63" s="565"/>
      <c r="K63" s="541"/>
      <c r="L63" s="56"/>
      <c r="M63" s="56"/>
      <c r="N63" s="56"/>
      <c r="O63" s="56"/>
      <c r="P63" s="268"/>
      <c r="Q63" s="268"/>
      <c r="R63" s="268"/>
      <c r="S63" s="268"/>
      <c r="T63" s="268"/>
    </row>
    <row r="64" spans="1:22" s="282" customFormat="1" ht="30" customHeight="1" x14ac:dyDescent="0.2">
      <c r="B64" s="572" t="s">
        <v>192</v>
      </c>
      <c r="C64" s="573"/>
      <c r="D64" s="573"/>
      <c r="E64" s="573"/>
      <c r="F64" s="573"/>
      <c r="G64" s="574"/>
      <c r="H64" s="277" t="s">
        <v>8</v>
      </c>
      <c r="I64" s="536">
        <f>K51+K57+K58</f>
        <v>30802.730239999994</v>
      </c>
      <c r="J64" s="575"/>
      <c r="K64" s="537"/>
      <c r="L64" s="56"/>
      <c r="M64" s="56"/>
      <c r="N64" s="56"/>
      <c r="O64" s="5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72" t="s">
        <v>193</v>
      </c>
      <c r="C65" s="573"/>
      <c r="D65" s="573"/>
      <c r="E65" s="573"/>
      <c r="F65" s="573"/>
      <c r="G65" s="574"/>
      <c r="H65" s="277" t="s">
        <v>9</v>
      </c>
      <c r="I65" s="576">
        <f>K59+K60</f>
        <v>428166.94468769431</v>
      </c>
      <c r="J65" s="576"/>
      <c r="K65" s="576"/>
      <c r="L65" s="353"/>
      <c r="M65" s="56"/>
      <c r="N65" s="56"/>
      <c r="O65" s="56"/>
    </row>
    <row r="66" spans="1:15" x14ac:dyDescent="0.2">
      <c r="A66" s="88"/>
      <c r="B66" s="313"/>
      <c r="C66" s="144"/>
      <c r="D66" s="144"/>
      <c r="E66" s="144"/>
      <c r="H66" s="300"/>
      <c r="K66" s="243"/>
      <c r="L66" s="56"/>
      <c r="M66" s="56"/>
      <c r="N66" s="56"/>
      <c r="O66" s="56"/>
    </row>
    <row r="67" spans="1:15" ht="21.95" customHeight="1" x14ac:dyDescent="0.2">
      <c r="A67" s="88"/>
      <c r="B67" s="313"/>
      <c r="C67" s="144"/>
      <c r="D67" s="144"/>
      <c r="E67" s="144"/>
      <c r="H67" s="300"/>
      <c r="K67" s="243"/>
      <c r="L67" s="300"/>
    </row>
    <row r="68" spans="1:15" ht="21.95" customHeight="1" x14ac:dyDescent="0.2">
      <c r="A68" s="88"/>
      <c r="B68" s="313"/>
      <c r="C68" s="144"/>
      <c r="D68" s="144"/>
      <c r="E68" s="144"/>
      <c r="H68" s="300"/>
      <c r="K68" s="243"/>
      <c r="L68" s="300"/>
    </row>
    <row r="69" spans="1:15" ht="21.95" customHeight="1" x14ac:dyDescent="0.2">
      <c r="A69" s="88"/>
      <c r="B69" s="313"/>
      <c r="C69" s="144"/>
      <c r="D69" s="144"/>
      <c r="E69" s="144"/>
      <c r="H69" s="300"/>
      <c r="K69" s="243"/>
      <c r="L69" s="300"/>
    </row>
    <row r="70" spans="1:15" ht="21.95" customHeight="1" x14ac:dyDescent="0.2">
      <c r="A70" s="88"/>
      <c r="B70" s="313"/>
      <c r="D70" s="301"/>
      <c r="E70" s="301"/>
      <c r="F70" s="301"/>
      <c r="G70" s="301"/>
      <c r="H70" s="301"/>
      <c r="I70" s="301"/>
      <c r="J70" s="301"/>
      <c r="K70" s="244"/>
      <c r="L70" s="301"/>
      <c r="M70" s="301"/>
    </row>
    <row r="71" spans="1:15" ht="21.95" customHeight="1" x14ac:dyDescent="0.2">
      <c r="A71" s="88"/>
      <c r="B71" s="313"/>
      <c r="D71" s="301"/>
      <c r="F71" s="301"/>
      <c r="G71" s="301"/>
      <c r="H71" s="301"/>
      <c r="I71" s="301"/>
      <c r="J71" s="301"/>
      <c r="K71" s="244"/>
      <c r="L71" s="301"/>
      <c r="M71" s="301"/>
    </row>
    <row r="72" spans="1:15" ht="23.25" customHeight="1" x14ac:dyDescent="0.2">
      <c r="A72" s="88"/>
      <c r="B72" s="313"/>
      <c r="C72" s="51" t="s">
        <v>16</v>
      </c>
      <c r="D72" s="6"/>
      <c r="F72" s="336"/>
      <c r="G72" s="336"/>
      <c r="H72" s="516" t="s">
        <v>17</v>
      </c>
      <c r="I72" s="516"/>
      <c r="J72" s="516"/>
      <c r="K72" s="535"/>
      <c r="L72" s="266"/>
      <c r="M72" s="266"/>
    </row>
    <row r="73" spans="1:15" ht="15.75" x14ac:dyDescent="0.25">
      <c r="A73" s="88"/>
      <c r="B73" s="36"/>
      <c r="C73" s="46" t="s">
        <v>344</v>
      </c>
      <c r="D73" s="37"/>
      <c r="E73" s="38" t="s">
        <v>258</v>
      </c>
      <c r="F73" s="38"/>
      <c r="G73" s="38"/>
      <c r="H73" s="39"/>
      <c r="I73" s="38"/>
      <c r="J73" s="38"/>
      <c r="K73" s="39"/>
      <c r="L73" s="38"/>
      <c r="M73" s="38"/>
    </row>
    <row r="74" spans="1:15" ht="21.95" customHeight="1" x14ac:dyDescent="0.2">
      <c r="A74" s="88"/>
      <c r="B74" s="314"/>
      <c r="C74" s="315"/>
      <c r="D74" s="315"/>
      <c r="E74" s="316"/>
      <c r="F74" s="316"/>
      <c r="G74" s="316"/>
      <c r="H74" s="316"/>
      <c r="I74" s="316"/>
      <c r="J74" s="316"/>
      <c r="K74" s="245"/>
      <c r="L74" s="316"/>
      <c r="M74" s="316"/>
    </row>
    <row r="75" spans="1:15" ht="21.95" customHeight="1" x14ac:dyDescent="0.2">
      <c r="A75" s="88"/>
    </row>
    <row r="76" spans="1:15" ht="21.95" customHeight="1" x14ac:dyDescent="0.2">
      <c r="A76" s="88"/>
    </row>
    <row r="77" spans="1:15" ht="21.95" customHeight="1" x14ac:dyDescent="0.2">
      <c r="A77" s="88"/>
    </row>
    <row r="78" spans="1:15" ht="21.95" customHeight="1" x14ac:dyDescent="0.2">
      <c r="A78" s="88"/>
    </row>
    <row r="79" spans="1:15" ht="7.5" customHeight="1" x14ac:dyDescent="0.2">
      <c r="A79" s="88"/>
    </row>
    <row r="80" spans="1:15" ht="18" customHeight="1" x14ac:dyDescent="0.2">
      <c r="A80" s="88"/>
    </row>
    <row r="81" spans="1:14" ht="18" customHeight="1" x14ac:dyDescent="0.2">
      <c r="A81" s="88"/>
    </row>
    <row r="82" spans="1:14" ht="18" customHeight="1" x14ac:dyDescent="0.2">
      <c r="A82" s="88"/>
    </row>
    <row r="83" spans="1:14" ht="18" customHeight="1" x14ac:dyDescent="0.2">
      <c r="N83" s="55"/>
    </row>
    <row r="84" spans="1:14" ht="18" customHeight="1" x14ac:dyDescent="0.2"/>
    <row r="85" spans="1:14" ht="18" customHeight="1" x14ac:dyDescent="0.2"/>
    <row r="99" spans="1:13" ht="15" thickBot="1" x14ac:dyDescent="0.25">
      <c r="A99" s="81" t="s">
        <v>32</v>
      </c>
      <c r="B99" s="80">
        <v>2.38</v>
      </c>
    </row>
    <row r="100" spans="1:13" ht="15" thickBot="1" x14ac:dyDescent="0.25">
      <c r="A100" s="81" t="s">
        <v>31</v>
      </c>
      <c r="B100" s="80">
        <v>3.18</v>
      </c>
      <c r="F100" s="55"/>
      <c r="G100" s="55"/>
      <c r="I100" s="55"/>
      <c r="J100" s="55"/>
      <c r="M100" s="55"/>
    </row>
    <row r="101" spans="1:13" ht="15" thickBot="1" x14ac:dyDescent="0.25">
      <c r="A101" s="81" t="s">
        <v>37</v>
      </c>
      <c r="B101" s="80">
        <v>2.41</v>
      </c>
      <c r="F101" s="55"/>
      <c r="G101" s="55"/>
      <c r="I101" s="55"/>
      <c r="J101" s="55"/>
      <c r="M101" s="55"/>
    </row>
    <row r="102" spans="1:13" ht="15" thickBot="1" x14ac:dyDescent="0.25">
      <c r="A102" s="81" t="s">
        <v>36</v>
      </c>
      <c r="B102" s="80">
        <v>2.15</v>
      </c>
      <c r="F102" s="55"/>
      <c r="G102" s="55"/>
      <c r="I102" s="55"/>
      <c r="J102" s="55"/>
      <c r="M102" s="55"/>
    </row>
    <row r="103" spans="1:13" ht="15" thickBot="1" x14ac:dyDescent="0.25">
      <c r="A103" s="81" t="s">
        <v>38</v>
      </c>
      <c r="B103" s="80">
        <v>2.83</v>
      </c>
      <c r="F103" s="55"/>
      <c r="G103" s="55"/>
      <c r="I103" s="55"/>
      <c r="J103" s="55"/>
      <c r="M103" s="55"/>
    </row>
    <row r="104" spans="1:13" ht="15" thickBot="1" x14ac:dyDescent="0.25">
      <c r="A104" s="81" t="s">
        <v>40</v>
      </c>
      <c r="B104" s="80">
        <v>2.15</v>
      </c>
      <c r="F104" s="55"/>
      <c r="G104" s="55"/>
      <c r="I104" s="55"/>
      <c r="J104" s="55"/>
      <c r="M104" s="55"/>
    </row>
    <row r="105" spans="1:13" ht="15" thickBot="1" x14ac:dyDescent="0.25">
      <c r="A105" s="81" t="s">
        <v>39</v>
      </c>
      <c r="B105" s="80">
        <v>3.46</v>
      </c>
      <c r="F105" s="55"/>
      <c r="G105" s="55"/>
      <c r="I105" s="55"/>
      <c r="J105" s="55"/>
      <c r="M105" s="55"/>
    </row>
    <row r="106" spans="1:13" ht="15" thickBot="1" x14ac:dyDescent="0.25">
      <c r="A106" s="81" t="s">
        <v>28</v>
      </c>
      <c r="B106" s="80">
        <v>2.76</v>
      </c>
      <c r="F106" s="55"/>
      <c r="G106" s="55"/>
      <c r="I106" s="55"/>
      <c r="J106" s="55"/>
      <c r="M106" s="55"/>
    </row>
    <row r="107" spans="1:13" ht="15" thickBot="1" x14ac:dyDescent="0.25">
      <c r="A107" s="81" t="s">
        <v>41</v>
      </c>
      <c r="B107" s="80">
        <v>4.3899999999999997</v>
      </c>
      <c r="F107" s="55"/>
      <c r="G107" s="55"/>
      <c r="I107" s="55"/>
      <c r="J107" s="55"/>
      <c r="M107" s="55"/>
    </row>
    <row r="108" spans="1:13" ht="15" thickBot="1" x14ac:dyDescent="0.25">
      <c r="A108" s="81" t="s">
        <v>43</v>
      </c>
      <c r="B108" s="80">
        <v>1.18</v>
      </c>
      <c r="F108" s="55"/>
      <c r="G108" s="55"/>
      <c r="I108" s="55"/>
      <c r="J108" s="55"/>
      <c r="M108" s="55"/>
    </row>
    <row r="109" spans="1:13" ht="15" thickBot="1" x14ac:dyDescent="0.25">
      <c r="A109" s="81" t="s">
        <v>30</v>
      </c>
      <c r="B109" s="80">
        <v>1.84</v>
      </c>
      <c r="F109" s="55"/>
      <c r="G109" s="55"/>
      <c r="I109" s="55"/>
      <c r="J109" s="55"/>
      <c r="M109" s="55"/>
    </row>
    <row r="110" spans="1:13" ht="15" thickBot="1" x14ac:dyDescent="0.25">
      <c r="A110" s="81" t="s">
        <v>34</v>
      </c>
      <c r="B110" s="80">
        <v>5.98</v>
      </c>
      <c r="F110" s="55"/>
      <c r="G110" s="55"/>
      <c r="I110" s="55"/>
      <c r="J110" s="55"/>
      <c r="M110" s="55"/>
    </row>
    <row r="111" spans="1:13" ht="15" thickBot="1" x14ac:dyDescent="0.25">
      <c r="A111" s="81" t="s">
        <v>33</v>
      </c>
      <c r="B111" s="80">
        <v>5.45</v>
      </c>
      <c r="F111" s="55"/>
      <c r="G111" s="55"/>
      <c r="I111" s="55"/>
      <c r="J111" s="55"/>
      <c r="M111" s="55"/>
    </row>
    <row r="112" spans="1:13" ht="15" thickBot="1" x14ac:dyDescent="0.25">
      <c r="A112" s="81" t="s">
        <v>42</v>
      </c>
      <c r="B112" s="80">
        <v>3.9</v>
      </c>
      <c r="F112" s="55"/>
      <c r="G112" s="55"/>
      <c r="I112" s="55"/>
      <c r="J112" s="55"/>
      <c r="M112" s="55"/>
    </row>
    <row r="113" spans="1:13" ht="15" thickBot="1" x14ac:dyDescent="0.25">
      <c r="A113" s="81" t="s">
        <v>29</v>
      </c>
      <c r="B113" s="80">
        <v>2</v>
      </c>
      <c r="F113" s="55"/>
      <c r="G113" s="55"/>
      <c r="I113" s="55"/>
      <c r="J113" s="55"/>
      <c r="M113" s="55"/>
    </row>
    <row r="114" spans="1:13" ht="15" thickBot="1" x14ac:dyDescent="0.25">
      <c r="A114" s="81" t="s">
        <v>62</v>
      </c>
      <c r="B114" s="80">
        <v>1.9</v>
      </c>
      <c r="F114" s="55"/>
      <c r="G114" s="55"/>
      <c r="I114" s="55"/>
      <c r="J114" s="55"/>
      <c r="M114" s="55"/>
    </row>
    <row r="115" spans="1:13" ht="15.75" customHeight="1" thickBot="1" x14ac:dyDescent="0.25">
      <c r="A115" s="81" t="s">
        <v>63</v>
      </c>
      <c r="B115" s="80">
        <v>3.4</v>
      </c>
      <c r="F115" s="55"/>
      <c r="G115" s="55"/>
      <c r="I115" s="55"/>
      <c r="J115" s="55"/>
      <c r="M115" s="55"/>
    </row>
    <row r="116" spans="1:13" ht="15" thickBot="1" x14ac:dyDescent="0.25">
      <c r="A116" s="81" t="s">
        <v>64</v>
      </c>
      <c r="B116" s="80">
        <v>6.1</v>
      </c>
      <c r="F116" s="55"/>
      <c r="G116" s="55"/>
      <c r="I116" s="55"/>
      <c r="J116" s="55"/>
      <c r="M116" s="55"/>
    </row>
    <row r="117" spans="1:13" ht="15" thickBot="1" x14ac:dyDescent="0.25">
      <c r="A117" s="81" t="s">
        <v>65</v>
      </c>
      <c r="B117" s="80">
        <v>6.5</v>
      </c>
      <c r="F117" s="55"/>
      <c r="G117" s="55"/>
      <c r="I117" s="55"/>
      <c r="J117" s="55"/>
      <c r="M117" s="55"/>
    </row>
    <row r="118" spans="1:13" ht="15" thickBot="1" x14ac:dyDescent="0.25">
      <c r="A118" s="81" t="s">
        <v>66</v>
      </c>
      <c r="B118" s="80">
        <v>4.4000000000000004</v>
      </c>
      <c r="F118" s="55"/>
      <c r="G118" s="55"/>
      <c r="I118" s="55"/>
      <c r="J118" s="55"/>
      <c r="M118" s="55"/>
    </row>
    <row r="119" spans="1:13" ht="15" thickBot="1" x14ac:dyDescent="0.25">
      <c r="A119" s="81" t="s">
        <v>67</v>
      </c>
      <c r="B119" s="80">
        <v>2850</v>
      </c>
      <c r="F119" s="55"/>
      <c r="G119" s="55"/>
      <c r="I119" s="55"/>
      <c r="J119" s="55"/>
      <c r="M119" s="55"/>
    </row>
    <row r="120" spans="1:13" ht="15" thickBot="1" x14ac:dyDescent="0.25">
      <c r="A120" s="81" t="s">
        <v>68</v>
      </c>
      <c r="B120" s="80">
        <v>4.5999999999999996</v>
      </c>
      <c r="F120" s="55"/>
      <c r="G120" s="55"/>
      <c r="I120" s="55"/>
      <c r="J120" s="55"/>
      <c r="M120" s="55"/>
    </row>
    <row r="121" spans="1:13" ht="15" thickBot="1" x14ac:dyDescent="0.25">
      <c r="A121" s="81" t="s">
        <v>69</v>
      </c>
      <c r="B121" s="80">
        <v>2.2000000000000002</v>
      </c>
      <c r="C121" s="65">
        <f>B121*200</f>
        <v>440.00000000000006</v>
      </c>
      <c r="F121" s="55"/>
      <c r="G121" s="55"/>
      <c r="I121" s="55"/>
      <c r="J121" s="55"/>
      <c r="M121" s="55"/>
    </row>
    <row r="122" spans="1:13" ht="15" thickBot="1" x14ac:dyDescent="0.25">
      <c r="A122" s="81" t="s">
        <v>70</v>
      </c>
      <c r="B122" s="80">
        <v>3.91</v>
      </c>
      <c r="F122" s="55"/>
      <c r="G122" s="55"/>
      <c r="I122" s="55"/>
      <c r="J122" s="55"/>
      <c r="M122" s="55"/>
    </row>
    <row r="123" spans="1:13" ht="15" thickBot="1" x14ac:dyDescent="0.25">
      <c r="A123" s="81" t="s">
        <v>71</v>
      </c>
      <c r="B123" s="80">
        <v>3.3</v>
      </c>
      <c r="F123" s="55"/>
      <c r="G123" s="55"/>
      <c r="I123" s="55"/>
      <c r="J123" s="55"/>
      <c r="M123" s="55"/>
    </row>
    <row r="124" spans="1:13" ht="15" thickBot="1" x14ac:dyDescent="0.25">
      <c r="A124" s="81" t="s">
        <v>266</v>
      </c>
      <c r="B124" s="80">
        <v>1180</v>
      </c>
      <c r="F124" s="55"/>
      <c r="G124" s="55"/>
      <c r="I124" s="55"/>
      <c r="J124" s="55"/>
      <c r="M124" s="55"/>
    </row>
    <row r="125" spans="1:13" ht="15" thickBot="1" x14ac:dyDescent="0.25">
      <c r="A125" s="81" t="s">
        <v>72</v>
      </c>
      <c r="B125" s="80">
        <v>4.1500000000000004</v>
      </c>
      <c r="F125" s="55"/>
      <c r="G125" s="55"/>
      <c r="I125" s="55"/>
      <c r="J125" s="55"/>
      <c r="M125" s="55"/>
    </row>
    <row r="126" spans="1:13" ht="15" thickBot="1" x14ac:dyDescent="0.25">
      <c r="A126" s="81" t="s">
        <v>73</v>
      </c>
      <c r="B126" s="80">
        <v>4.3600000000000003</v>
      </c>
      <c r="F126" s="55"/>
      <c r="G126" s="55"/>
      <c r="I126" s="55"/>
      <c r="J126" s="55"/>
      <c r="M126" s="55"/>
    </row>
    <row r="127" spans="1:13" ht="15" thickBot="1" x14ac:dyDescent="0.25">
      <c r="A127" s="81" t="s">
        <v>74</v>
      </c>
      <c r="B127" s="80">
        <v>5.3</v>
      </c>
      <c r="F127" s="55"/>
      <c r="G127" s="55"/>
      <c r="I127" s="55"/>
      <c r="J127" s="55"/>
      <c r="M127" s="55"/>
    </row>
    <row r="128" spans="1:13" ht="15" thickBot="1" x14ac:dyDescent="0.25">
      <c r="A128" s="81" t="s">
        <v>75</v>
      </c>
      <c r="B128" s="80">
        <v>2.58</v>
      </c>
      <c r="F128" s="55"/>
      <c r="G128" s="55"/>
      <c r="I128" s="55"/>
      <c r="J128" s="55"/>
      <c r="M128" s="55"/>
    </row>
    <row r="129" spans="1:13" ht="15" thickBot="1" x14ac:dyDescent="0.25">
      <c r="A129" s="81" t="s">
        <v>76</v>
      </c>
      <c r="B129" s="80">
        <v>4.4000000000000004</v>
      </c>
      <c r="F129" s="55"/>
      <c r="G129" s="55"/>
      <c r="I129" s="55"/>
      <c r="J129" s="55"/>
      <c r="M129" s="55"/>
    </row>
    <row r="130" spans="1:13" ht="15" thickBot="1" x14ac:dyDescent="0.25">
      <c r="A130" s="81" t="s">
        <v>77</v>
      </c>
      <c r="B130" s="80">
        <v>4.3</v>
      </c>
      <c r="F130" s="55"/>
      <c r="G130" s="55"/>
      <c r="I130" s="55"/>
      <c r="J130" s="55"/>
      <c r="M130" s="55"/>
    </row>
    <row r="131" spans="1:13" ht="29.25" thickBot="1" x14ac:dyDescent="0.25">
      <c r="A131" s="81" t="s">
        <v>58</v>
      </c>
      <c r="B131" s="80">
        <v>4.3</v>
      </c>
      <c r="H131" s="55"/>
      <c r="K131" s="55"/>
      <c r="L131" s="55"/>
    </row>
    <row r="132" spans="1:13" ht="15" thickBot="1" x14ac:dyDescent="0.25">
      <c r="A132" s="81" t="s">
        <v>35</v>
      </c>
      <c r="B132" s="80">
        <v>2.2000000000000002</v>
      </c>
    </row>
    <row r="133" spans="1:13" ht="15" thickBot="1" x14ac:dyDescent="0.25">
      <c r="A133" s="81" t="s">
        <v>27</v>
      </c>
      <c r="B133" s="80">
        <v>3.23</v>
      </c>
    </row>
    <row r="134" spans="1:13" ht="15" thickBot="1" x14ac:dyDescent="0.25">
      <c r="A134" s="81" t="s">
        <v>59</v>
      </c>
      <c r="B134" s="80">
        <v>3.23</v>
      </c>
    </row>
    <row r="135" spans="1:13" ht="14.25" x14ac:dyDescent="0.2">
      <c r="A135" s="165" t="s">
        <v>200</v>
      </c>
      <c r="B135" s="167">
        <v>5.19</v>
      </c>
      <c r="C135" s="65">
        <f>B135*200</f>
        <v>1038</v>
      </c>
    </row>
    <row r="136" spans="1:13" ht="15" thickBot="1" x14ac:dyDescent="0.25">
      <c r="A136" s="81" t="s">
        <v>203</v>
      </c>
      <c r="B136" s="80">
        <v>4.45</v>
      </c>
    </row>
    <row r="137" spans="1:13" x14ac:dyDescent="0.2">
      <c r="A137" s="96" t="s">
        <v>227</v>
      </c>
      <c r="B137" s="92">
        <v>4.4000000000000004</v>
      </c>
    </row>
    <row r="138" spans="1:13" x14ac:dyDescent="0.2">
      <c r="A138" s="97" t="s">
        <v>228</v>
      </c>
      <c r="B138" s="195">
        <v>3.88</v>
      </c>
    </row>
    <row r="139" spans="1:13" ht="14.25" x14ac:dyDescent="0.2">
      <c r="A139" s="84" t="s">
        <v>261</v>
      </c>
      <c r="B139" s="227">
        <v>3.21</v>
      </c>
    </row>
    <row r="140" spans="1:13" ht="14.25" x14ac:dyDescent="0.2">
      <c r="A140" s="84" t="s">
        <v>329</v>
      </c>
      <c r="B140" s="65">
        <v>4.9000000000000004</v>
      </c>
    </row>
  </sheetData>
  <autoFilter ref="A7:V60" xr:uid="{00000000-0009-0000-0000-000094000000}">
    <filterColumn colId="8">
      <filters blank="1">
        <filter val="1%"/>
        <filter val="1.290,00"/>
        <filter val="1.840,00"/>
        <filter val="100%"/>
        <filter val="110,00"/>
        <filter val="150,00"/>
        <filter val="210,00"/>
        <filter val="260,00"/>
        <filter val="300,00"/>
        <filter val="35%"/>
        <filter val="40,00"/>
        <filter val="400,00"/>
        <filter val="460,00"/>
        <filter val="520,00"/>
        <filter val="58%"/>
        <filter val="6%"/>
        <filter val="7.170,00"/>
        <filter val="770,00"/>
        <filter val="820,00"/>
        <filter val="Mes"/>
      </filters>
    </filterColumn>
  </autoFilter>
  <mergeCells count="26">
    <mergeCell ref="B5:K5"/>
    <mergeCell ref="L5:M5"/>
    <mergeCell ref="B2:K2"/>
    <mergeCell ref="B3:K3"/>
    <mergeCell ref="L3:M3"/>
    <mergeCell ref="B4:K4"/>
    <mergeCell ref="L4:M4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H72:K72"/>
    <mergeCell ref="B63:G63"/>
    <mergeCell ref="I63:K63"/>
    <mergeCell ref="B64:G64"/>
    <mergeCell ref="I64:K64"/>
    <mergeCell ref="B65:G65"/>
    <mergeCell ref="I65:K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pageSetUpPr fitToPage="1"/>
  </sheetPr>
  <dimension ref="A1:N82"/>
  <sheetViews>
    <sheetView topLeftCell="B1" zoomScale="98" zoomScaleNormal="98" workbookViewId="0">
      <selection activeCell="H66" sqref="H6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0.140625" style="60" bestFit="1" customWidth="1"/>
    <col min="13" max="13" width="11.42578125" bestFit="1" customWidth="1"/>
    <col min="14" max="15" width="13.42578125" bestFit="1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4" x14ac:dyDescent="0.2">
      <c r="B4" s="158">
        <v>80057421</v>
      </c>
      <c r="C4" s="163">
        <v>44733</v>
      </c>
      <c r="D4" s="158" t="s">
        <v>32</v>
      </c>
      <c r="E4" s="158">
        <v>820</v>
      </c>
      <c r="F4" s="158" t="s">
        <v>323</v>
      </c>
      <c r="G4" s="60"/>
    </row>
    <row r="5" spans="2:14" x14ac:dyDescent="0.2">
      <c r="B5" s="158">
        <v>80057421</v>
      </c>
      <c r="C5" s="163">
        <v>44733</v>
      </c>
      <c r="D5" s="158" t="s">
        <v>65</v>
      </c>
      <c r="E5" s="158">
        <v>1840</v>
      </c>
      <c r="F5" s="158" t="s">
        <v>323</v>
      </c>
      <c r="G5" s="60"/>
    </row>
    <row r="6" spans="2:14" x14ac:dyDescent="0.2">
      <c r="B6" s="158">
        <v>80057421</v>
      </c>
      <c r="C6" s="163">
        <v>44733</v>
      </c>
      <c r="D6" s="158" t="s">
        <v>69</v>
      </c>
      <c r="E6" s="158">
        <v>260</v>
      </c>
      <c r="F6" s="158" t="s">
        <v>323</v>
      </c>
      <c r="G6" s="60"/>
      <c r="H6" s="53" t="s">
        <v>25</v>
      </c>
      <c r="I6" s="53" t="s">
        <v>129</v>
      </c>
      <c r="L6"/>
    </row>
    <row r="7" spans="2:14" x14ac:dyDescent="0.2">
      <c r="B7" s="158">
        <v>80057421</v>
      </c>
      <c r="C7" s="163">
        <v>44733</v>
      </c>
      <c r="D7" s="158" t="s">
        <v>38</v>
      </c>
      <c r="E7" s="158">
        <v>520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158">
        <v>80057421</v>
      </c>
      <c r="C8" s="163">
        <v>44733</v>
      </c>
      <c r="D8" s="158" t="s">
        <v>43</v>
      </c>
      <c r="E8" s="158">
        <v>210</v>
      </c>
      <c r="F8" s="158" t="s">
        <v>323</v>
      </c>
      <c r="H8" s="54" t="s">
        <v>32</v>
      </c>
      <c r="I8" s="496">
        <v>820</v>
      </c>
      <c r="J8" s="496"/>
      <c r="K8" s="496"/>
      <c r="L8" s="496"/>
      <c r="M8" s="496"/>
      <c r="N8" s="496">
        <v>820</v>
      </c>
    </row>
    <row r="9" spans="2:14" x14ac:dyDescent="0.2">
      <c r="B9" s="158">
        <v>80057421</v>
      </c>
      <c r="C9" s="163">
        <v>44733</v>
      </c>
      <c r="D9" s="158" t="s">
        <v>75</v>
      </c>
      <c r="E9" s="158">
        <v>460</v>
      </c>
      <c r="F9" s="158" t="s">
        <v>323</v>
      </c>
      <c r="H9" s="54" t="s">
        <v>69</v>
      </c>
      <c r="I9" s="496">
        <v>260</v>
      </c>
      <c r="J9" s="496"/>
      <c r="K9" s="496"/>
      <c r="L9" s="496"/>
      <c r="M9" s="496"/>
      <c r="N9" s="496">
        <v>260</v>
      </c>
    </row>
    <row r="10" spans="2:14" x14ac:dyDescent="0.2">
      <c r="B10" s="158">
        <v>80057422</v>
      </c>
      <c r="C10" s="163">
        <v>44733</v>
      </c>
      <c r="D10" s="113" t="s">
        <v>37</v>
      </c>
      <c r="E10" s="113">
        <v>40</v>
      </c>
      <c r="F10" s="113" t="s">
        <v>324</v>
      </c>
      <c r="H10" s="54" t="s">
        <v>38</v>
      </c>
      <c r="I10" s="496">
        <v>520</v>
      </c>
      <c r="J10" s="496"/>
      <c r="K10" s="496"/>
      <c r="L10" s="496"/>
      <c r="M10" s="496"/>
      <c r="N10" s="496">
        <v>520</v>
      </c>
    </row>
    <row r="11" spans="2:14" x14ac:dyDescent="0.2">
      <c r="B11" s="158">
        <v>80057422</v>
      </c>
      <c r="C11" s="163">
        <v>44733</v>
      </c>
      <c r="D11" s="113" t="s">
        <v>329</v>
      </c>
      <c r="E11" s="113">
        <v>770</v>
      </c>
      <c r="F11" s="113" t="s">
        <v>324</v>
      </c>
      <c r="H11" s="54" t="s">
        <v>75</v>
      </c>
      <c r="I11" s="496">
        <v>460</v>
      </c>
      <c r="J11" s="496"/>
      <c r="K11" s="496"/>
      <c r="L11" s="496"/>
      <c r="M11" s="496"/>
      <c r="N11" s="496">
        <v>460</v>
      </c>
    </row>
    <row r="12" spans="2:14" x14ac:dyDescent="0.2">
      <c r="B12" s="158">
        <v>80057422</v>
      </c>
      <c r="C12" s="163">
        <v>44733</v>
      </c>
      <c r="D12" s="113" t="s">
        <v>39</v>
      </c>
      <c r="E12" s="113">
        <v>400</v>
      </c>
      <c r="F12" s="113" t="s">
        <v>324</v>
      </c>
      <c r="H12" s="54" t="s">
        <v>65</v>
      </c>
      <c r="I12" s="496">
        <v>1840</v>
      </c>
      <c r="J12" s="496"/>
      <c r="K12" s="496"/>
      <c r="L12" s="496"/>
      <c r="M12" s="496"/>
      <c r="N12" s="496">
        <v>1840</v>
      </c>
    </row>
    <row r="13" spans="2:14" x14ac:dyDescent="0.2">
      <c r="B13" s="113">
        <v>80057426</v>
      </c>
      <c r="C13" s="163">
        <v>44733</v>
      </c>
      <c r="D13" s="113" t="s">
        <v>203</v>
      </c>
      <c r="E13" s="113">
        <v>150</v>
      </c>
      <c r="F13" s="113" t="s">
        <v>323</v>
      </c>
      <c r="H13" s="54" t="s">
        <v>39</v>
      </c>
      <c r="I13" s="496"/>
      <c r="J13" s="496">
        <v>400</v>
      </c>
      <c r="K13" s="496"/>
      <c r="L13" s="496"/>
      <c r="M13" s="496"/>
      <c r="N13" s="496">
        <v>400</v>
      </c>
    </row>
    <row r="14" spans="2:14" x14ac:dyDescent="0.2">
      <c r="B14" s="113">
        <v>80057425</v>
      </c>
      <c r="C14" s="163">
        <v>44733</v>
      </c>
      <c r="D14" s="113" t="s">
        <v>77</v>
      </c>
      <c r="E14" s="113">
        <v>40</v>
      </c>
      <c r="F14" s="113" t="s">
        <v>325</v>
      </c>
      <c r="H14" s="54" t="s">
        <v>329</v>
      </c>
      <c r="I14" s="496"/>
      <c r="J14" s="496">
        <v>770</v>
      </c>
      <c r="K14" s="496"/>
      <c r="L14" s="496"/>
      <c r="M14" s="496"/>
      <c r="N14" s="496">
        <v>770</v>
      </c>
    </row>
    <row r="15" spans="2:14" x14ac:dyDescent="0.2">
      <c r="B15" s="113">
        <v>80057425</v>
      </c>
      <c r="C15" s="163">
        <v>44733</v>
      </c>
      <c r="D15" s="113" t="s">
        <v>74</v>
      </c>
      <c r="E15" s="113">
        <v>300</v>
      </c>
      <c r="F15" s="113" t="s">
        <v>325</v>
      </c>
      <c r="H15" s="54" t="s">
        <v>203</v>
      </c>
      <c r="I15" s="496">
        <v>150</v>
      </c>
      <c r="J15" s="496"/>
      <c r="K15" s="496"/>
      <c r="L15" s="496"/>
      <c r="M15" s="496"/>
      <c r="N15" s="496">
        <v>150</v>
      </c>
    </row>
    <row r="16" spans="2:14" x14ac:dyDescent="0.2">
      <c r="B16" s="113">
        <v>80057425</v>
      </c>
      <c r="C16" s="163">
        <v>44733</v>
      </c>
      <c r="D16" s="113" t="s">
        <v>37</v>
      </c>
      <c r="E16" s="113">
        <v>70</v>
      </c>
      <c r="F16" s="113" t="s">
        <v>326</v>
      </c>
      <c r="H16" s="54" t="s">
        <v>77</v>
      </c>
      <c r="I16" s="496"/>
      <c r="J16" s="496"/>
      <c r="K16" s="496">
        <v>40</v>
      </c>
      <c r="L16" s="496"/>
      <c r="M16" s="496"/>
      <c r="N16" s="496">
        <v>40</v>
      </c>
    </row>
    <row r="17" spans="2:14" x14ac:dyDescent="0.2">
      <c r="B17" s="113"/>
      <c r="C17" s="163"/>
      <c r="D17" s="113"/>
      <c r="E17" s="113"/>
      <c r="F17" s="113"/>
      <c r="H17" s="54" t="s">
        <v>37</v>
      </c>
      <c r="I17" s="496"/>
      <c r="J17" s="496">
        <v>40</v>
      </c>
      <c r="K17" s="496"/>
      <c r="L17" s="496">
        <v>70</v>
      </c>
      <c r="M17" s="496"/>
      <c r="N17" s="496">
        <v>110</v>
      </c>
    </row>
    <row r="18" spans="2:14" x14ac:dyDescent="0.2">
      <c r="B18" s="113"/>
      <c r="C18" s="163"/>
      <c r="D18" s="113"/>
      <c r="E18" s="113"/>
      <c r="F18" s="113"/>
      <c r="H18" s="54" t="s">
        <v>74</v>
      </c>
      <c r="I18" s="496"/>
      <c r="J18" s="496"/>
      <c r="K18" s="496">
        <v>300</v>
      </c>
      <c r="L18" s="496"/>
      <c r="M18" s="496"/>
      <c r="N18" s="496">
        <v>300</v>
      </c>
    </row>
    <row r="19" spans="2:14" x14ac:dyDescent="0.2">
      <c r="B19" s="113"/>
      <c r="C19" s="163"/>
      <c r="D19" s="113"/>
      <c r="E19" s="113"/>
      <c r="F19" s="113"/>
      <c r="H19" s="54" t="s">
        <v>43</v>
      </c>
      <c r="I19" s="496">
        <v>210</v>
      </c>
      <c r="J19" s="496"/>
      <c r="K19" s="496"/>
      <c r="L19" s="496"/>
      <c r="M19" s="496"/>
      <c r="N19" s="496">
        <v>210</v>
      </c>
    </row>
    <row r="20" spans="2:14" x14ac:dyDescent="0.2">
      <c r="B20" s="113"/>
      <c r="C20" s="163"/>
      <c r="D20" s="113"/>
      <c r="E20" s="113"/>
      <c r="F20" s="113"/>
      <c r="H20" s="54" t="s">
        <v>227</v>
      </c>
      <c r="I20" s="496"/>
      <c r="J20" s="496">
        <v>1290</v>
      </c>
      <c r="K20" s="496"/>
      <c r="L20" s="496"/>
      <c r="M20" s="496"/>
      <c r="N20" s="496">
        <v>1290</v>
      </c>
    </row>
    <row r="21" spans="2:14" x14ac:dyDescent="0.2">
      <c r="B21" s="113"/>
      <c r="C21" s="163"/>
      <c r="D21" s="113"/>
      <c r="E21" s="235"/>
      <c r="F21" s="113"/>
      <c r="H21" s="54" t="s">
        <v>109</v>
      </c>
      <c r="I21" s="496"/>
      <c r="J21" s="496"/>
      <c r="K21" s="496"/>
      <c r="L21" s="496"/>
      <c r="M21" s="496"/>
      <c r="N21" s="496"/>
    </row>
    <row r="22" spans="2:14" x14ac:dyDescent="0.2">
      <c r="B22" s="113">
        <v>1653</v>
      </c>
      <c r="C22" s="114">
        <v>44733</v>
      </c>
      <c r="D22" s="113" t="s">
        <v>227</v>
      </c>
      <c r="E22" s="113">
        <v>1290</v>
      </c>
      <c r="F22" s="113" t="s">
        <v>324</v>
      </c>
      <c r="H22" s="54" t="s">
        <v>24</v>
      </c>
      <c r="I22" s="496">
        <v>4260</v>
      </c>
      <c r="J22" s="496">
        <v>2500</v>
      </c>
      <c r="K22" s="496">
        <v>340</v>
      </c>
      <c r="L22" s="496">
        <v>70</v>
      </c>
      <c r="M22" s="496"/>
      <c r="N22" s="496">
        <v>7170</v>
      </c>
    </row>
    <row r="23" spans="2:14" x14ac:dyDescent="0.2">
      <c r="B23" s="113"/>
      <c r="C23" s="114"/>
      <c r="D23" s="113"/>
      <c r="E23" s="113"/>
      <c r="F23" s="113"/>
      <c r="L23"/>
    </row>
    <row r="24" spans="2:14" x14ac:dyDescent="0.2">
      <c r="B24" s="113"/>
      <c r="C24" s="114"/>
      <c r="D24" s="113"/>
      <c r="E24" s="113"/>
      <c r="F24" s="113"/>
    </row>
    <row r="25" spans="2:14" x14ac:dyDescent="0.2">
      <c r="B25" s="113"/>
      <c r="C25" s="114"/>
      <c r="D25" s="113"/>
      <c r="E25" s="113"/>
      <c r="F25" s="113"/>
    </row>
    <row r="26" spans="2:14" x14ac:dyDescent="0.2">
      <c r="B26" s="113"/>
      <c r="C26" s="114"/>
      <c r="D26" s="113"/>
      <c r="E26" s="113"/>
      <c r="F26" s="113"/>
    </row>
    <row r="27" spans="2:14" x14ac:dyDescent="0.2">
      <c r="B27" s="113"/>
      <c r="C27" s="114"/>
      <c r="D27" s="113"/>
      <c r="E27" s="113"/>
      <c r="F27" s="113"/>
      <c r="H27" s="65"/>
    </row>
    <row r="28" spans="2:14" x14ac:dyDescent="0.2">
      <c r="B28" s="113"/>
      <c r="C28" s="114"/>
      <c r="D28" s="113"/>
      <c r="E28" s="113"/>
      <c r="F28" s="113"/>
    </row>
    <row r="29" spans="2:14" x14ac:dyDescent="0.2">
      <c r="B29" s="113"/>
      <c r="C29" s="114"/>
      <c r="D29" s="113"/>
      <c r="E29" s="113"/>
      <c r="F29" s="113"/>
    </row>
    <row r="30" spans="2:14" x14ac:dyDescent="0.2">
      <c r="B30" s="78"/>
      <c r="C30" s="79"/>
      <c r="D30" s="78"/>
      <c r="E30" s="78"/>
      <c r="F30" s="113"/>
    </row>
    <row r="31" spans="2:14" x14ac:dyDescent="0.2">
      <c r="C31" s="77"/>
      <c r="D31" s="60"/>
      <c r="F31" s="113"/>
    </row>
    <row r="32" spans="2:14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329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95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D4" xr:uid="{00000000-0002-0000-9500-000000000000}">
      <formula1>$B$45:$B$91</formula1>
    </dataValidation>
    <dataValidation type="list" allowBlank="1" showInputMessage="1" showErrorMessage="1" sqref="D31" xr:uid="{00000000-0002-0000-9500-000001000000}">
      <formula1>$B$45:$B$63</formula1>
    </dataValidation>
    <dataValidation type="list" allowBlank="1" showInputMessage="1" showErrorMessage="1" sqref="D5:D13" xr:uid="{00000000-0002-0000-9500-000002000000}">
      <formula1>$B$45:$B$82</formula1>
    </dataValidation>
    <dataValidation type="list" allowBlank="1" showInputMessage="1" showErrorMessage="1" sqref="D14:D30" xr:uid="{00000000-0002-0000-9500-000003000000}">
      <formula1>$B$45:$B$83</formula1>
    </dataValidation>
    <dataValidation type="list" allowBlank="1" showInputMessage="1" showErrorMessage="1" sqref="F24:F38" xr:uid="{00000000-0002-0000-9500-000004000000}">
      <formula1>$C$53:$C$55</formula1>
    </dataValidation>
    <dataValidation type="list" allowBlank="1" showInputMessage="1" showErrorMessage="1" sqref="F4:F23" xr:uid="{00000000-0002-0000-9500-000005000000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filterMode="1">
    <tabColor rgb="FFFFC000"/>
    <pageSetUpPr fitToPage="1"/>
  </sheetPr>
  <dimension ref="A2:W145"/>
  <sheetViews>
    <sheetView showGridLines="0" topLeftCell="A52" zoomScale="85" zoomScaleNormal="85" workbookViewId="0">
      <selection activeCell="E59" sqref="E59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5.85546875" style="65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3"/>
      <c r="J2" s="2"/>
      <c r="K2" s="2"/>
      <c r="L2" s="65">
        <f>107.04</f>
        <v>107.04</v>
      </c>
      <c r="M2" s="304" t="e">
        <f>(L59+#REF!)/'Certifi, servi.EM Julio 2022'!L2+L57+L53+#REF!+#REF!</f>
        <v>#REF!</v>
      </c>
    </row>
    <row r="3" spans="1:20" ht="21.95" customHeight="1" x14ac:dyDescent="0.2">
      <c r="B3" s="524" t="s">
        <v>79</v>
      </c>
      <c r="C3" s="525"/>
      <c r="D3" s="525"/>
      <c r="E3" s="525"/>
      <c r="F3" s="525"/>
      <c r="G3" s="525"/>
      <c r="H3" s="525"/>
      <c r="I3" s="526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2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27" t="s">
        <v>341</v>
      </c>
      <c r="C5" s="528"/>
      <c r="D5" s="528"/>
      <c r="E5" s="528"/>
      <c r="F5" s="528"/>
      <c r="G5" s="528"/>
      <c r="H5" s="528"/>
      <c r="I5" s="529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>VLOOKUP(A8,$A$99:$B$151,2,FALSE)</f>
        <v>2.38</v>
      </c>
      <c r="E8" s="306">
        <f>IFERROR(VLOOKUP(A8,'Control-EM Julio 2022'!$H$3:$L$32,2,FALSE),"0")</f>
        <v>300</v>
      </c>
      <c r="F8" s="306">
        <f>IFERROR(VLOOKUP(A8,'Control-EM Julio 2022'!$H$6:$L$32,3,FALSE),"0")</f>
        <v>2200</v>
      </c>
      <c r="G8" s="306">
        <f t="shared" ref="G8:G51" si="0">E8+F8</f>
        <v>2500</v>
      </c>
      <c r="H8" s="48" t="s">
        <v>12</v>
      </c>
      <c r="I8" s="238">
        <f t="shared" ref="I8:I51" si="1">IFERROR(+D8*G8,"")</f>
        <v>5950</v>
      </c>
      <c r="J8" s="295"/>
      <c r="K8" s="270">
        <f t="shared" ref="K8:K44" si="2">I8+F8</f>
        <v>8150</v>
      </c>
      <c r="M8" s="290" t="s">
        <v>169</v>
      </c>
      <c r="N8" s="144">
        <f>G8</f>
        <v>2500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305">
        <f t="shared" ref="D9:D51" si="3">VLOOKUP(A9,$A$99:$B$151,2,FALSE)</f>
        <v>3.18</v>
      </c>
      <c r="E9" s="306">
        <f>IFERROR(VLOOKUP(A9,'Control-EM Julio 2022'!$H$3:$L$32,2,FALSE),"0")</f>
        <v>860</v>
      </c>
      <c r="F9" s="306">
        <f>IFERROR(VLOOKUP(A9,'Control-EM Julio 2022'!$H$6:$L$32,3,FALSE),"0")</f>
        <v>0</v>
      </c>
      <c r="G9" s="306">
        <f t="shared" si="0"/>
        <v>860</v>
      </c>
      <c r="H9" s="48" t="s">
        <v>12</v>
      </c>
      <c r="I9" s="238">
        <f t="shared" si="1"/>
        <v>2734.8</v>
      </c>
      <c r="J9" s="295"/>
      <c r="K9" s="270">
        <f t="shared" si="2"/>
        <v>2734.8</v>
      </c>
      <c r="L9" s="54"/>
      <c r="M9" s="290" t="s">
        <v>152</v>
      </c>
      <c r="N9" s="144">
        <f t="shared" ref="N9:N51" si="4">G9</f>
        <v>860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305">
        <f t="shared" si="3"/>
        <v>2.41</v>
      </c>
      <c r="E10" s="306">
        <f>IFERROR(VLOOKUP(A10,'Control-EM Julio 2022'!$H$3:$L$32,2,FALSE),"0")</f>
        <v>1350</v>
      </c>
      <c r="F10" s="306">
        <f>IFERROR(VLOOKUP(A10,'Control-EM Julio 2022'!$H$6:$L$32,3,FALSE),"0")</f>
        <v>0</v>
      </c>
      <c r="G10" s="306">
        <f t="shared" si="0"/>
        <v>1350</v>
      </c>
      <c r="H10" s="48" t="s">
        <v>12</v>
      </c>
      <c r="I10" s="238">
        <f t="shared" si="1"/>
        <v>3253.5</v>
      </c>
      <c r="J10" s="295"/>
      <c r="K10" s="270">
        <f t="shared" si="2"/>
        <v>3253.5</v>
      </c>
      <c r="L10" s="54"/>
      <c r="M10" s="290" t="s">
        <v>154</v>
      </c>
      <c r="N10" s="144">
        <f t="shared" si="4"/>
        <v>1350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305">
        <f t="shared" si="3"/>
        <v>2.15</v>
      </c>
      <c r="E11" s="306" t="str">
        <f>IFERROR(VLOOKUP(A11,'Control-EM Julio 2022'!$H$3:$L$32,2,FALSE),"0")</f>
        <v>0</v>
      </c>
      <c r="F11" s="306" t="str">
        <f>IFERROR(VLOOKUP(A11,'Control-EM Julio 2022'!$H$6:$L$32,3,FALSE),"0")</f>
        <v>0</v>
      </c>
      <c r="G11" s="306">
        <f t="shared" si="0"/>
        <v>0</v>
      </c>
      <c r="H11" s="48" t="s">
        <v>12</v>
      </c>
      <c r="I11" s="238">
        <f t="shared" si="1"/>
        <v>0</v>
      </c>
      <c r="J11" s="295"/>
      <c r="K11" s="270">
        <f t="shared" si="2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305">
        <f t="shared" si="3"/>
        <v>2.83</v>
      </c>
      <c r="E12" s="306" t="str">
        <f>IFERROR(VLOOKUP(A12,'Control-EM Julio 2022'!$H$3:$L$32,2,FALSE),"0")</f>
        <v>0</v>
      </c>
      <c r="F12" s="306" t="str">
        <f>IFERROR(VLOOKUP(A12,'Control-EM Julio 2022'!$H$6:$L$32,3,FALSE),"0")</f>
        <v>0</v>
      </c>
      <c r="G12" s="306">
        <f t="shared" si="0"/>
        <v>0</v>
      </c>
      <c r="H12" s="48" t="s">
        <v>12</v>
      </c>
      <c r="I12" s="238">
        <f t="shared" si="1"/>
        <v>0</v>
      </c>
      <c r="J12" s="295"/>
      <c r="K12" s="270">
        <f t="shared" si="2"/>
        <v>0</v>
      </c>
      <c r="L12" s="54"/>
      <c r="M12" s="54"/>
      <c r="N12" s="144">
        <f t="shared" si="4"/>
        <v>0</v>
      </c>
    </row>
    <row r="13" spans="1:20" s="144" customFormat="1" ht="24.95" hidden="1" customHeight="1" x14ac:dyDescent="0.2">
      <c r="A13" s="87" t="s">
        <v>40</v>
      </c>
      <c r="B13" s="158">
        <v>6</v>
      </c>
      <c r="C13" s="45" t="s">
        <v>53</v>
      </c>
      <c r="D13" s="305">
        <f t="shared" si="3"/>
        <v>2.15</v>
      </c>
      <c r="E13" s="306" t="str">
        <f>IFERROR(VLOOKUP(A13,'Control-EM Julio 2022'!$H$3:$L$32,2,FALSE),"0")</f>
        <v>0</v>
      </c>
      <c r="F13" s="306" t="str">
        <f>IFERROR(VLOOKUP(A13,'Control-EM Julio 2022'!$H$6:$L$32,3,FALSE),"0")</f>
        <v>0</v>
      </c>
      <c r="G13" s="306">
        <f t="shared" si="0"/>
        <v>0</v>
      </c>
      <c r="H13" s="48" t="s">
        <v>12</v>
      </c>
      <c r="I13" s="238">
        <f t="shared" si="1"/>
        <v>0</v>
      </c>
      <c r="J13" s="295"/>
      <c r="K13" s="270">
        <f t="shared" si="2"/>
        <v>0</v>
      </c>
      <c r="L13" s="54"/>
      <c r="M13" s="290" t="s">
        <v>335</v>
      </c>
      <c r="N13" s="144">
        <f t="shared" si="4"/>
        <v>0</v>
      </c>
    </row>
    <row r="14" spans="1:20" ht="24.95" customHeight="1" x14ac:dyDescent="0.2">
      <c r="A14" s="87" t="s">
        <v>39</v>
      </c>
      <c r="B14" s="158">
        <v>7</v>
      </c>
      <c r="C14" s="45" t="s">
        <v>52</v>
      </c>
      <c r="D14" s="305">
        <f t="shared" si="3"/>
        <v>3.46</v>
      </c>
      <c r="E14" s="306">
        <f>IFERROR(VLOOKUP(A14,'Control-EM Julio 2022'!$H$3:$L$32,2,FALSE),"0")</f>
        <v>480</v>
      </c>
      <c r="F14" s="306">
        <f>IFERROR(VLOOKUP(A14,'Control-EM Julio 2022'!$H$6:$L$32,3,FALSE),"0")</f>
        <v>0</v>
      </c>
      <c r="G14" s="306">
        <f t="shared" si="0"/>
        <v>480</v>
      </c>
      <c r="H14" s="48" t="s">
        <v>12</v>
      </c>
      <c r="I14" s="238">
        <f t="shared" si="1"/>
        <v>1660.8</v>
      </c>
      <c r="J14" s="295"/>
      <c r="K14" s="270">
        <f t="shared" si="2"/>
        <v>1660.8</v>
      </c>
      <c r="L14" s="54"/>
      <c r="M14" s="290" t="s">
        <v>156</v>
      </c>
      <c r="N14" s="144">
        <f t="shared" si="4"/>
        <v>480</v>
      </c>
      <c r="O14" s="144"/>
      <c r="P14" s="144"/>
      <c r="Q14" s="185"/>
      <c r="R14" s="185"/>
      <c r="S14" s="185"/>
      <c r="T14" s="185"/>
    </row>
    <row r="15" spans="1:20" s="144" customFormat="1" ht="24.95" customHeight="1" x14ac:dyDescent="0.2">
      <c r="A15" s="87" t="s">
        <v>28</v>
      </c>
      <c r="B15" s="158">
        <v>8</v>
      </c>
      <c r="C15" s="45" t="s">
        <v>44</v>
      </c>
      <c r="D15" s="305">
        <f t="shared" si="3"/>
        <v>2.76</v>
      </c>
      <c r="E15" s="306">
        <f>IFERROR(VLOOKUP(A15,'Control-EM Julio 2022'!$H$3:$L$32,2,FALSE),"0")</f>
        <v>60</v>
      </c>
      <c r="F15" s="306">
        <f>IFERROR(VLOOKUP(A15,'Control-EM Julio 2022'!$H$6:$L$32,3,FALSE),"0")</f>
        <v>0</v>
      </c>
      <c r="G15" s="306">
        <f t="shared" si="0"/>
        <v>60</v>
      </c>
      <c r="H15" s="327" t="s">
        <v>12</v>
      </c>
      <c r="I15" s="238">
        <f t="shared" si="1"/>
        <v>165.6</v>
      </c>
      <c r="J15" s="295"/>
      <c r="K15" s="270">
        <f t="shared" si="2"/>
        <v>165.6</v>
      </c>
      <c r="L15" s="54"/>
      <c r="M15" s="54" t="s">
        <v>347</v>
      </c>
      <c r="N15" s="144">
        <f t="shared" si="4"/>
        <v>60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305">
        <f t="shared" si="3"/>
        <v>4.3899999999999997</v>
      </c>
      <c r="E16" s="306" t="str">
        <f>IFERROR(VLOOKUP(A16,'Control-EM Julio 2022'!$H$3:$L$32,2,FALSE),"0")</f>
        <v>0</v>
      </c>
      <c r="F16" s="306" t="str">
        <f>IFERROR(VLOOKUP(A16,'Control-EM Julio 2022'!$H$6:$L$32,3,FALSE),"0")</f>
        <v>0</v>
      </c>
      <c r="G16" s="306">
        <f t="shared" si="0"/>
        <v>0</v>
      </c>
      <c r="H16" s="327" t="s">
        <v>12</v>
      </c>
      <c r="I16" s="238">
        <f t="shared" si="1"/>
        <v>0</v>
      </c>
      <c r="J16" s="295"/>
      <c r="K16" s="270">
        <f t="shared" si="2"/>
        <v>0</v>
      </c>
      <c r="L16" s="54"/>
      <c r="M16" s="54"/>
      <c r="N16" s="144">
        <f t="shared" si="4"/>
        <v>0</v>
      </c>
    </row>
    <row r="17" spans="1:20" s="144" customFormat="1" ht="24.95" customHeight="1" x14ac:dyDescent="0.2">
      <c r="A17" s="87" t="s">
        <v>43</v>
      </c>
      <c r="B17" s="158">
        <v>10</v>
      </c>
      <c r="C17" s="45" t="s">
        <v>56</v>
      </c>
      <c r="D17" s="305">
        <f t="shared" si="3"/>
        <v>1.18</v>
      </c>
      <c r="E17" s="306">
        <f>IFERROR(VLOOKUP(A17,'Control-EM Julio 2022'!$H$3:$L$32,2,FALSE),"0")</f>
        <v>800</v>
      </c>
      <c r="F17" s="306">
        <f>IFERROR(VLOOKUP(A17,'Control-EM Julio 2022'!$H$6:$L$32,3,FALSE),"0")</f>
        <v>0</v>
      </c>
      <c r="G17" s="306">
        <f t="shared" si="0"/>
        <v>800</v>
      </c>
      <c r="H17" s="327" t="s">
        <v>12</v>
      </c>
      <c r="I17" s="238">
        <f t="shared" si="1"/>
        <v>944</v>
      </c>
      <c r="J17" s="295"/>
      <c r="K17" s="270">
        <f t="shared" si="2"/>
        <v>944</v>
      </c>
      <c r="L17" s="54"/>
      <c r="M17" s="290" t="s">
        <v>252</v>
      </c>
      <c r="N17" s="144">
        <f t="shared" si="4"/>
        <v>800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305">
        <f t="shared" si="3"/>
        <v>1.84</v>
      </c>
      <c r="E18" s="306">
        <f>IFERROR(VLOOKUP(A18,'Control-EM Julio 2022'!$H$3:$L$32,2,FALSE),"0")</f>
        <v>0</v>
      </c>
      <c r="F18" s="306">
        <f>IFERROR(VLOOKUP(A18,'Control-EM Julio 2022'!$H$6:$L$32,3,FALSE),"0")</f>
        <v>590</v>
      </c>
      <c r="G18" s="306">
        <f t="shared" si="0"/>
        <v>590</v>
      </c>
      <c r="H18" s="204" t="s">
        <v>12</v>
      </c>
      <c r="I18" s="238">
        <f t="shared" si="1"/>
        <v>1085.6000000000001</v>
      </c>
      <c r="J18" s="295"/>
      <c r="K18" s="270">
        <f t="shared" si="2"/>
        <v>1675.6000000000001</v>
      </c>
      <c r="L18" s="307"/>
      <c r="M18" s="290" t="s">
        <v>151</v>
      </c>
      <c r="N18" s="144">
        <f t="shared" si="4"/>
        <v>590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305">
        <f t="shared" si="3"/>
        <v>5.98</v>
      </c>
      <c r="E19" s="306" t="str">
        <f>IFERROR(VLOOKUP(A19,'Control-EM Julio 2022'!$H$3:$L$32,2,FALSE),"0")</f>
        <v>0</v>
      </c>
      <c r="F19" s="306" t="str">
        <f>IFERROR(VLOOKUP(A19,'Control-EM Julio 2022'!$H$6:$L$32,3,FALSE),"0")</f>
        <v>0</v>
      </c>
      <c r="G19" s="306">
        <f t="shared" si="0"/>
        <v>0</v>
      </c>
      <c r="H19" s="327" t="s">
        <v>12</v>
      </c>
      <c r="I19" s="238">
        <f t="shared" si="1"/>
        <v>0</v>
      </c>
      <c r="J19" s="295"/>
      <c r="K19" s="270">
        <f t="shared" si="2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305">
        <f t="shared" si="3"/>
        <v>5.45</v>
      </c>
      <c r="E20" s="306" t="str">
        <f>IFERROR(VLOOKUP(A20,'Control-EM Julio 2022'!$H$3:$L$32,2,FALSE),"0")</f>
        <v>0</v>
      </c>
      <c r="F20" s="306" t="str">
        <f>IFERROR(VLOOKUP(A20,'Control-EM Julio 2022'!$H$6:$L$32,3,FALSE),"0")</f>
        <v>0</v>
      </c>
      <c r="G20" s="306">
        <f t="shared" si="0"/>
        <v>0</v>
      </c>
      <c r="H20" s="48" t="s">
        <v>12</v>
      </c>
      <c r="I20" s="238">
        <f t="shared" si="1"/>
        <v>0</v>
      </c>
      <c r="J20" s="295"/>
      <c r="K20" s="270">
        <f t="shared" si="2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305">
        <f t="shared" si="3"/>
        <v>3.9</v>
      </c>
      <c r="E21" s="306" t="str">
        <f>IFERROR(VLOOKUP(A21,'Control-EM Julio 2022'!$H$3:$L$32,2,FALSE),"0")</f>
        <v>0</v>
      </c>
      <c r="F21" s="306" t="str">
        <f>IFERROR(VLOOKUP(A21,'Control-EM Julio 2022'!$H$6:$L$32,3,FALSE),"0")</f>
        <v>0</v>
      </c>
      <c r="G21" s="306">
        <f t="shared" si="0"/>
        <v>0</v>
      </c>
      <c r="H21" s="48" t="s">
        <v>12</v>
      </c>
      <c r="I21" s="238">
        <f t="shared" si="1"/>
        <v>0</v>
      </c>
      <c r="J21" s="295"/>
      <c r="K21" s="270">
        <f t="shared" si="2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305">
        <f t="shared" si="3"/>
        <v>2</v>
      </c>
      <c r="E22" s="306" t="str">
        <f>IFERROR(VLOOKUP(A22,'Control-EM Julio 2022'!$H$3:$L$32,2,FALSE),"0")</f>
        <v>0</v>
      </c>
      <c r="F22" s="306" t="str">
        <f>IFERROR(VLOOKUP(A22,'Control-EM Julio 2022'!$H$6:$L$32,3,FALSE),"0")</f>
        <v>0</v>
      </c>
      <c r="G22" s="306">
        <f t="shared" si="0"/>
        <v>0</v>
      </c>
      <c r="H22" s="48" t="s">
        <v>12</v>
      </c>
      <c r="I22" s="238">
        <f t="shared" si="1"/>
        <v>0</v>
      </c>
      <c r="J22" s="295"/>
      <c r="K22" s="270">
        <f t="shared" si="2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305">
        <f t="shared" si="3"/>
        <v>1.9</v>
      </c>
      <c r="E23" s="306" t="str">
        <f>IFERROR(VLOOKUP(A23,'Control-EM Julio 2022'!$H$3:$L$32,2,FALSE),"0")</f>
        <v>0</v>
      </c>
      <c r="F23" s="306" t="str">
        <f>IFERROR(VLOOKUP(A23,'Control-EM Julio 2022'!$H$6:$L$32,3,FALSE),"0")</f>
        <v>0</v>
      </c>
      <c r="G23" s="306">
        <f t="shared" si="0"/>
        <v>0</v>
      </c>
      <c r="H23" s="328" t="s">
        <v>12</v>
      </c>
      <c r="I23" s="238">
        <f t="shared" si="1"/>
        <v>0</v>
      </c>
      <c r="J23" s="295"/>
      <c r="K23" s="270">
        <f t="shared" si="2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305">
        <f t="shared" si="3"/>
        <v>3.4</v>
      </c>
      <c r="E24" s="306">
        <f>IFERROR(VLOOKUP(A24,'Control-EM Julio 2022'!$H$3:$L$32,2,FALSE),"0")</f>
        <v>0</v>
      </c>
      <c r="F24" s="306">
        <f>IFERROR(VLOOKUP(A24,'Control-EM Julio 2022'!$H$6:$L$32,3,FALSE),"0")</f>
        <v>540</v>
      </c>
      <c r="G24" s="306">
        <f t="shared" si="0"/>
        <v>540</v>
      </c>
      <c r="H24" s="327" t="s">
        <v>12</v>
      </c>
      <c r="I24" s="238">
        <f t="shared" si="1"/>
        <v>1836</v>
      </c>
      <c r="J24" s="295"/>
      <c r="K24" s="270">
        <f t="shared" si="2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305">
        <f t="shared" si="3"/>
        <v>6.1</v>
      </c>
      <c r="E25" s="306" t="str">
        <f>IFERROR(VLOOKUP(A25,'Control-EM Julio 2022'!$H$3:$L$32,2,FALSE),"0")</f>
        <v>0</v>
      </c>
      <c r="F25" s="306" t="str">
        <f>IFERROR(VLOOKUP(A25,'Control-EM Julio 2022'!$H$6:$L$32,3,FALSE),"0")</f>
        <v>0</v>
      </c>
      <c r="G25" s="306">
        <f t="shared" si="0"/>
        <v>0</v>
      </c>
      <c r="H25" s="327" t="s">
        <v>12</v>
      </c>
      <c r="I25" s="238">
        <f t="shared" si="1"/>
        <v>0</v>
      </c>
      <c r="J25" s="295"/>
      <c r="K25" s="270">
        <f t="shared" si="2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305">
        <f t="shared" si="3"/>
        <v>6.5</v>
      </c>
      <c r="E26" s="306" t="str">
        <f>IFERROR(VLOOKUP(A26,'Control-EM Julio 2022'!$H$3:$L$32,2,FALSE),"0")</f>
        <v>0</v>
      </c>
      <c r="F26" s="306" t="str">
        <f>IFERROR(VLOOKUP(A26,'Control-EM Julio 2022'!$H$6:$L$32,3,FALSE),"0")</f>
        <v>0</v>
      </c>
      <c r="G26" s="306">
        <f t="shared" si="0"/>
        <v>0</v>
      </c>
      <c r="H26" s="327" t="s">
        <v>12</v>
      </c>
      <c r="I26" s="238">
        <f t="shared" si="1"/>
        <v>0</v>
      </c>
      <c r="J26" s="295"/>
      <c r="K26" s="270">
        <f t="shared" si="2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305">
        <f t="shared" si="3"/>
        <v>5.82</v>
      </c>
      <c r="E27" s="306">
        <f>IFERROR(VLOOKUP(A27,'Control-EM Julio 2022'!$H$3:$L$32,2,FALSE),"0")</f>
        <v>0</v>
      </c>
      <c r="F27" s="306">
        <f>IFERROR(VLOOKUP(A27,'Control-EM Julio 2022'!$H$6:$L$32,3,FALSE),"0")</f>
        <v>1100</v>
      </c>
      <c r="G27" s="306">
        <f t="shared" si="0"/>
        <v>1100</v>
      </c>
      <c r="H27" s="327" t="s">
        <v>12</v>
      </c>
      <c r="I27" s="238">
        <f t="shared" si="1"/>
        <v>6402</v>
      </c>
      <c r="J27" s="295"/>
      <c r="K27" s="270">
        <f t="shared" si="2"/>
        <v>7502</v>
      </c>
      <c r="L27" s="304"/>
      <c r="M27" s="290" t="s">
        <v>176</v>
      </c>
      <c r="N27" s="144">
        <f t="shared" si="4"/>
        <v>1100</v>
      </c>
      <c r="O27" s="144"/>
      <c r="P27" s="144"/>
      <c r="Q27" s="185"/>
      <c r="R27" s="185"/>
      <c r="S27" s="185"/>
      <c r="T27" s="185"/>
    </row>
    <row r="28" spans="1:20" ht="24.95" hidden="1" customHeight="1" x14ac:dyDescent="0.2">
      <c r="A28" s="87" t="s">
        <v>175</v>
      </c>
      <c r="B28" s="158">
        <v>21</v>
      </c>
      <c r="C28" s="45" t="s">
        <v>97</v>
      </c>
      <c r="D28" s="305">
        <f t="shared" si="3"/>
        <v>2850</v>
      </c>
      <c r="E28" s="306" t="str">
        <f>IFERROR(VLOOKUP(A28,'Control-EM Julio 2022'!$H$3:$L$32,2,FALSE),"0")</f>
        <v>0</v>
      </c>
      <c r="F28" s="306" t="str">
        <f>IFERROR(VLOOKUP(A28,'Control-EM Julio 2022'!$H$6:$L$32,3,FALSE),"0")</f>
        <v>0</v>
      </c>
      <c r="G28" s="306">
        <f t="shared" si="0"/>
        <v>0</v>
      </c>
      <c r="H28" s="204" t="s">
        <v>177</v>
      </c>
      <c r="I28" s="238">
        <f t="shared" si="1"/>
        <v>0</v>
      </c>
      <c r="J28" s="295"/>
      <c r="K28" s="270">
        <f t="shared" si="2"/>
        <v>0</v>
      </c>
      <c r="L28" s="304"/>
      <c r="M28" s="291" t="s">
        <v>175</v>
      </c>
      <c r="N28" s="144">
        <f t="shared" si="4"/>
        <v>0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305">
        <f t="shared" si="3"/>
        <v>4.5999999999999996</v>
      </c>
      <c r="E29" s="306" t="str">
        <f>IFERROR(VLOOKUP(A29,'Control-EM Julio 2022'!$H$3:$L$32,2,FALSE),"0")</f>
        <v>0</v>
      </c>
      <c r="F29" s="306" t="str">
        <f>IFERROR(VLOOKUP(A29,'Control-EM Julio 2022'!$H$6:$L$32,3,FALSE),"0")</f>
        <v>0</v>
      </c>
      <c r="G29" s="306">
        <f t="shared" si="0"/>
        <v>0</v>
      </c>
      <c r="H29" s="48" t="s">
        <v>12</v>
      </c>
      <c r="I29" s="238">
        <f t="shared" si="1"/>
        <v>0</v>
      </c>
      <c r="J29" s="295"/>
      <c r="K29" s="270">
        <f t="shared" si="2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305">
        <f t="shared" si="3"/>
        <v>2.2000000000000002</v>
      </c>
      <c r="E30" s="306" t="str">
        <f>IFERROR(VLOOKUP(A30,'Control-EM Julio 2022'!$H$3:$L$32,2,FALSE),"0")</f>
        <v>0</v>
      </c>
      <c r="F30" s="306" t="str">
        <f>IFERROR(VLOOKUP(A30,'Control-EM Julio 2022'!$H$6:$L$32,3,FALSE),"0")</f>
        <v>0</v>
      </c>
      <c r="G30" s="306">
        <f t="shared" si="0"/>
        <v>0</v>
      </c>
      <c r="H30" s="48" t="s">
        <v>12</v>
      </c>
      <c r="I30" s="238">
        <f t="shared" si="1"/>
        <v>0</v>
      </c>
      <c r="J30" s="295"/>
      <c r="K30" s="270">
        <f t="shared" si="2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305">
        <f t="shared" si="3"/>
        <v>3.91</v>
      </c>
      <c r="E31" s="306">
        <f>IFERROR(VLOOKUP(A31,'Control-EM Julio 2022'!$H$3:$L$32,2,FALSE),"0")</f>
        <v>80</v>
      </c>
      <c r="F31" s="306">
        <f>IFERROR(VLOOKUP(A31,'Control-EM Julio 2022'!$H$6:$L$32,3,FALSE),"0")</f>
        <v>0</v>
      </c>
      <c r="G31" s="306">
        <f t="shared" si="0"/>
        <v>80</v>
      </c>
      <c r="H31" s="48" t="s">
        <v>12</v>
      </c>
      <c r="I31" s="238">
        <f t="shared" si="1"/>
        <v>312.8</v>
      </c>
      <c r="J31" s="295"/>
      <c r="K31" s="270">
        <f t="shared" si="2"/>
        <v>312.8</v>
      </c>
      <c r="M31" s="290" t="s">
        <v>170</v>
      </c>
      <c r="N31" s="144">
        <f t="shared" si="4"/>
        <v>80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305">
        <f t="shared" si="3"/>
        <v>3.3</v>
      </c>
      <c r="E32" s="306" t="str">
        <f>IFERROR(VLOOKUP(A32,'Control-EM Julio 2022'!$H$3:$L$32,2,FALSE),"0")</f>
        <v>0</v>
      </c>
      <c r="F32" s="306" t="str">
        <f>IFERROR(VLOOKUP(A32,'Control-EM Julio 2022'!$H$6:$L$32,3,FALSE),"0")</f>
        <v>0</v>
      </c>
      <c r="G32" s="306">
        <f t="shared" si="0"/>
        <v>0</v>
      </c>
      <c r="H32" s="48" t="s">
        <v>12</v>
      </c>
      <c r="I32" s="238">
        <f t="shared" si="1"/>
        <v>0</v>
      </c>
      <c r="J32" s="295"/>
      <c r="K32" s="270">
        <f t="shared" si="2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0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305">
        <f t="shared" si="3"/>
        <v>4.1500000000000004</v>
      </c>
      <c r="E33" s="306" t="str">
        <f>IFERROR(VLOOKUP(A33,'Control-EM Julio 2022'!$H$3:$L$32,2,FALSE),"0")</f>
        <v>0</v>
      </c>
      <c r="F33" s="306" t="str">
        <f>IFERROR(VLOOKUP(A33,'Control-EM Julio 2022'!$H$6:$L$32,3,FALSE),"0")</f>
        <v>0</v>
      </c>
      <c r="G33" s="306">
        <f t="shared" si="0"/>
        <v>0</v>
      </c>
      <c r="H33" s="327" t="s">
        <v>12</v>
      </c>
      <c r="I33" s="238">
        <f t="shared" si="1"/>
        <v>0</v>
      </c>
      <c r="J33" s="295"/>
      <c r="K33" s="270">
        <f t="shared" si="2"/>
        <v>0</v>
      </c>
      <c r="L33" s="67"/>
      <c r="M33" s="289"/>
      <c r="N33" s="144">
        <f t="shared" si="4"/>
        <v>0</v>
      </c>
    </row>
    <row r="34" spans="1:20" ht="24.95" hidden="1" customHeight="1" x14ac:dyDescent="0.2">
      <c r="A34" s="87" t="s">
        <v>73</v>
      </c>
      <c r="B34" s="158">
        <v>27</v>
      </c>
      <c r="C34" s="45" t="s">
        <v>92</v>
      </c>
      <c r="D34" s="305">
        <f t="shared" si="3"/>
        <v>4.3600000000000003</v>
      </c>
      <c r="E34" s="306" t="str">
        <f>IFERROR(VLOOKUP(A34,'Control-EM Julio 2022'!$H$3:$L$32,2,FALSE),"0")</f>
        <v>0</v>
      </c>
      <c r="F34" s="306" t="str">
        <f>IFERROR(VLOOKUP(A34,'Control-EM Julio 2022'!$H$6:$L$32,3,FALSE),"0")</f>
        <v>0</v>
      </c>
      <c r="G34" s="306">
        <f t="shared" si="0"/>
        <v>0</v>
      </c>
      <c r="H34" s="327" t="s">
        <v>12</v>
      </c>
      <c r="I34" s="238">
        <f t="shared" si="1"/>
        <v>0</v>
      </c>
      <c r="J34" s="295"/>
      <c r="K34" s="270">
        <f t="shared" si="2"/>
        <v>0</v>
      </c>
      <c r="M34" s="290"/>
      <c r="N34" s="144">
        <f t="shared" si="4"/>
        <v>0</v>
      </c>
      <c r="O34" s="144"/>
    </row>
    <row r="35" spans="1:20" ht="24.95" customHeight="1" x14ac:dyDescent="0.2">
      <c r="A35" s="87" t="s">
        <v>74</v>
      </c>
      <c r="B35" s="158">
        <v>28</v>
      </c>
      <c r="C35" s="45" t="s">
        <v>93</v>
      </c>
      <c r="D35" s="305">
        <f t="shared" si="3"/>
        <v>5.3</v>
      </c>
      <c r="E35" s="306">
        <f>IFERROR(VLOOKUP(A35,'Control-EM Julio 2022'!$H$3:$L$32,2,FALSE),"0")</f>
        <v>400</v>
      </c>
      <c r="F35" s="306">
        <f>IFERROR(VLOOKUP(A35,'Control-EM Julio 2022'!$H$6:$L$32,3,FALSE),"0")</f>
        <v>0</v>
      </c>
      <c r="G35" s="306">
        <f t="shared" si="0"/>
        <v>400</v>
      </c>
      <c r="H35" s="327" t="s">
        <v>12</v>
      </c>
      <c r="I35" s="238">
        <f t="shared" si="1"/>
        <v>2120</v>
      </c>
      <c r="J35" s="295"/>
      <c r="K35" s="270">
        <f t="shared" si="2"/>
        <v>2120</v>
      </c>
      <c r="L35" s="304"/>
      <c r="M35" s="290" t="s">
        <v>155</v>
      </c>
      <c r="N35" s="144">
        <f t="shared" si="4"/>
        <v>400</v>
      </c>
      <c r="O35" s="144"/>
      <c r="P35" s="144"/>
      <c r="Q35" s="185"/>
      <c r="R35" s="185"/>
      <c r="S35" s="185"/>
      <c r="T35" s="185"/>
    </row>
    <row r="36" spans="1:20" ht="24.95" customHeight="1" x14ac:dyDescent="0.2">
      <c r="A36" s="87" t="s">
        <v>143</v>
      </c>
      <c r="B36" s="158">
        <v>29</v>
      </c>
      <c r="C36" s="45" t="s">
        <v>147</v>
      </c>
      <c r="D36" s="305">
        <f t="shared" si="3"/>
        <v>3.4</v>
      </c>
      <c r="E36" s="306">
        <f>IFERROR(VLOOKUP(A36,'Control-EM Julio 2022'!$H$3:$L$32,2,FALSE),"0")</f>
        <v>0</v>
      </c>
      <c r="F36" s="306">
        <f>IFERROR(VLOOKUP(A36,'Control-EM Julio 2022'!$H$6:$L$32,3,FALSE),"0")</f>
        <v>300</v>
      </c>
      <c r="G36" s="306">
        <f t="shared" si="0"/>
        <v>300</v>
      </c>
      <c r="H36" s="327" t="s">
        <v>12</v>
      </c>
      <c r="I36" s="238">
        <f t="shared" si="1"/>
        <v>1020</v>
      </c>
      <c r="J36" s="295"/>
      <c r="K36" s="270">
        <f t="shared" si="2"/>
        <v>1320</v>
      </c>
      <c r="M36" s="290" t="s">
        <v>173</v>
      </c>
      <c r="N36" s="144">
        <f t="shared" si="4"/>
        <v>300</v>
      </c>
      <c r="O36" s="144"/>
      <c r="Q36" s="146"/>
      <c r="R36" s="146"/>
      <c r="S36" s="146"/>
      <c r="T36" s="146"/>
    </row>
    <row r="37" spans="1:20" ht="24.95" hidden="1" customHeight="1" x14ac:dyDescent="0.2">
      <c r="A37" s="87" t="s">
        <v>75</v>
      </c>
      <c r="B37" s="158">
        <v>30</v>
      </c>
      <c r="C37" s="45" t="s">
        <v>95</v>
      </c>
      <c r="D37" s="305">
        <f t="shared" si="3"/>
        <v>2.58</v>
      </c>
      <c r="E37" s="306" t="str">
        <f>IFERROR(VLOOKUP(A37,'Control-EM Julio 2022'!$H$3:$L$32,2,FALSE),"0")</f>
        <v>0</v>
      </c>
      <c r="F37" s="306" t="str">
        <f>IFERROR(VLOOKUP(A37,'Control-EM Julio 2022'!$H$6:$L$32,3,FALSE),"0")</f>
        <v>0</v>
      </c>
      <c r="G37" s="306">
        <f t="shared" si="0"/>
        <v>0</v>
      </c>
      <c r="H37" s="327" t="s">
        <v>12</v>
      </c>
      <c r="I37" s="238">
        <f t="shared" si="1"/>
        <v>0</v>
      </c>
      <c r="J37" s="295"/>
      <c r="K37" s="270">
        <f t="shared" si="2"/>
        <v>0</v>
      </c>
      <c r="M37" s="290"/>
      <c r="N37" s="144">
        <f t="shared" si="4"/>
        <v>0</v>
      </c>
      <c r="O37" s="144"/>
    </row>
    <row r="38" spans="1:20" ht="24.95" hidden="1" customHeight="1" x14ac:dyDescent="0.2">
      <c r="A38" s="87" t="s">
        <v>76</v>
      </c>
      <c r="B38" s="158">
        <v>31</v>
      </c>
      <c r="C38" s="45" t="s">
        <v>124</v>
      </c>
      <c r="D38" s="305">
        <f t="shared" si="3"/>
        <v>4.4000000000000004</v>
      </c>
      <c r="E38" s="306" t="str">
        <f>IFERROR(VLOOKUP(A38,'Control-EM Julio 2022'!$H$3:$L$32,2,FALSE),"0")</f>
        <v>0</v>
      </c>
      <c r="F38" s="306" t="str">
        <f>IFERROR(VLOOKUP(A38,'Control-EM Julio 2022'!$H$6:$L$32,3,FALSE),"0")</f>
        <v>0</v>
      </c>
      <c r="G38" s="306">
        <f t="shared" si="0"/>
        <v>0</v>
      </c>
      <c r="H38" s="327" t="s">
        <v>12</v>
      </c>
      <c r="I38" s="238">
        <f t="shared" si="1"/>
        <v>0</v>
      </c>
      <c r="J38" s="295"/>
      <c r="K38" s="270">
        <f t="shared" si="2"/>
        <v>0</v>
      </c>
      <c r="M38" s="290" t="s">
        <v>248</v>
      </c>
      <c r="N38" s="144">
        <f t="shared" si="4"/>
        <v>0</v>
      </c>
      <c r="O38" s="144"/>
      <c r="Q38" s="146"/>
      <c r="R38" s="146"/>
      <c r="S38" s="146"/>
      <c r="T38" s="146"/>
    </row>
    <row r="39" spans="1:20" ht="24.95" customHeight="1" x14ac:dyDescent="0.2">
      <c r="A39" s="87" t="s">
        <v>77</v>
      </c>
      <c r="B39" s="158">
        <v>32</v>
      </c>
      <c r="C39" s="45" t="s">
        <v>96</v>
      </c>
      <c r="D39" s="305">
        <f t="shared" si="3"/>
        <v>4.3</v>
      </c>
      <c r="E39" s="306">
        <f>IFERROR(VLOOKUP(A39,'Control-EM Julio 2022'!$H$3:$L$32,2,FALSE),"0")</f>
        <v>0</v>
      </c>
      <c r="F39" s="306">
        <f>IFERROR(VLOOKUP(A39,'Control-EM Julio 2022'!$H$6:$L$32,3,FALSE),"0")</f>
        <v>1350</v>
      </c>
      <c r="G39" s="306">
        <f t="shared" si="0"/>
        <v>1350</v>
      </c>
      <c r="H39" s="48" t="s">
        <v>12</v>
      </c>
      <c r="I39" s="238">
        <f t="shared" si="1"/>
        <v>5805</v>
      </c>
      <c r="J39" s="295"/>
      <c r="K39" s="270">
        <f t="shared" si="2"/>
        <v>7155</v>
      </c>
      <c r="M39" s="290" t="s">
        <v>189</v>
      </c>
      <c r="N39" s="144">
        <f t="shared" si="4"/>
        <v>1350</v>
      </c>
      <c r="O39" s="144"/>
      <c r="P39" s="144"/>
      <c r="Q39" s="185"/>
      <c r="R39" s="185"/>
      <c r="S39" s="185"/>
      <c r="T39" s="185"/>
    </row>
    <row r="40" spans="1:20" ht="24.95" hidden="1" customHeight="1" x14ac:dyDescent="0.2">
      <c r="A40" s="87" t="s">
        <v>58</v>
      </c>
      <c r="B40" s="158">
        <v>33</v>
      </c>
      <c r="C40" s="45" t="s">
        <v>61</v>
      </c>
      <c r="D40" s="305">
        <f t="shared" si="3"/>
        <v>4.3</v>
      </c>
      <c r="E40" s="306" t="str">
        <f>IFERROR(VLOOKUP(A40,'Control-EM Julio 2022'!$H$3:$L$32,2,FALSE),"0")</f>
        <v>0</v>
      </c>
      <c r="F40" s="306" t="str">
        <f>IFERROR(VLOOKUP(A40,'Control-EM Julio 2022'!$H$6:$L$32,3,FALSE),"0")</f>
        <v>0</v>
      </c>
      <c r="G40" s="306">
        <f t="shared" si="0"/>
        <v>0</v>
      </c>
      <c r="H40" s="48" t="s">
        <v>12</v>
      </c>
      <c r="I40" s="238">
        <f t="shared" si="1"/>
        <v>0</v>
      </c>
      <c r="J40" s="295"/>
      <c r="K40" s="270">
        <f t="shared" si="2"/>
        <v>0</v>
      </c>
      <c r="M40" s="290"/>
      <c r="N40" s="144">
        <f t="shared" si="4"/>
        <v>0</v>
      </c>
      <c r="O40" s="144"/>
    </row>
    <row r="41" spans="1:20" ht="24.95" hidden="1" customHeight="1" x14ac:dyDescent="0.2">
      <c r="A41" s="87" t="s">
        <v>35</v>
      </c>
      <c r="B41" s="158">
        <v>34</v>
      </c>
      <c r="C41" s="45" t="s">
        <v>50</v>
      </c>
      <c r="D41" s="305">
        <f t="shared" si="3"/>
        <v>2.2000000000000002</v>
      </c>
      <c r="E41" s="306" t="str">
        <f>IFERROR(VLOOKUP(A41,'Control-EM Julio 2022'!$H$3:$L$32,2,FALSE),"0")</f>
        <v>0</v>
      </c>
      <c r="F41" s="306" t="str">
        <f>IFERROR(VLOOKUP(A41,'Control-EM Julio 2022'!$H$6:$L$32,3,FALSE),"0")</f>
        <v>0</v>
      </c>
      <c r="G41" s="306">
        <f t="shared" si="0"/>
        <v>0</v>
      </c>
      <c r="H41" s="48" t="s">
        <v>12</v>
      </c>
      <c r="I41" s="238">
        <f t="shared" si="1"/>
        <v>0</v>
      </c>
      <c r="J41" s="295"/>
      <c r="K41" s="270">
        <f t="shared" si="2"/>
        <v>0</v>
      </c>
      <c r="M41" s="290"/>
      <c r="N41" s="144">
        <f t="shared" si="4"/>
        <v>0</v>
      </c>
      <c r="O41" s="144"/>
    </row>
    <row r="42" spans="1:20" ht="24.95" customHeight="1" x14ac:dyDescent="0.2">
      <c r="A42" s="87" t="s">
        <v>27</v>
      </c>
      <c r="B42" s="158">
        <v>35</v>
      </c>
      <c r="C42" s="45" t="s">
        <v>47</v>
      </c>
      <c r="D42" s="305">
        <f t="shared" si="3"/>
        <v>3.23</v>
      </c>
      <c r="E42" s="306">
        <f>IFERROR(VLOOKUP(A42,'Control-EM Julio 2022'!$H$3:$L$32,2,FALSE),"0")</f>
        <v>0</v>
      </c>
      <c r="F42" s="306">
        <f>IFERROR(VLOOKUP(A42,'Control-EM Julio 2022'!$H$6:$L$32,3,FALSE),"0")</f>
        <v>290</v>
      </c>
      <c r="G42" s="306">
        <f t="shared" si="0"/>
        <v>290</v>
      </c>
      <c r="H42" s="158" t="s">
        <v>12</v>
      </c>
      <c r="I42" s="238">
        <f t="shared" si="1"/>
        <v>936.7</v>
      </c>
      <c r="J42" s="295"/>
      <c r="K42" s="270">
        <f t="shared" si="2"/>
        <v>1226.7</v>
      </c>
      <c r="L42" s="174"/>
      <c r="M42" s="290" t="s">
        <v>244</v>
      </c>
      <c r="N42" s="144">
        <f t="shared" si="4"/>
        <v>290</v>
      </c>
      <c r="O42" s="144"/>
      <c r="P42" s="144"/>
      <c r="Q42" s="185"/>
      <c r="R42" s="185"/>
      <c r="S42" s="185"/>
      <c r="T42" s="185"/>
    </row>
    <row r="43" spans="1:20" customFormat="1" ht="24.95" customHeight="1" x14ac:dyDescent="0.2">
      <c r="A43" s="87" t="s">
        <v>59</v>
      </c>
      <c r="B43" s="158">
        <v>36</v>
      </c>
      <c r="C43" s="96" t="s">
        <v>60</v>
      </c>
      <c r="D43" s="305">
        <f t="shared" si="3"/>
        <v>3.23</v>
      </c>
      <c r="E43" s="306">
        <f>IFERROR(VLOOKUP(A43,'Control-EM Julio 2022'!$H$3:$L$32,2,FALSE),"0")</f>
        <v>200</v>
      </c>
      <c r="F43" s="306">
        <f>IFERROR(VLOOKUP(A43,'Control-EM Julio 2022'!$H$6:$L$32,3,FALSE),"0")</f>
        <v>0</v>
      </c>
      <c r="G43" s="306">
        <f t="shared" si="0"/>
        <v>200</v>
      </c>
      <c r="H43" s="327" t="s">
        <v>12</v>
      </c>
      <c r="I43" s="238">
        <f t="shared" si="1"/>
        <v>646</v>
      </c>
      <c r="J43" s="295"/>
      <c r="K43" s="270">
        <f t="shared" si="2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0" customFormat="1" ht="24.95" hidden="1" customHeight="1" x14ac:dyDescent="0.2">
      <c r="A44" s="87" t="s">
        <v>122</v>
      </c>
      <c r="B44" s="158">
        <v>37</v>
      </c>
      <c r="C44" s="164" t="s">
        <v>125</v>
      </c>
      <c r="D44" s="305">
        <f t="shared" si="3"/>
        <v>4.76</v>
      </c>
      <c r="E44" s="306" t="str">
        <f>IFERROR(VLOOKUP(A44,'Control-EM Julio 2022'!$H$3:$L$32,2,FALSE),"0")</f>
        <v>0</v>
      </c>
      <c r="F44" s="306" t="str">
        <f>IFERROR(VLOOKUP(A44,'Control-EM Julio 2022'!$H$6:$L$32,3,FALSE),"0")</f>
        <v>0</v>
      </c>
      <c r="G44" s="306">
        <f t="shared" si="0"/>
        <v>0</v>
      </c>
      <c r="H44" s="327" t="s">
        <v>12</v>
      </c>
      <c r="I44" s="238">
        <f t="shared" si="1"/>
        <v>0</v>
      </c>
      <c r="J44" s="295"/>
      <c r="K44" s="270">
        <f t="shared" si="2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0" ht="24.95" hidden="1" customHeight="1" x14ac:dyDescent="0.2">
      <c r="A45" s="87" t="s">
        <v>203</v>
      </c>
      <c r="B45" s="158">
        <v>35</v>
      </c>
      <c r="C45" s="323" t="s">
        <v>202</v>
      </c>
      <c r="D45" s="305">
        <f t="shared" si="3"/>
        <v>4.45</v>
      </c>
      <c r="E45" s="306" t="str">
        <f>IFERROR(VLOOKUP(A45,'Control-EM Julio 2022'!$H$3:$L$32,2,FALSE),"0")</f>
        <v>0</v>
      </c>
      <c r="F45" s="306" t="str">
        <f>IFERROR(VLOOKUP(A45,'Control-EM Julio 2022'!$H$6:$L$32,3,FALSE),"0")</f>
        <v>0</v>
      </c>
      <c r="G45" s="306">
        <f t="shared" si="0"/>
        <v>0</v>
      </c>
      <c r="H45" s="158">
        <f>IFERROR(VLOOKUP(A45,'Control -LR-ES Julio 2022'!$H$7:$N$22,4,FALSE),"0")</f>
        <v>0</v>
      </c>
      <c r="I45" s="238">
        <f t="shared" si="1"/>
        <v>0</v>
      </c>
      <c r="J45" s="158"/>
      <c r="K45" s="325"/>
      <c r="L45" s="56"/>
      <c r="M45" s="54" t="str">
        <f>A45</f>
        <v>RT740</v>
      </c>
      <c r="N45" s="144">
        <f>G45/200</f>
        <v>0</v>
      </c>
      <c r="O45" s="337" t="s">
        <v>220</v>
      </c>
      <c r="P45" s="146"/>
      <c r="Q45" s="146"/>
      <c r="R45" s="146"/>
      <c r="S45" s="146"/>
    </row>
    <row r="46" spans="1:20" customFormat="1" ht="24.95" hidden="1" customHeight="1" x14ac:dyDescent="0.2">
      <c r="A46" s="87" t="s">
        <v>200</v>
      </c>
      <c r="B46" s="158">
        <v>38</v>
      </c>
      <c r="C46" s="164" t="s">
        <v>201</v>
      </c>
      <c r="D46" s="305">
        <f t="shared" si="3"/>
        <v>5.19</v>
      </c>
      <c r="E46" s="306" t="str">
        <f>IFERROR(VLOOKUP(A46,'Control-EM Julio 2022'!$H$3:$L$32,2,FALSE),"0")</f>
        <v>0</v>
      </c>
      <c r="F46" s="306" t="str">
        <f>IFERROR(VLOOKUP(A46,'Control-EM Julio 2022'!$H$6:$L$32,3,FALSE),"0")</f>
        <v>0</v>
      </c>
      <c r="G46" s="306">
        <f t="shared" si="0"/>
        <v>0</v>
      </c>
      <c r="H46" s="327" t="s">
        <v>12</v>
      </c>
      <c r="I46" s="238">
        <f t="shared" si="1"/>
        <v>0</v>
      </c>
      <c r="J46" s="295"/>
      <c r="K46" s="270"/>
      <c r="M46" s="290" t="str">
        <f>A46</f>
        <v>RT760</v>
      </c>
      <c r="N46" s="144">
        <f>G46/200</f>
        <v>0</v>
      </c>
      <c r="O46" s="144" t="s">
        <v>220</v>
      </c>
      <c r="Q46" s="146"/>
      <c r="R46" s="146"/>
      <c r="S46" s="146"/>
      <c r="T46" s="146"/>
    </row>
    <row r="47" spans="1:20" customFormat="1" ht="24.95" hidden="1" customHeight="1" x14ac:dyDescent="0.2">
      <c r="A47" s="87" t="s">
        <v>186</v>
      </c>
      <c r="B47" s="158">
        <v>39</v>
      </c>
      <c r="C47" s="211" t="s">
        <v>187</v>
      </c>
      <c r="D47" s="305">
        <f t="shared" si="3"/>
        <v>5.24</v>
      </c>
      <c r="E47" s="306" t="str">
        <f>IFERROR(VLOOKUP(A47,'Control-EM Julio 2022'!$H$3:$L$32,2,FALSE),"0")</f>
        <v>0</v>
      </c>
      <c r="F47" s="306" t="str">
        <f>IFERROR(VLOOKUP(A47,'Control-EM Julio 2022'!$H$6:$L$32,3,FALSE),"0")</f>
        <v>0</v>
      </c>
      <c r="G47" s="306">
        <f t="shared" si="0"/>
        <v>0</v>
      </c>
      <c r="H47" s="327" t="s">
        <v>12</v>
      </c>
      <c r="I47" s="238">
        <f t="shared" si="1"/>
        <v>0</v>
      </c>
      <c r="J47" s="295"/>
      <c r="K47" s="270"/>
      <c r="M47" s="290" t="str">
        <f>A47</f>
        <v>RT155</v>
      </c>
      <c r="N47" s="144">
        <f t="shared" si="4"/>
        <v>0</v>
      </c>
      <c r="O47" s="144"/>
      <c r="Q47" s="146"/>
      <c r="R47" s="146"/>
      <c r="S47" s="146"/>
      <c r="T47" s="146"/>
    </row>
    <row r="48" spans="1:20" customFormat="1" ht="24.95" hidden="1" customHeight="1" x14ac:dyDescent="0.2">
      <c r="A48" s="87" t="s">
        <v>257</v>
      </c>
      <c r="B48" s="158">
        <v>40</v>
      </c>
      <c r="C48" s="211" t="s">
        <v>333</v>
      </c>
      <c r="D48" s="305">
        <f t="shared" si="3"/>
        <v>3.9</v>
      </c>
      <c r="E48" s="306" t="str">
        <f>IFERROR(VLOOKUP(A48,'Control-EM Julio 2022'!$H$3:$L$32,2,FALSE),"0")</f>
        <v>0</v>
      </c>
      <c r="F48" s="306" t="str">
        <f>IFERROR(VLOOKUP(A48,'Control-EM Julio 2022'!$H$6:$L$32,3,FALSE),"0")</f>
        <v>0</v>
      </c>
      <c r="G48" s="306">
        <f t="shared" si="0"/>
        <v>0</v>
      </c>
      <c r="H48" s="327" t="s">
        <v>12</v>
      </c>
      <c r="I48" s="238">
        <f t="shared" si="1"/>
        <v>0</v>
      </c>
      <c r="J48" s="295"/>
      <c r="K48" s="270"/>
      <c r="M48" s="290" t="s">
        <v>337</v>
      </c>
      <c r="N48" s="144">
        <f t="shared" si="4"/>
        <v>0</v>
      </c>
      <c r="O48" s="144"/>
      <c r="Q48" s="146"/>
      <c r="R48" s="146"/>
      <c r="S48" s="146"/>
      <c r="T48" s="146"/>
    </row>
    <row r="49" spans="1:23" customFormat="1" ht="24.95" customHeight="1" x14ac:dyDescent="0.2">
      <c r="A49" s="87" t="s">
        <v>340</v>
      </c>
      <c r="B49" s="158">
        <v>41</v>
      </c>
      <c r="C49" s="211" t="s">
        <v>343</v>
      </c>
      <c r="D49" s="305">
        <f t="shared" si="3"/>
        <v>4.57</v>
      </c>
      <c r="E49" s="306">
        <f>IFERROR(VLOOKUP(A49,'Control-EM Julio 2022'!$H$3:$L$32,2,FALSE),"0")</f>
        <v>200</v>
      </c>
      <c r="F49" s="306">
        <f>IFERROR(VLOOKUP(A49,'Control-EM Julio 2022'!$H$6:$L$32,3,FALSE),"0")</f>
        <v>0</v>
      </c>
      <c r="G49" s="306">
        <f t="shared" si="0"/>
        <v>200</v>
      </c>
      <c r="H49" s="327" t="s">
        <v>12</v>
      </c>
      <c r="I49" s="238">
        <f t="shared" si="1"/>
        <v>914</v>
      </c>
      <c r="J49" s="295"/>
      <c r="K49" s="270"/>
      <c r="M49" s="290" t="s">
        <v>345</v>
      </c>
      <c r="N49" s="144">
        <f t="shared" si="4"/>
        <v>200</v>
      </c>
      <c r="O49" s="144"/>
      <c r="Q49" s="146"/>
      <c r="R49" s="146"/>
      <c r="S49" s="146"/>
      <c r="T49" s="146"/>
    </row>
    <row r="50" spans="1:23" customFormat="1" ht="24.95" customHeight="1" x14ac:dyDescent="0.2">
      <c r="A50" s="87" t="s">
        <v>227</v>
      </c>
      <c r="B50" s="158">
        <v>42</v>
      </c>
      <c r="C50" s="96" t="s">
        <v>227</v>
      </c>
      <c r="D50" s="305">
        <f t="shared" si="3"/>
        <v>4.4000000000000004</v>
      </c>
      <c r="E50" s="306">
        <f>IFERROR(VLOOKUP(A50,'Control-EM Julio 2022'!$H$3:$L$32,2,FALSE),"0")</f>
        <v>1800</v>
      </c>
      <c r="F50" s="306">
        <f>IFERROR(VLOOKUP(A50,'Control-EM Julio 2022'!$H$6:$L$32,3,FALSE),"0")</f>
        <v>0</v>
      </c>
      <c r="G50" s="306">
        <f t="shared" si="0"/>
        <v>1800</v>
      </c>
      <c r="H50" s="327" t="s">
        <v>12</v>
      </c>
      <c r="I50" s="238">
        <f t="shared" si="1"/>
        <v>7920.0000000000009</v>
      </c>
      <c r="J50" s="295"/>
      <c r="K50" s="295"/>
      <c r="L50" s="295"/>
      <c r="M50" s="290">
        <v>20002380</v>
      </c>
      <c r="N50" s="144">
        <f t="shared" si="4"/>
        <v>1800</v>
      </c>
      <c r="O50" s="144" t="s">
        <v>224</v>
      </c>
      <c r="P50" s="65"/>
      <c r="U50" s="65"/>
      <c r="V50" s="65"/>
    </row>
    <row r="51" spans="1:23" ht="24.95" customHeight="1" x14ac:dyDescent="0.2">
      <c r="A51" s="87" t="s">
        <v>228</v>
      </c>
      <c r="B51" s="158">
        <v>43</v>
      </c>
      <c r="C51" s="215" t="s">
        <v>228</v>
      </c>
      <c r="D51" s="305">
        <f t="shared" si="3"/>
        <v>3.88</v>
      </c>
      <c r="E51" s="306">
        <f>IFERROR(VLOOKUP(A51,'Control-EM Julio 2022'!$H$3:$L$32,2,FALSE),"0")</f>
        <v>2325</v>
      </c>
      <c r="F51" s="306">
        <f>IFERROR(VLOOKUP(A51,'Control-EM Julio 2022'!$H$6:$L$32,3,FALSE),"0")</f>
        <v>0</v>
      </c>
      <c r="G51" s="306">
        <f t="shared" si="0"/>
        <v>2325</v>
      </c>
      <c r="H51" s="204" t="s">
        <v>12</v>
      </c>
      <c r="I51" s="238">
        <f t="shared" si="1"/>
        <v>9021</v>
      </c>
      <c r="J51" s="295"/>
      <c r="K51" s="295"/>
      <c r="L51" s="295"/>
      <c r="M51" s="290">
        <v>20002186</v>
      </c>
      <c r="N51" s="144">
        <f t="shared" si="4"/>
        <v>2325</v>
      </c>
      <c r="Q51"/>
      <c r="R51"/>
      <c r="S51"/>
      <c r="T51"/>
    </row>
    <row r="52" spans="1:23" s="268" customFormat="1" ht="30" customHeight="1" x14ac:dyDescent="0.2">
      <c r="B52" s="269"/>
      <c r="C52" s="562" t="s">
        <v>11</v>
      </c>
      <c r="D52" s="563"/>
      <c r="E52" s="326">
        <f>SUM(E8:E51)</f>
        <v>8855</v>
      </c>
      <c r="F52" s="326">
        <f>SUM(F8:F51)</f>
        <v>6370</v>
      </c>
      <c r="G52" s="333">
        <f>SUM(G8:G51)</f>
        <v>15225</v>
      </c>
      <c r="H52" s="334" t="s">
        <v>12</v>
      </c>
      <c r="I52" s="333">
        <f>SUM(I8:I51)</f>
        <v>52727.799999999996</v>
      </c>
      <c r="J52" s="295"/>
      <c r="K52" s="295"/>
      <c r="L52" s="295"/>
      <c r="M52" s="56"/>
      <c r="N52" s="56"/>
      <c r="O52" s="271"/>
      <c r="S52" s="185"/>
      <c r="T52" s="142"/>
      <c r="U52" s="142"/>
      <c r="V52" s="142"/>
      <c r="W52" s="142"/>
    </row>
    <row r="53" spans="1:23" s="268" customFormat="1" ht="30" customHeight="1" x14ac:dyDescent="0.2">
      <c r="B53" s="269"/>
      <c r="C53" s="545"/>
      <c r="D53" s="545"/>
      <c r="E53" s="545"/>
      <c r="F53" s="545"/>
      <c r="G53" s="546"/>
      <c r="H53" s="70" t="s">
        <v>291</v>
      </c>
      <c r="I53" s="70" t="s">
        <v>292</v>
      </c>
      <c r="J53" s="296"/>
      <c r="K53" s="286"/>
      <c r="M53" s="271"/>
      <c r="Q53" s="185"/>
      <c r="R53" s="142"/>
      <c r="S53" s="142"/>
      <c r="T53" s="142"/>
      <c r="U53" s="142"/>
    </row>
    <row r="54" spans="1:23" s="268" customFormat="1" ht="30" customHeight="1" x14ac:dyDescent="0.2">
      <c r="B54" s="269"/>
      <c r="C54" s="543" t="s">
        <v>293</v>
      </c>
      <c r="D54" s="543"/>
      <c r="E54" s="543"/>
      <c r="F54" s="543"/>
      <c r="G54" s="273">
        <f>H54/H54</f>
        <v>1</v>
      </c>
      <c r="H54" s="309">
        <f>I52</f>
        <v>52727.799999999996</v>
      </c>
      <c r="I54" s="309">
        <f>H54*0.97</f>
        <v>51145.965999999993</v>
      </c>
      <c r="J54" s="295"/>
      <c r="K54" s="286"/>
      <c r="M54" s="271"/>
      <c r="R54" s="142"/>
      <c r="S54" s="142"/>
      <c r="T54" s="142"/>
      <c r="U54" s="142"/>
    </row>
    <row r="55" spans="1:23" s="268" customFormat="1" ht="30" customHeight="1" x14ac:dyDescent="0.2">
      <c r="B55" s="269"/>
      <c r="C55" s="554" t="s">
        <v>307</v>
      </c>
      <c r="D55" s="555"/>
      <c r="E55" s="555"/>
      <c r="F55" s="556"/>
      <c r="G55" s="273">
        <f>H55/H54</f>
        <v>0.57666923330766695</v>
      </c>
      <c r="H55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$50*E50+$D$51*E51+D45*E45+D48*E48+D49*E49)</f>
        <v>30406.5</v>
      </c>
      <c r="I55" s="70">
        <f>H55*0.97</f>
        <v>29494.305</v>
      </c>
      <c r="J55" s="296"/>
      <c r="K55" s="286"/>
      <c r="L55" s="271"/>
      <c r="M55" s="271"/>
      <c r="R55" s="142"/>
      <c r="S55" s="142"/>
      <c r="T55" s="142"/>
      <c r="U55" s="142"/>
    </row>
    <row r="56" spans="1:23" s="268" customFormat="1" ht="30" customHeight="1" x14ac:dyDescent="0.2">
      <c r="B56" s="269"/>
      <c r="C56" s="557" t="s">
        <v>308</v>
      </c>
      <c r="D56" s="558"/>
      <c r="E56" s="558"/>
      <c r="F56" s="559"/>
      <c r="G56" s="273">
        <f>H56/H54</f>
        <v>0.4233307666923331</v>
      </c>
      <c r="H56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$50*F50+$D$51*F51+D48*F48)</f>
        <v>22321.3</v>
      </c>
      <c r="I56" s="70">
        <f>H56*0.97</f>
        <v>21651.661</v>
      </c>
      <c r="J56" s="296"/>
      <c r="K56" s="286"/>
      <c r="L56" s="271"/>
      <c r="M56" s="271"/>
      <c r="R56" s="142"/>
      <c r="S56" s="142"/>
      <c r="T56" s="142"/>
      <c r="U56" s="142"/>
    </row>
    <row r="57" spans="1:23" s="268" customFormat="1" ht="30" customHeight="1" x14ac:dyDescent="0.2">
      <c r="B57" s="269"/>
      <c r="C57" s="274"/>
      <c r="D57" s="145"/>
      <c r="E57" s="275"/>
      <c r="G57" s="276">
        <f>H55+H56</f>
        <v>52727.8</v>
      </c>
      <c r="H57" s="70" t="s">
        <v>291</v>
      </c>
      <c r="I57" s="70" t="s">
        <v>292</v>
      </c>
      <c r="J57" s="241"/>
      <c r="K57" s="286"/>
      <c r="R57" s="142"/>
      <c r="S57" s="142"/>
      <c r="T57" s="142"/>
      <c r="U57" s="142"/>
    </row>
    <row r="58" spans="1:23" ht="24.95" customHeight="1" x14ac:dyDescent="0.2">
      <c r="B58" s="289"/>
      <c r="C58" s="560" t="s">
        <v>303</v>
      </c>
      <c r="D58" s="560"/>
      <c r="E58" s="278">
        <v>2094.98</v>
      </c>
      <c r="F58" s="279">
        <v>0.6</v>
      </c>
      <c r="G58" s="158" t="s">
        <v>10</v>
      </c>
      <c r="H58" s="309">
        <f>(E58*F58)</f>
        <v>1256.9880000000001</v>
      </c>
      <c r="I58" s="309">
        <f>H58*0.97</f>
        <v>1219.27836</v>
      </c>
      <c r="J58" s="296"/>
      <c r="K58" s="174"/>
      <c r="M58" s="344">
        <v>20002585</v>
      </c>
      <c r="N58" s="280">
        <f>E58</f>
        <v>2094.98</v>
      </c>
      <c r="O58" s="280">
        <f>F58</f>
        <v>0.6</v>
      </c>
      <c r="P58" s="59"/>
      <c r="Q58" s="59"/>
      <c r="R58" s="59"/>
      <c r="S58" s="146"/>
    </row>
    <row r="59" spans="1:23" ht="24.95" customHeight="1" x14ac:dyDescent="0.2">
      <c r="B59" s="289"/>
      <c r="C59" s="560" t="s">
        <v>302</v>
      </c>
      <c r="D59" s="560"/>
      <c r="E59" s="226">
        <v>1200728.3300624329</v>
      </c>
      <c r="F59" s="279">
        <v>0.6</v>
      </c>
      <c r="G59" s="158" t="s">
        <v>10</v>
      </c>
      <c r="H59" s="352">
        <f>(E59*F59)</f>
        <v>720436.99803745968</v>
      </c>
      <c r="I59" s="352">
        <f>H59*0.97</f>
        <v>698823.88809633593</v>
      </c>
      <c r="J59" s="297"/>
      <c r="L59" s="174"/>
      <c r="M59" s="342">
        <v>20002369</v>
      </c>
      <c r="N59" s="343">
        <f>E59</f>
        <v>1200728.3300624329</v>
      </c>
      <c r="O59" s="280">
        <f>F59</f>
        <v>0.6</v>
      </c>
      <c r="P59" s="60"/>
      <c r="Q59" s="59"/>
      <c r="R59" s="59"/>
      <c r="S59" s="59"/>
      <c r="T59" s="146"/>
    </row>
    <row r="60" spans="1:23" ht="24.95" customHeight="1" x14ac:dyDescent="0.25">
      <c r="A60" s="144"/>
      <c r="B60" s="9"/>
      <c r="C60" s="10"/>
      <c r="D60" s="12"/>
      <c r="E60" s="12"/>
      <c r="G60" s="11"/>
      <c r="H60" s="11"/>
      <c r="I60" s="13"/>
      <c r="J60" s="13"/>
    </row>
    <row r="61" spans="1:23" s="282" customFormat="1" ht="30" customHeight="1" x14ac:dyDescent="0.2">
      <c r="A61" s="268"/>
      <c r="B61" s="561" t="s">
        <v>296</v>
      </c>
      <c r="C61" s="561"/>
      <c r="D61" s="561"/>
      <c r="E61" s="561"/>
      <c r="F61" s="561"/>
      <c r="G61" s="281" t="s">
        <v>8</v>
      </c>
      <c r="H61" s="540">
        <f>H58+H54</f>
        <v>53984.787999999993</v>
      </c>
      <c r="I61" s="541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A62" s="268"/>
      <c r="B62" s="561" t="s">
        <v>15</v>
      </c>
      <c r="C62" s="561"/>
      <c r="D62" s="561"/>
      <c r="E62" s="561"/>
      <c r="F62" s="561"/>
      <c r="G62" s="283" t="s">
        <v>9</v>
      </c>
      <c r="H62" s="540">
        <f>H59</f>
        <v>720436.99803745968</v>
      </c>
      <c r="I62" s="541"/>
      <c r="J62" s="298"/>
      <c r="O62" s="268"/>
      <c r="P62" s="268"/>
      <c r="Q62" s="268"/>
      <c r="R62" s="268"/>
      <c r="S62" s="268"/>
    </row>
    <row r="63" spans="1:23" s="282" customFormat="1" ht="30" customHeight="1" x14ac:dyDescent="0.2">
      <c r="B63" s="553" t="s">
        <v>192</v>
      </c>
      <c r="C63" s="553"/>
      <c r="D63" s="553"/>
      <c r="E63" s="553"/>
      <c r="F63" s="553"/>
      <c r="G63" s="277" t="s">
        <v>8</v>
      </c>
      <c r="H63" s="536">
        <f>I54+I58</f>
        <v>52365.24435999999</v>
      </c>
      <c r="I63" s="537"/>
      <c r="J63" s="299"/>
      <c r="L63" s="284"/>
      <c r="O63" s="268"/>
      <c r="P63" s="268"/>
      <c r="Q63" s="268"/>
      <c r="R63" s="268"/>
      <c r="S63" s="268"/>
    </row>
    <row r="64" spans="1:23" s="268" customFormat="1" ht="30" customHeight="1" x14ac:dyDescent="0.2">
      <c r="A64" s="282"/>
      <c r="B64" s="553" t="s">
        <v>193</v>
      </c>
      <c r="C64" s="553"/>
      <c r="D64" s="553"/>
      <c r="E64" s="553"/>
      <c r="F64" s="553"/>
      <c r="G64" s="285" t="s">
        <v>9</v>
      </c>
      <c r="H64" s="536">
        <f>I59</f>
        <v>698823.88809633593</v>
      </c>
      <c r="I64" s="537"/>
      <c r="J64" s="299"/>
    </row>
    <row r="65" spans="1:12" x14ac:dyDescent="0.2">
      <c r="B65" s="310"/>
      <c r="C65" s="311"/>
      <c r="D65" s="311"/>
      <c r="E65" s="311"/>
      <c r="F65" s="312"/>
      <c r="G65" s="312"/>
      <c r="H65" s="312"/>
      <c r="I65" s="242"/>
      <c r="J65" s="300"/>
      <c r="L65" s="174"/>
    </row>
    <row r="66" spans="1:12" x14ac:dyDescent="0.2">
      <c r="B66" s="313"/>
      <c r="C66" s="144"/>
      <c r="D66" s="144"/>
      <c r="E66" s="144"/>
      <c r="I66" s="243"/>
      <c r="J66" s="300"/>
      <c r="L66" s="176"/>
    </row>
    <row r="67" spans="1:12" ht="21.95" customHeight="1" x14ac:dyDescent="0.2">
      <c r="B67" s="313"/>
      <c r="C67" s="144"/>
      <c r="D67" s="144"/>
      <c r="E67" s="144"/>
      <c r="I67" s="243"/>
      <c r="J67" s="300"/>
      <c r="L67" s="175"/>
    </row>
    <row r="68" spans="1:12" ht="21.95" customHeight="1" x14ac:dyDescent="0.2">
      <c r="B68" s="313"/>
      <c r="C68" s="144"/>
      <c r="D68" s="144"/>
      <c r="E68" s="144"/>
      <c r="I68" s="243"/>
      <c r="J68" s="300"/>
      <c r="L68" s="177"/>
    </row>
    <row r="69" spans="1:12" ht="21.95" customHeight="1" x14ac:dyDescent="0.2">
      <c r="B69" s="313"/>
      <c r="C69" s="144"/>
      <c r="D69" s="144"/>
      <c r="E69" s="144"/>
      <c r="I69" s="243"/>
      <c r="J69" s="300"/>
    </row>
    <row r="70" spans="1:12" ht="21.95" customHeight="1" x14ac:dyDescent="0.2">
      <c r="B70" s="313"/>
      <c r="D70" s="301"/>
      <c r="E70" s="301"/>
      <c r="F70" s="301"/>
      <c r="G70" s="301"/>
      <c r="H70" s="301"/>
      <c r="I70" s="244"/>
      <c r="J70" s="301"/>
    </row>
    <row r="71" spans="1:12" ht="21.95" customHeight="1" x14ac:dyDescent="0.2">
      <c r="B71" s="313"/>
      <c r="D71" s="301"/>
      <c r="F71" s="301"/>
      <c r="G71" s="301"/>
      <c r="H71" s="301"/>
      <c r="I71" s="244"/>
      <c r="J71" s="301"/>
    </row>
    <row r="72" spans="1:12" ht="23.25" customHeight="1" x14ac:dyDescent="0.2">
      <c r="A72"/>
      <c r="B72" s="313"/>
      <c r="C72" s="51" t="s">
        <v>16</v>
      </c>
      <c r="D72" s="6"/>
      <c r="E72" s="516" t="s">
        <v>17</v>
      </c>
      <c r="F72" s="516"/>
      <c r="G72" s="516"/>
      <c r="H72" s="516"/>
      <c r="I72" s="535"/>
      <c r="J72" s="266"/>
    </row>
    <row r="73" spans="1:12" ht="15.75" x14ac:dyDescent="0.25">
      <c r="B73" s="36"/>
      <c r="C73" s="46" t="s">
        <v>344</v>
      </c>
      <c r="D73" s="37"/>
      <c r="E73" s="38" t="s">
        <v>258</v>
      </c>
      <c r="F73" s="38"/>
      <c r="G73" s="38"/>
      <c r="H73" s="38"/>
      <c r="I73" s="39"/>
      <c r="J73" s="340"/>
    </row>
    <row r="74" spans="1:12" ht="21.95" customHeight="1" x14ac:dyDescent="0.2">
      <c r="B74" s="314"/>
      <c r="C74" s="315"/>
      <c r="D74" s="315"/>
      <c r="E74" s="316"/>
      <c r="F74" s="316"/>
      <c r="G74" s="316"/>
      <c r="H74" s="316"/>
      <c r="I74" s="245"/>
      <c r="J74" s="301"/>
    </row>
    <row r="75" spans="1:12" ht="21.95" customHeight="1" x14ac:dyDescent="0.2"/>
    <row r="76" spans="1:12" ht="21.95" customHeight="1" x14ac:dyDescent="0.2"/>
    <row r="77" spans="1:12" ht="21.95" customHeight="1" x14ac:dyDescent="0.2"/>
    <row r="78" spans="1:12" ht="21.95" customHeight="1" x14ac:dyDescent="0.2"/>
    <row r="79" spans="1:12" ht="7.5" customHeight="1" x14ac:dyDescent="0.2"/>
    <row r="80" spans="1:12" ht="18" customHeight="1" x14ac:dyDescent="0.2"/>
    <row r="81" spans="11:11" ht="18" customHeight="1" x14ac:dyDescent="0.2"/>
    <row r="82" spans="11:11" ht="18" customHeight="1" x14ac:dyDescent="0.2"/>
    <row r="83" spans="11:11" ht="18" customHeight="1" x14ac:dyDescent="0.2">
      <c r="K83" s="66"/>
    </row>
    <row r="84" spans="11:11" ht="18" customHeight="1" x14ac:dyDescent="0.2"/>
    <row r="85" spans="11:11" ht="18" customHeight="1" x14ac:dyDescent="0.2"/>
    <row r="99" spans="1:8" ht="14.25" x14ac:dyDescent="0.2">
      <c r="A99" s="165" t="s">
        <v>32</v>
      </c>
      <c r="B99" s="166">
        <v>2.38</v>
      </c>
    </row>
    <row r="100" spans="1:8" ht="14.25" x14ac:dyDescent="0.2">
      <c r="A100" s="165" t="s">
        <v>31</v>
      </c>
      <c r="B100" s="166">
        <v>3.18</v>
      </c>
      <c r="F100" s="55"/>
      <c r="G100" s="55"/>
      <c r="H100" s="55"/>
    </row>
    <row r="101" spans="1:8" ht="14.25" x14ac:dyDescent="0.2">
      <c r="A101" s="165" t="s">
        <v>37</v>
      </c>
      <c r="B101" s="166">
        <v>2.41</v>
      </c>
      <c r="F101" s="55"/>
      <c r="G101" s="55"/>
      <c r="H101" s="55"/>
    </row>
    <row r="102" spans="1:8" ht="14.25" x14ac:dyDescent="0.2">
      <c r="A102" s="165" t="s">
        <v>36</v>
      </c>
      <c r="B102" s="166">
        <v>2.15</v>
      </c>
      <c r="F102" s="55"/>
      <c r="G102" s="55"/>
      <c r="H102" s="55"/>
    </row>
    <row r="103" spans="1:8" ht="14.25" x14ac:dyDescent="0.2">
      <c r="A103" s="165" t="s">
        <v>38</v>
      </c>
      <c r="B103" s="166">
        <v>2.83</v>
      </c>
      <c r="F103" s="55"/>
      <c r="G103" s="55"/>
      <c r="H103" s="55"/>
    </row>
    <row r="104" spans="1:8" ht="14.25" x14ac:dyDescent="0.2">
      <c r="A104" s="165" t="s">
        <v>40</v>
      </c>
      <c r="B104" s="166">
        <v>2.15</v>
      </c>
      <c r="F104" s="55"/>
      <c r="G104" s="55"/>
      <c r="H104" s="55"/>
    </row>
    <row r="105" spans="1:8" ht="14.25" x14ac:dyDescent="0.2">
      <c r="A105" s="165" t="s">
        <v>39</v>
      </c>
      <c r="B105" s="166">
        <v>3.46</v>
      </c>
      <c r="F105" s="55"/>
      <c r="G105" s="55"/>
      <c r="H105" s="55"/>
    </row>
    <row r="106" spans="1:8" ht="14.25" x14ac:dyDescent="0.2">
      <c r="A106" s="165" t="s">
        <v>28</v>
      </c>
      <c r="B106" s="166">
        <v>2.76</v>
      </c>
      <c r="F106" s="55"/>
      <c r="G106" s="55"/>
      <c r="H106" s="55"/>
    </row>
    <row r="107" spans="1:8" ht="14.25" x14ac:dyDescent="0.2">
      <c r="A107" s="165" t="s">
        <v>41</v>
      </c>
      <c r="B107" s="166">
        <v>4.3899999999999997</v>
      </c>
      <c r="F107" s="55"/>
      <c r="G107" s="55"/>
      <c r="H107" s="55"/>
    </row>
    <row r="108" spans="1:8" ht="14.25" x14ac:dyDescent="0.2">
      <c r="A108" s="165" t="s">
        <v>43</v>
      </c>
      <c r="B108" s="166">
        <v>1.18</v>
      </c>
      <c r="F108" s="55"/>
      <c r="G108" s="55"/>
      <c r="H108" s="55"/>
    </row>
    <row r="109" spans="1:8" ht="14.25" x14ac:dyDescent="0.2">
      <c r="A109" s="165" t="s">
        <v>30</v>
      </c>
      <c r="B109" s="166">
        <v>1.84</v>
      </c>
      <c r="F109" s="55"/>
      <c r="G109" s="55"/>
      <c r="H109" s="55"/>
    </row>
    <row r="110" spans="1:8" ht="14.25" x14ac:dyDescent="0.2">
      <c r="A110" s="165" t="s">
        <v>34</v>
      </c>
      <c r="B110" s="166">
        <v>5.98</v>
      </c>
      <c r="F110" s="55"/>
      <c r="G110" s="55"/>
      <c r="H110" s="55"/>
    </row>
    <row r="111" spans="1:8" ht="14.25" x14ac:dyDescent="0.2">
      <c r="A111" s="165" t="s">
        <v>33</v>
      </c>
      <c r="B111" s="166">
        <v>5.45</v>
      </c>
      <c r="F111" s="55"/>
      <c r="G111" s="55"/>
      <c r="H111" s="55"/>
    </row>
    <row r="112" spans="1:8" ht="14.25" x14ac:dyDescent="0.2">
      <c r="A112" s="165" t="s">
        <v>42</v>
      </c>
      <c r="B112" s="166">
        <v>3.9</v>
      </c>
      <c r="F112" s="55"/>
      <c r="G112" s="55"/>
      <c r="H112" s="55"/>
    </row>
    <row r="113" spans="1:8" ht="14.25" x14ac:dyDescent="0.2">
      <c r="A113" s="165" t="s">
        <v>29</v>
      </c>
      <c r="B113" s="166">
        <v>2</v>
      </c>
      <c r="F113" s="55"/>
      <c r="G113" s="55"/>
      <c r="H113" s="55"/>
    </row>
    <row r="114" spans="1:8" ht="14.25" x14ac:dyDescent="0.2">
      <c r="A114" s="165" t="s">
        <v>62</v>
      </c>
      <c r="B114" s="166">
        <v>1.9</v>
      </c>
      <c r="F114" s="55"/>
      <c r="G114" s="55"/>
      <c r="H114" s="55"/>
    </row>
    <row r="115" spans="1:8" ht="15.75" customHeight="1" x14ac:dyDescent="0.2">
      <c r="A115" s="165" t="s">
        <v>63</v>
      </c>
      <c r="B115" s="166">
        <v>3.4</v>
      </c>
      <c r="F115" s="55"/>
      <c r="G115" s="55"/>
      <c r="H115" s="55"/>
    </row>
    <row r="116" spans="1:8" ht="14.25" x14ac:dyDescent="0.2">
      <c r="A116" s="165" t="s">
        <v>64</v>
      </c>
      <c r="B116" s="166">
        <v>6.1</v>
      </c>
      <c r="F116" s="55"/>
      <c r="G116" s="55"/>
      <c r="H116" s="55"/>
    </row>
    <row r="117" spans="1:8" ht="14.25" x14ac:dyDescent="0.2">
      <c r="A117" s="165" t="s">
        <v>65</v>
      </c>
      <c r="B117" s="166">
        <v>6.5</v>
      </c>
      <c r="F117" s="55"/>
      <c r="G117" s="55"/>
      <c r="H117" s="55"/>
    </row>
    <row r="118" spans="1:8" ht="14.25" x14ac:dyDescent="0.2">
      <c r="A118" s="165" t="s">
        <v>66</v>
      </c>
      <c r="B118" s="166">
        <v>4.4000000000000004</v>
      </c>
      <c r="F118" s="55"/>
      <c r="G118" s="55"/>
      <c r="H118" s="55"/>
    </row>
    <row r="119" spans="1:8" ht="14.25" x14ac:dyDescent="0.2">
      <c r="A119" s="113" t="s">
        <v>175</v>
      </c>
      <c r="B119" s="166">
        <v>2850</v>
      </c>
      <c r="F119" s="55"/>
      <c r="G119" s="55"/>
      <c r="H119" s="55"/>
    </row>
    <row r="120" spans="1:8" ht="14.25" x14ac:dyDescent="0.2">
      <c r="A120" s="165" t="s">
        <v>68</v>
      </c>
      <c r="B120" s="166">
        <v>4.5999999999999996</v>
      </c>
      <c r="F120" s="55"/>
      <c r="G120" s="55"/>
      <c r="H120" s="55"/>
    </row>
    <row r="121" spans="1:8" ht="14.25" x14ac:dyDescent="0.2">
      <c r="A121" s="165" t="s">
        <v>69</v>
      </c>
      <c r="B121" s="166">
        <v>2.2000000000000002</v>
      </c>
      <c r="F121" s="55"/>
      <c r="G121" s="55"/>
      <c r="H121" s="55"/>
    </row>
    <row r="122" spans="1:8" ht="14.25" x14ac:dyDescent="0.2">
      <c r="A122" s="165" t="s">
        <v>70</v>
      </c>
      <c r="B122" s="166">
        <v>3.91</v>
      </c>
      <c r="F122" s="55"/>
      <c r="G122" s="55"/>
      <c r="H122" s="55"/>
    </row>
    <row r="123" spans="1:8" ht="14.25" x14ac:dyDescent="0.2">
      <c r="A123" s="165" t="s">
        <v>71</v>
      </c>
      <c r="B123" s="166">
        <v>3.3</v>
      </c>
      <c r="F123" s="55"/>
      <c r="G123" s="55"/>
      <c r="H123" s="55"/>
    </row>
    <row r="124" spans="1:8" ht="14.25" x14ac:dyDescent="0.2">
      <c r="A124" s="165" t="s">
        <v>72</v>
      </c>
      <c r="B124" s="166">
        <v>4.1500000000000004</v>
      </c>
      <c r="F124" s="55"/>
      <c r="G124" s="55"/>
      <c r="H124" s="55"/>
    </row>
    <row r="125" spans="1:8" ht="14.25" x14ac:dyDescent="0.2">
      <c r="A125" s="165" t="s">
        <v>73</v>
      </c>
      <c r="B125" s="166">
        <v>4.3600000000000003</v>
      </c>
      <c r="F125" s="55"/>
      <c r="G125" s="55"/>
      <c r="H125" s="55"/>
    </row>
    <row r="126" spans="1:8" ht="14.25" x14ac:dyDescent="0.2">
      <c r="A126" s="165" t="s">
        <v>74</v>
      </c>
      <c r="B126" s="166">
        <v>5.3</v>
      </c>
      <c r="F126" s="55"/>
      <c r="G126" s="55"/>
      <c r="H126" s="55"/>
    </row>
    <row r="127" spans="1:8" ht="14.25" x14ac:dyDescent="0.2">
      <c r="A127" s="165" t="s">
        <v>143</v>
      </c>
      <c r="B127" s="166">
        <v>3.4</v>
      </c>
      <c r="F127" s="55"/>
      <c r="G127" s="55"/>
      <c r="H127" s="55"/>
    </row>
    <row r="128" spans="1:8" ht="14.25" x14ac:dyDescent="0.2">
      <c r="A128" s="165" t="s">
        <v>75</v>
      </c>
      <c r="B128" s="166">
        <v>2.58</v>
      </c>
      <c r="F128" s="55"/>
      <c r="G128" s="55"/>
      <c r="H128" s="55"/>
    </row>
    <row r="129" spans="1:10" ht="14.25" x14ac:dyDescent="0.2">
      <c r="A129" s="165" t="s">
        <v>76</v>
      </c>
      <c r="B129" s="166">
        <v>4.4000000000000004</v>
      </c>
      <c r="F129" s="55"/>
      <c r="G129" s="55"/>
      <c r="H129" s="55"/>
    </row>
    <row r="130" spans="1:10" ht="14.25" x14ac:dyDescent="0.2">
      <c r="A130" s="165" t="s">
        <v>77</v>
      </c>
      <c r="B130" s="166">
        <v>4.3</v>
      </c>
      <c r="F130" s="55"/>
      <c r="G130" s="55"/>
      <c r="H130" s="55"/>
    </row>
    <row r="131" spans="1:10" ht="14.25" x14ac:dyDescent="0.2">
      <c r="A131" s="165" t="s">
        <v>142</v>
      </c>
      <c r="B131" s="166">
        <v>5.82</v>
      </c>
      <c r="F131" s="55"/>
      <c r="G131" s="55"/>
      <c r="H131" s="55"/>
    </row>
    <row r="132" spans="1:10" ht="28.5" x14ac:dyDescent="0.2">
      <c r="A132" s="165" t="s">
        <v>58</v>
      </c>
      <c r="B132" s="166">
        <v>4.3</v>
      </c>
      <c r="I132" s="66"/>
      <c r="J132" s="66"/>
    </row>
    <row r="133" spans="1:10" ht="14.25" x14ac:dyDescent="0.2">
      <c r="A133" s="165" t="s">
        <v>35</v>
      </c>
      <c r="B133" s="167">
        <v>2.2000000000000002</v>
      </c>
    </row>
    <row r="134" spans="1:10" ht="14.25" x14ac:dyDescent="0.2">
      <c r="A134" s="165" t="s">
        <v>27</v>
      </c>
      <c r="B134" s="167">
        <v>3.23</v>
      </c>
    </row>
    <row r="135" spans="1:10" ht="14.25" x14ac:dyDescent="0.2">
      <c r="A135" s="165" t="s">
        <v>59</v>
      </c>
      <c r="B135" s="167">
        <v>3.23</v>
      </c>
    </row>
    <row r="136" spans="1:10" x14ac:dyDescent="0.2">
      <c r="A136" s="168" t="s">
        <v>122</v>
      </c>
      <c r="B136" s="167">
        <v>4.76</v>
      </c>
    </row>
    <row r="137" spans="1:10" ht="14.25" x14ac:dyDescent="0.2">
      <c r="A137" s="165" t="s">
        <v>186</v>
      </c>
      <c r="B137" s="167">
        <v>5.24</v>
      </c>
    </row>
    <row r="138" spans="1:10" ht="14.25" x14ac:dyDescent="0.2">
      <c r="A138" s="165" t="s">
        <v>200</v>
      </c>
      <c r="B138" s="167">
        <v>5.19</v>
      </c>
    </row>
    <row r="139" spans="1:10" x14ac:dyDescent="0.2">
      <c r="A139" s="317" t="s">
        <v>75</v>
      </c>
      <c r="B139" s="167">
        <v>2.58</v>
      </c>
    </row>
    <row r="140" spans="1:10" x14ac:dyDescent="0.2">
      <c r="A140" s="167" t="s">
        <v>203</v>
      </c>
      <c r="B140" s="167">
        <v>4.45</v>
      </c>
    </row>
    <row r="141" spans="1:10" x14ac:dyDescent="0.2">
      <c r="A141" s="96" t="s">
        <v>227</v>
      </c>
      <c r="B141" s="92">
        <v>4.4000000000000004</v>
      </c>
    </row>
    <row r="142" spans="1:10" x14ac:dyDescent="0.2">
      <c r="A142" s="97" t="s">
        <v>228</v>
      </c>
      <c r="B142" s="195">
        <v>3.88</v>
      </c>
    </row>
    <row r="143" spans="1:10" ht="14.25" x14ac:dyDescent="0.2">
      <c r="A143" s="84" t="s">
        <v>329</v>
      </c>
      <c r="B143" s="65">
        <v>4.9000000000000004</v>
      </c>
    </row>
    <row r="144" spans="1:10" x14ac:dyDescent="0.2">
      <c r="A144" s="65" t="s">
        <v>257</v>
      </c>
      <c r="B144" s="65">
        <v>3.9</v>
      </c>
    </row>
    <row r="145" spans="1:2" x14ac:dyDescent="0.2">
      <c r="A145" s="113" t="s">
        <v>340</v>
      </c>
      <c r="B145" s="65">
        <v>4.57</v>
      </c>
    </row>
  </sheetData>
  <autoFilter ref="A7:W59" xr:uid="{00000000-0009-0000-0000-000096000000}">
    <filterColumn colId="6">
      <filters blank="1">
        <filter val="100%"/>
        <filter val="1100"/>
        <filter val="1350"/>
        <filter val="15.225,00"/>
        <filter val="1800"/>
        <filter val="200"/>
        <filter val="2325"/>
        <filter val="2500"/>
        <filter val="290"/>
        <filter val="300"/>
        <filter val="400"/>
        <filter val="42%"/>
        <filter val="480"/>
        <filter val="540"/>
        <filter val="58%"/>
        <filter val="590"/>
        <filter val="60"/>
        <filter val="80"/>
        <filter val="800"/>
        <filter val="860"/>
        <filter val="Mes"/>
        <filter val="USD 52.727,80"/>
      </filters>
    </filterColumn>
  </autoFilter>
  <mergeCells count="20">
    <mergeCell ref="E72:I72"/>
    <mergeCell ref="H61:I61"/>
    <mergeCell ref="B62:F62"/>
    <mergeCell ref="H62:I62"/>
    <mergeCell ref="B63:F63"/>
    <mergeCell ref="H63:I63"/>
    <mergeCell ref="B64:F64"/>
    <mergeCell ref="H64:I64"/>
    <mergeCell ref="B61:F61"/>
    <mergeCell ref="C54:F54"/>
    <mergeCell ref="C55:F55"/>
    <mergeCell ref="C56:F56"/>
    <mergeCell ref="C58:D58"/>
    <mergeCell ref="C59:D59"/>
    <mergeCell ref="C53:G53"/>
    <mergeCell ref="B2:I2"/>
    <mergeCell ref="B3:I3"/>
    <mergeCell ref="B4:I4"/>
    <mergeCell ref="B5:I5"/>
    <mergeCell ref="C52:D52"/>
  </mergeCells>
  <dataValidations disablePrompts="1" count="2">
    <dataValidation type="list" allowBlank="1" showInputMessage="1" showErrorMessage="1" sqref="A145" xr:uid="{00000000-0002-0000-9600-000000000000}">
      <formula1>$B$57:$B$103</formula1>
    </dataValidation>
    <dataValidation type="list" allowBlank="1" showInputMessage="1" showErrorMessage="1" sqref="A28 A119" xr:uid="{00000000-0002-0000-9600-000001000000}">
      <formula1>$B$56:$B$102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pageSetUpPr fitToPage="1"/>
  </sheetPr>
  <dimension ref="A1:M96"/>
  <sheetViews>
    <sheetView topLeftCell="A7" zoomScale="98" zoomScaleNormal="98" workbookViewId="0">
      <selection activeCell="L23" activeCellId="1" sqref="L8:L20 L23:L26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12.140625" customWidth="1"/>
    <col min="8" max="8" width="25.85546875" bestFit="1" customWidth="1"/>
    <col min="9" max="9" width="23.42578125" style="146" bestFit="1" customWidth="1"/>
    <col min="10" max="10" width="7.7109375" style="146" bestFit="1" customWidth="1"/>
    <col min="11" max="11" width="11.4257812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80059659</v>
      </c>
      <c r="C4" s="114">
        <v>44762</v>
      </c>
      <c r="D4" s="113" t="s">
        <v>27</v>
      </c>
      <c r="E4" s="113">
        <v>290</v>
      </c>
      <c r="F4" s="113" t="s">
        <v>310</v>
      </c>
      <c r="G4" s="60"/>
    </row>
    <row r="5" spans="2:13" x14ac:dyDescent="0.2">
      <c r="B5" s="113">
        <v>80059659</v>
      </c>
      <c r="C5" s="114">
        <v>44762</v>
      </c>
      <c r="D5" s="113" t="s">
        <v>63</v>
      </c>
      <c r="E5" s="113">
        <v>540</v>
      </c>
      <c r="F5" s="113" t="s">
        <v>310</v>
      </c>
      <c r="G5" s="60"/>
    </row>
    <row r="6" spans="2:13" x14ac:dyDescent="0.2">
      <c r="B6" s="113">
        <v>80059659</v>
      </c>
      <c r="C6" s="114">
        <v>44762</v>
      </c>
      <c r="D6" s="113" t="s">
        <v>30</v>
      </c>
      <c r="E6" s="113">
        <v>590</v>
      </c>
      <c r="F6" s="113" t="s">
        <v>310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80059659</v>
      </c>
      <c r="C7" s="114">
        <v>44762</v>
      </c>
      <c r="D7" s="113" t="s">
        <v>32</v>
      </c>
      <c r="E7" s="113">
        <v>2200</v>
      </c>
      <c r="F7" s="113" t="s">
        <v>310</v>
      </c>
      <c r="G7" s="60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/>
    </row>
    <row r="8" spans="2:13" x14ac:dyDescent="0.2">
      <c r="B8" s="113">
        <v>80059659</v>
      </c>
      <c r="C8" s="114">
        <v>44762</v>
      </c>
      <c r="D8" s="113" t="s">
        <v>142</v>
      </c>
      <c r="E8" s="113">
        <v>1100</v>
      </c>
      <c r="F8" s="113" t="s">
        <v>310</v>
      </c>
      <c r="H8" s="54" t="s">
        <v>63</v>
      </c>
      <c r="I8" s="499"/>
      <c r="J8" s="499">
        <v>540</v>
      </c>
      <c r="K8" s="499"/>
      <c r="L8" s="499">
        <v>540</v>
      </c>
      <c r="M8"/>
    </row>
    <row r="9" spans="2:13" x14ac:dyDescent="0.2">
      <c r="B9" s="113">
        <v>80059659</v>
      </c>
      <c r="C9" s="114">
        <v>44762</v>
      </c>
      <c r="D9" s="113" t="s">
        <v>77</v>
      </c>
      <c r="E9" s="113">
        <v>1350</v>
      </c>
      <c r="F9" s="113" t="s">
        <v>310</v>
      </c>
      <c r="H9" s="54" t="s">
        <v>32</v>
      </c>
      <c r="I9" s="499">
        <v>300</v>
      </c>
      <c r="J9" s="499">
        <v>2200</v>
      </c>
      <c r="K9" s="499"/>
      <c r="L9" s="499">
        <v>2500</v>
      </c>
      <c r="M9"/>
    </row>
    <row r="10" spans="2:13" x14ac:dyDescent="0.2">
      <c r="B10" s="113">
        <v>80059659</v>
      </c>
      <c r="C10" s="114">
        <v>44762</v>
      </c>
      <c r="D10" s="113" t="s">
        <v>143</v>
      </c>
      <c r="E10" s="113">
        <v>300</v>
      </c>
      <c r="F10" s="113" t="s">
        <v>310</v>
      </c>
      <c r="H10" s="247" t="s">
        <v>142</v>
      </c>
      <c r="I10" s="500"/>
      <c r="J10" s="500">
        <v>1100</v>
      </c>
      <c r="K10" s="500"/>
      <c r="L10" s="500">
        <v>1100</v>
      </c>
      <c r="M10"/>
    </row>
    <row r="11" spans="2:13" x14ac:dyDescent="0.2">
      <c r="B11" s="113">
        <v>80059658</v>
      </c>
      <c r="C11" s="114">
        <v>44762</v>
      </c>
      <c r="D11" s="113" t="s">
        <v>28</v>
      </c>
      <c r="E11" s="113">
        <v>60</v>
      </c>
      <c r="F11" s="113" t="s">
        <v>286</v>
      </c>
      <c r="H11" s="54" t="s">
        <v>77</v>
      </c>
      <c r="I11" s="499"/>
      <c r="J11" s="499">
        <v>1350</v>
      </c>
      <c r="K11" s="499"/>
      <c r="L11" s="499">
        <v>1350</v>
      </c>
      <c r="M11"/>
    </row>
    <row r="12" spans="2:13" x14ac:dyDescent="0.2">
      <c r="B12" s="113">
        <v>80059658</v>
      </c>
      <c r="C12" s="114">
        <v>44762</v>
      </c>
      <c r="D12" s="113" t="s">
        <v>31</v>
      </c>
      <c r="E12" s="113">
        <v>860</v>
      </c>
      <c r="F12" s="113" t="s">
        <v>286</v>
      </c>
      <c r="H12" s="54" t="s">
        <v>74</v>
      </c>
      <c r="I12" s="499">
        <v>400</v>
      </c>
      <c r="J12" s="499"/>
      <c r="K12" s="499"/>
      <c r="L12" s="499">
        <v>400</v>
      </c>
      <c r="M12"/>
    </row>
    <row r="13" spans="2:13" x14ac:dyDescent="0.2">
      <c r="B13" s="113">
        <v>80059658</v>
      </c>
      <c r="C13" s="114">
        <v>44762</v>
      </c>
      <c r="D13" s="113" t="s">
        <v>32</v>
      </c>
      <c r="E13" s="158">
        <v>300</v>
      </c>
      <c r="F13" s="113" t="s">
        <v>286</v>
      </c>
      <c r="H13" s="54" t="s">
        <v>143</v>
      </c>
      <c r="I13" s="499"/>
      <c r="J13" s="499">
        <v>300</v>
      </c>
      <c r="K13" s="499"/>
      <c r="L13" s="499">
        <v>300</v>
      </c>
      <c r="M13"/>
    </row>
    <row r="14" spans="2:13" x14ac:dyDescent="0.2">
      <c r="B14" s="113">
        <v>80059658</v>
      </c>
      <c r="C14" s="114">
        <v>44762</v>
      </c>
      <c r="D14" s="113" t="s">
        <v>37</v>
      </c>
      <c r="E14" s="158">
        <v>1350</v>
      </c>
      <c r="F14" s="113" t="s">
        <v>286</v>
      </c>
      <c r="H14" s="54" t="s">
        <v>27</v>
      </c>
      <c r="I14" s="499"/>
      <c r="J14" s="499">
        <v>290</v>
      </c>
      <c r="K14" s="499"/>
      <c r="L14" s="499">
        <v>290</v>
      </c>
      <c r="M14"/>
    </row>
    <row r="15" spans="2:13" x14ac:dyDescent="0.2">
      <c r="B15" s="113">
        <v>80059658</v>
      </c>
      <c r="C15" s="114">
        <v>44762</v>
      </c>
      <c r="D15" s="113" t="s">
        <v>70</v>
      </c>
      <c r="E15" s="113">
        <v>80</v>
      </c>
      <c r="F15" s="113" t="s">
        <v>286</v>
      </c>
      <c r="H15" s="54" t="s">
        <v>31</v>
      </c>
      <c r="I15" s="499">
        <v>860</v>
      </c>
      <c r="J15" s="499"/>
      <c r="K15" s="499"/>
      <c r="L15" s="499">
        <v>860</v>
      </c>
      <c r="M15"/>
    </row>
    <row r="16" spans="2:13" x14ac:dyDescent="0.2">
      <c r="B16" s="113">
        <v>80059658</v>
      </c>
      <c r="C16" s="114">
        <v>44762</v>
      </c>
      <c r="D16" s="113" t="s">
        <v>39</v>
      </c>
      <c r="E16" s="113">
        <v>480</v>
      </c>
      <c r="F16" s="113" t="s">
        <v>286</v>
      </c>
      <c r="H16" s="54" t="s">
        <v>37</v>
      </c>
      <c r="I16" s="499">
        <v>1350</v>
      </c>
      <c r="J16" s="499"/>
      <c r="K16" s="499"/>
      <c r="L16" s="499">
        <v>1350</v>
      </c>
      <c r="M16"/>
    </row>
    <row r="17" spans="1:13" x14ac:dyDescent="0.2">
      <c r="B17" s="113">
        <v>80059658</v>
      </c>
      <c r="C17" s="114">
        <v>44762</v>
      </c>
      <c r="D17" s="113" t="s">
        <v>340</v>
      </c>
      <c r="E17" s="113">
        <v>200</v>
      </c>
      <c r="F17" s="113" t="s">
        <v>286</v>
      </c>
      <c r="H17" s="54" t="s">
        <v>43</v>
      </c>
      <c r="I17" s="499">
        <v>800</v>
      </c>
      <c r="J17" s="499"/>
      <c r="K17" s="499"/>
      <c r="L17" s="499">
        <v>800</v>
      </c>
      <c r="M17"/>
    </row>
    <row r="18" spans="1:13" x14ac:dyDescent="0.2">
      <c r="B18" s="113">
        <v>80059658</v>
      </c>
      <c r="C18" s="114">
        <v>44762</v>
      </c>
      <c r="D18" s="113" t="s">
        <v>43</v>
      </c>
      <c r="E18" s="113">
        <v>800</v>
      </c>
      <c r="F18" s="113" t="s">
        <v>286</v>
      </c>
      <c r="H18" s="54" t="s">
        <v>30</v>
      </c>
      <c r="I18" s="499"/>
      <c r="J18" s="499">
        <v>590</v>
      </c>
      <c r="K18" s="499"/>
      <c r="L18" s="499">
        <v>590</v>
      </c>
      <c r="M18"/>
    </row>
    <row r="19" spans="1:13" x14ac:dyDescent="0.2">
      <c r="B19" s="113">
        <v>80059658</v>
      </c>
      <c r="C19" s="114">
        <v>44762</v>
      </c>
      <c r="D19" s="113" t="s">
        <v>59</v>
      </c>
      <c r="E19" s="113">
        <v>200</v>
      </c>
      <c r="F19" s="113" t="s">
        <v>286</v>
      </c>
      <c r="H19" s="54" t="s">
        <v>70</v>
      </c>
      <c r="I19" s="499">
        <v>80</v>
      </c>
      <c r="J19" s="499"/>
      <c r="K19" s="499"/>
      <c r="L19" s="499">
        <v>80</v>
      </c>
      <c r="M19"/>
    </row>
    <row r="20" spans="1:13" x14ac:dyDescent="0.2">
      <c r="B20" s="113">
        <v>80059658</v>
      </c>
      <c r="C20" s="114">
        <v>44762</v>
      </c>
      <c r="D20" s="113" t="s">
        <v>74</v>
      </c>
      <c r="E20" s="113">
        <v>400</v>
      </c>
      <c r="F20" s="113" t="s">
        <v>286</v>
      </c>
      <c r="H20" s="54" t="s">
        <v>59</v>
      </c>
      <c r="I20" s="499">
        <v>200</v>
      </c>
      <c r="J20" s="499"/>
      <c r="K20" s="499"/>
      <c r="L20" s="499">
        <v>200</v>
      </c>
      <c r="M20"/>
    </row>
    <row r="21" spans="1:13" x14ac:dyDescent="0.2">
      <c r="B21" s="113"/>
      <c r="C21" s="114"/>
      <c r="D21" s="113"/>
      <c r="E21" s="113"/>
      <c r="F21" s="113"/>
      <c r="H21" s="54" t="s">
        <v>227</v>
      </c>
      <c r="I21" s="499">
        <v>1800</v>
      </c>
      <c r="J21" s="499"/>
      <c r="K21" s="499"/>
      <c r="L21" s="499">
        <v>1800</v>
      </c>
      <c r="M21"/>
    </row>
    <row r="22" spans="1:13" s="59" customFormat="1" x14ac:dyDescent="0.2">
      <c r="A22"/>
      <c r="B22" s="113"/>
      <c r="C22" s="114"/>
      <c r="D22" s="113"/>
      <c r="E22" s="113"/>
      <c r="F22" s="113"/>
      <c r="G22"/>
      <c r="H22" s="54" t="s">
        <v>228</v>
      </c>
      <c r="I22" s="499">
        <v>2325</v>
      </c>
      <c r="J22" s="499"/>
      <c r="K22" s="499"/>
      <c r="L22" s="499">
        <v>2325</v>
      </c>
      <c r="M22"/>
    </row>
    <row r="23" spans="1:13" s="59" customFormat="1" x14ac:dyDescent="0.2">
      <c r="A23"/>
      <c r="B23" s="113"/>
      <c r="C23" s="114"/>
      <c r="D23" s="113"/>
      <c r="E23" s="113"/>
      <c r="F23" s="113"/>
      <c r="G23"/>
      <c r="H23" s="54" t="s">
        <v>39</v>
      </c>
      <c r="I23" s="499">
        <v>480</v>
      </c>
      <c r="J23" s="499"/>
      <c r="K23" s="499"/>
      <c r="L23" s="499">
        <v>480</v>
      </c>
      <c r="M23"/>
    </row>
    <row r="24" spans="1:13" s="59" customFormat="1" x14ac:dyDescent="0.2">
      <c r="A24"/>
      <c r="B24" s="113"/>
      <c r="C24" s="114"/>
      <c r="D24" s="113"/>
      <c r="E24" s="113"/>
      <c r="F24" s="113"/>
      <c r="G24"/>
      <c r="H24" s="54" t="s">
        <v>340</v>
      </c>
      <c r="I24" s="499">
        <v>200</v>
      </c>
      <c r="J24" s="499"/>
      <c r="K24" s="499"/>
      <c r="L24" s="499">
        <v>200</v>
      </c>
      <c r="M24"/>
    </row>
    <row r="25" spans="1:13" s="59" customFormat="1" x14ac:dyDescent="0.2">
      <c r="A25"/>
      <c r="B25" s="113"/>
      <c r="C25" s="114"/>
      <c r="D25" s="113"/>
      <c r="E25" s="113"/>
      <c r="F25" s="113"/>
      <c r="G25"/>
      <c r="H25" s="54" t="s">
        <v>109</v>
      </c>
      <c r="I25" s="499"/>
      <c r="J25" s="499"/>
      <c r="K25" s="499"/>
      <c r="L25" s="499"/>
      <c r="M25"/>
    </row>
    <row r="26" spans="1:13" s="59" customFormat="1" ht="13.5" thickBot="1" x14ac:dyDescent="0.25">
      <c r="A26"/>
      <c r="B26" s="113"/>
      <c r="C26" s="114"/>
      <c r="D26" s="113"/>
      <c r="E26" s="113"/>
      <c r="F26" s="113"/>
      <c r="G26"/>
      <c r="H26" s="54" t="s">
        <v>28</v>
      </c>
      <c r="I26" s="499">
        <v>60</v>
      </c>
      <c r="J26" s="499"/>
      <c r="K26" s="499"/>
      <c r="L26" s="499">
        <v>60</v>
      </c>
    </row>
    <row r="27" spans="1:13" s="59" customFormat="1" ht="13.5" thickBot="1" x14ac:dyDescent="0.25">
      <c r="A27"/>
      <c r="B27" s="113"/>
      <c r="C27" s="114"/>
      <c r="D27" s="113"/>
      <c r="E27" s="113"/>
      <c r="F27" s="113"/>
      <c r="G27"/>
      <c r="H27" s="319" t="s">
        <v>24</v>
      </c>
      <c r="I27" s="501">
        <v>8855</v>
      </c>
      <c r="J27" s="502">
        <v>6370</v>
      </c>
      <c r="K27" s="502"/>
      <c r="L27" s="503">
        <v>15225</v>
      </c>
    </row>
    <row r="28" spans="1:13" s="59" customFormat="1" x14ac:dyDescent="0.2">
      <c r="A28"/>
      <c r="B28" s="113">
        <v>1662</v>
      </c>
      <c r="C28" s="114"/>
      <c r="D28" s="113" t="s">
        <v>227</v>
      </c>
      <c r="E28" s="113">
        <v>1800</v>
      </c>
      <c r="F28" s="113" t="s">
        <v>286</v>
      </c>
      <c r="G28"/>
      <c r="H28"/>
      <c r="I28"/>
      <c r="J28"/>
      <c r="K28"/>
    </row>
    <row r="29" spans="1:13" s="59" customFormat="1" x14ac:dyDescent="0.2">
      <c r="A29"/>
      <c r="B29" s="113">
        <v>1660</v>
      </c>
      <c r="C29" s="114"/>
      <c r="D29" s="113" t="s">
        <v>228</v>
      </c>
      <c r="E29" s="113">
        <v>2325</v>
      </c>
      <c r="F29" s="113" t="s">
        <v>286</v>
      </c>
      <c r="G29"/>
      <c r="H29"/>
      <c r="I29"/>
      <c r="J29"/>
      <c r="K29"/>
    </row>
    <row r="30" spans="1:13" s="59" customFormat="1" x14ac:dyDescent="0.2">
      <c r="A30"/>
      <c r="B30" s="113"/>
      <c r="C30" s="114"/>
      <c r="D30" s="113"/>
      <c r="E30" s="113"/>
      <c r="F30" s="113"/>
      <c r="G30"/>
      <c r="H30"/>
      <c r="I30"/>
      <c r="J30"/>
      <c r="K30"/>
    </row>
    <row r="31" spans="1:13" s="59" customFormat="1" x14ac:dyDescent="0.2">
      <c r="A31"/>
      <c r="G31"/>
      <c r="H31"/>
      <c r="I31" s="146"/>
      <c r="J31" s="146"/>
      <c r="K31" s="146"/>
    </row>
    <row r="32" spans="1:13" s="59" customFormat="1" x14ac:dyDescent="0.2">
      <c r="A32"/>
      <c r="G32"/>
      <c r="H32"/>
      <c r="I32" s="146"/>
      <c r="J32" s="146"/>
      <c r="K32" s="146"/>
    </row>
    <row r="33" spans="2:6" x14ac:dyDescent="0.2">
      <c r="F33" s="59"/>
    </row>
    <row r="34" spans="2:6" x14ac:dyDescent="0.2">
      <c r="B34" s="78"/>
      <c r="C34" s="79"/>
      <c r="D34" s="113"/>
      <c r="E34" s="78"/>
      <c r="F34" s="113"/>
    </row>
    <row r="35" spans="2:6" x14ac:dyDescent="0.2">
      <c r="B35" s="113"/>
      <c r="C35" s="114"/>
      <c r="D35" s="113"/>
      <c r="E35" s="113"/>
      <c r="F35" s="113"/>
    </row>
    <row r="36" spans="2:6" x14ac:dyDescent="0.2">
      <c r="B36" s="113"/>
      <c r="C36" s="114"/>
      <c r="D36" s="78"/>
      <c r="E36" s="78"/>
      <c r="F36" s="113"/>
    </row>
    <row r="37" spans="2:6" x14ac:dyDescent="0.2">
      <c r="B37" s="113"/>
      <c r="C37" s="114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B39" s="78"/>
      <c r="C39" s="79"/>
      <c r="D39" s="78"/>
      <c r="E39" s="78"/>
      <c r="F39" s="113"/>
    </row>
    <row r="40" spans="2:6" x14ac:dyDescent="0.2">
      <c r="B40" s="78"/>
      <c r="C40" s="79"/>
      <c r="D40" s="78"/>
      <c r="E40" s="78"/>
      <c r="F40" s="113"/>
    </row>
    <row r="41" spans="2:6" x14ac:dyDescent="0.2">
      <c r="B41" s="78"/>
      <c r="C41" s="79"/>
      <c r="D41" s="78"/>
      <c r="E41" s="78"/>
      <c r="F41" s="113"/>
    </row>
    <row r="42" spans="2:6" x14ac:dyDescent="0.2">
      <c r="C42" s="77"/>
      <c r="D42" s="60"/>
    </row>
    <row r="43" spans="2:6" x14ac:dyDescent="0.2">
      <c r="B43" s="60"/>
      <c r="C43"/>
      <c r="D43"/>
      <c r="E43"/>
    </row>
    <row r="44" spans="2:6" x14ac:dyDescent="0.2">
      <c r="B44" s="60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 s="146" t="s">
        <v>28</v>
      </c>
      <c r="C56" t="s">
        <v>286</v>
      </c>
      <c r="D56"/>
      <c r="E56"/>
    </row>
    <row r="57" spans="2:5" x14ac:dyDescent="0.2">
      <c r="B57" s="146" t="s">
        <v>62</v>
      </c>
      <c r="C57" t="s">
        <v>310</v>
      </c>
      <c r="D57"/>
      <c r="E57"/>
    </row>
    <row r="58" spans="2:5" x14ac:dyDescent="0.2">
      <c r="B58" s="146" t="s">
        <v>29</v>
      </c>
      <c r="C58"/>
      <c r="D58"/>
      <c r="E58"/>
    </row>
    <row r="59" spans="2:5" x14ac:dyDescent="0.2">
      <c r="B59" s="146" t="s">
        <v>27</v>
      </c>
      <c r="C59"/>
      <c r="D59"/>
      <c r="E59"/>
    </row>
    <row r="60" spans="2:5" x14ac:dyDescent="0.2">
      <c r="B60" s="146" t="s">
        <v>63</v>
      </c>
      <c r="C60"/>
      <c r="D60"/>
      <c r="E60"/>
    </row>
    <row r="61" spans="2:5" ht="14.25" x14ac:dyDescent="0.2">
      <c r="B61" s="84" t="s">
        <v>30</v>
      </c>
    </row>
    <row r="62" spans="2:5" ht="14.25" x14ac:dyDescent="0.2">
      <c r="B62" s="84" t="s">
        <v>31</v>
      </c>
    </row>
    <row r="63" spans="2:5" ht="14.25" x14ac:dyDescent="0.2">
      <c r="B63" s="84" t="s">
        <v>32</v>
      </c>
    </row>
    <row r="64" spans="2:5" ht="14.25" x14ac:dyDescent="0.2">
      <c r="B64" s="84" t="s">
        <v>33</v>
      </c>
    </row>
    <row r="65" spans="1:10" ht="14.25" x14ac:dyDescent="0.2">
      <c r="B65" s="84" t="s">
        <v>64</v>
      </c>
    </row>
    <row r="66" spans="1:10" ht="14.25" x14ac:dyDescent="0.2">
      <c r="B66" s="84" t="s">
        <v>340</v>
      </c>
    </row>
    <row r="67" spans="1:10" s="59" customFormat="1" ht="14.25" x14ac:dyDescent="0.2">
      <c r="A67"/>
      <c r="B67" s="84" t="s">
        <v>142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65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77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66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67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35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68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69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203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37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70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38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71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72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200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74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143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39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76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40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58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174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175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42</v>
      </c>
      <c r="F90"/>
      <c r="G90"/>
      <c r="H90"/>
      <c r="I90" s="146"/>
      <c r="J90" s="146"/>
    </row>
    <row r="91" spans="1:10" s="59" customFormat="1" ht="14.25" x14ac:dyDescent="0.2">
      <c r="A91"/>
      <c r="B91" s="84" t="s">
        <v>43</v>
      </c>
      <c r="F91"/>
      <c r="G91"/>
      <c r="H91"/>
      <c r="I91" s="146"/>
      <c r="J91" s="146"/>
    </row>
    <row r="92" spans="1:10" s="59" customFormat="1" ht="14.25" x14ac:dyDescent="0.2">
      <c r="A92"/>
      <c r="B92" s="84" t="s">
        <v>257</v>
      </c>
      <c r="F92"/>
      <c r="G92"/>
      <c r="H92"/>
      <c r="I92" s="146"/>
      <c r="J92" s="146"/>
    </row>
    <row r="93" spans="1:10" s="59" customFormat="1" ht="14.25" x14ac:dyDescent="0.2">
      <c r="A93"/>
      <c r="B93" s="84" t="s">
        <v>75</v>
      </c>
      <c r="F93"/>
      <c r="G93"/>
      <c r="H93"/>
      <c r="I93" s="146"/>
      <c r="J93" s="146"/>
    </row>
    <row r="94" spans="1:10" x14ac:dyDescent="0.2">
      <c r="B94" s="59" t="s">
        <v>59</v>
      </c>
    </row>
    <row r="95" spans="1:10" x14ac:dyDescent="0.2">
      <c r="B95" s="96" t="s">
        <v>227</v>
      </c>
      <c r="C95" s="60" t="s">
        <v>229</v>
      </c>
    </row>
    <row r="96" spans="1:10" x14ac:dyDescent="0.2">
      <c r="B96" s="97" t="s">
        <v>228</v>
      </c>
      <c r="C96" s="60" t="s">
        <v>230</v>
      </c>
    </row>
  </sheetData>
  <dataValidations count="4">
    <dataValidation type="list" allowBlank="1" showInputMessage="1" showErrorMessage="1" sqref="D36:D41" xr:uid="{00000000-0002-0000-9700-000000000000}">
      <formula1>$B$56:$B$94</formula1>
    </dataValidation>
    <dataValidation type="list" allowBlank="1" showInputMessage="1" showErrorMessage="1" sqref="D42" xr:uid="{00000000-0002-0000-9700-000001000000}">
      <formula1>$B$56:$B$75</formula1>
    </dataValidation>
    <dataValidation type="list" allowBlank="1" showInputMessage="1" showErrorMessage="1" sqref="D34:D35 D4:D30" xr:uid="{00000000-0002-0000-9700-000002000000}">
      <formula1>$B$56:$B$102</formula1>
    </dataValidation>
    <dataValidation type="list" allowBlank="1" showInputMessage="1" showErrorMessage="1" sqref="F34:F41 F4:F30" xr:uid="{00000000-0002-0000-9700-000003000000}">
      <formula1>$C$56:$C$58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filterMode="1">
    <tabColor rgb="FFFFC000"/>
    <pageSetUpPr fitToPage="1"/>
  </sheetPr>
  <dimension ref="A2:V140"/>
  <sheetViews>
    <sheetView showGridLines="0" topLeftCell="A52" zoomScale="80" zoomScaleNormal="80" workbookViewId="0">
      <selection activeCell="C58" sqref="C58:F58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5.5703125" style="65" customWidth="1"/>
    <col min="7" max="7" width="15.7109375" style="65" customWidth="1"/>
    <col min="8" max="8" width="17" style="65" customWidth="1"/>
    <col min="9" max="9" width="14.140625" style="65" customWidth="1"/>
    <col min="10" max="10" width="15.7109375" style="65" customWidth="1"/>
    <col min="11" max="12" width="17.140625" style="65" customWidth="1"/>
    <col min="13" max="13" width="15.7109375" style="65" bestFit="1" customWidth="1"/>
    <col min="14" max="14" width="17.5703125" style="65" customWidth="1"/>
    <col min="15" max="16384" width="11.42578125" style="65"/>
  </cols>
  <sheetData>
    <row r="2" spans="1:20" ht="21.75" customHeight="1" x14ac:dyDescent="0.35">
      <c r="B2" s="521" t="s">
        <v>5</v>
      </c>
      <c r="C2" s="522"/>
      <c r="D2" s="522"/>
      <c r="E2" s="522"/>
      <c r="F2" s="522"/>
      <c r="G2" s="522"/>
      <c r="H2" s="522"/>
      <c r="I2" s="522"/>
      <c r="J2" s="522"/>
      <c r="K2" s="522"/>
      <c r="L2" s="338"/>
      <c r="M2" s="339"/>
      <c r="N2" s="2"/>
    </row>
    <row r="3" spans="1:20" ht="21.95" customHeight="1" x14ac:dyDescent="0.35">
      <c r="B3" s="530" t="s">
        <v>119</v>
      </c>
      <c r="C3" s="531"/>
      <c r="D3" s="531"/>
      <c r="E3" s="531"/>
      <c r="F3" s="531"/>
      <c r="G3" s="531"/>
      <c r="H3" s="531"/>
      <c r="I3" s="531"/>
      <c r="J3" s="531"/>
      <c r="K3" s="531"/>
      <c r="L3" s="530"/>
      <c r="M3" s="531"/>
      <c r="N3" s="1"/>
      <c r="O3" s="142" t="s">
        <v>149</v>
      </c>
      <c r="P3" s="320">
        <v>102225</v>
      </c>
    </row>
    <row r="4" spans="1:20" ht="21.95" customHeight="1" x14ac:dyDescent="0.35">
      <c r="B4" s="530" t="s">
        <v>0</v>
      </c>
      <c r="C4" s="531"/>
      <c r="D4" s="531"/>
      <c r="E4" s="531"/>
      <c r="F4" s="531"/>
      <c r="G4" s="531"/>
      <c r="H4" s="531"/>
      <c r="I4" s="531"/>
      <c r="J4" s="531"/>
      <c r="K4" s="531"/>
      <c r="L4" s="530"/>
      <c r="M4" s="531"/>
      <c r="N4" s="1"/>
      <c r="O4" s="142" t="s">
        <v>150</v>
      </c>
      <c r="P4" s="142">
        <v>10222501</v>
      </c>
    </row>
    <row r="5" spans="1:20" ht="15.75" customHeight="1" x14ac:dyDescent="0.35">
      <c r="A5" s="88"/>
      <c r="B5" s="527" t="s">
        <v>346</v>
      </c>
      <c r="C5" s="528"/>
      <c r="D5" s="528"/>
      <c r="E5" s="528"/>
      <c r="F5" s="528"/>
      <c r="G5" s="528"/>
      <c r="H5" s="528"/>
      <c r="I5" s="528"/>
      <c r="J5" s="528"/>
      <c r="K5" s="528"/>
      <c r="L5" s="530"/>
      <c r="M5" s="531"/>
      <c r="N5" s="1"/>
    </row>
    <row r="6" spans="1:20" ht="6" customHeight="1" x14ac:dyDescent="0.2">
      <c r="A6" s="88"/>
    </row>
    <row r="7" spans="1:20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N7" s="288" t="s">
        <v>297</v>
      </c>
      <c r="O7" s="146"/>
      <c r="P7" s="146"/>
      <c r="Q7" s="147"/>
      <c r="R7" s="146"/>
    </row>
    <row r="8" spans="1:20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6" si="0">VLOOKUP(A8,$A$99:$B$143,2,FALSE)</f>
        <v>2.38</v>
      </c>
      <c r="E8" s="158">
        <f>IFERROR(VLOOKUP(A8,'Control -LR-ES Julio 2022'!$H$7:$N$22,3,FALSE),"0")</f>
        <v>0</v>
      </c>
      <c r="F8" s="158">
        <f>IFERROR(VLOOKUP(A8,'Control -LR-ES Julio 2022'!$H$7:$N$22,2,FALSE),"0")</f>
        <v>1270</v>
      </c>
      <c r="G8" s="158">
        <f>IFERROR(VLOOKUP(A8,'Control -LR-ES Julio 2022'!$H$7:$N$22,5,FALSE),"0")</f>
        <v>0</v>
      </c>
      <c r="H8" s="158">
        <f>IFERROR(VLOOKUP(A8,'Control -LR-ES Julio 2022'!$H$7:$N$22,4,FALSE),"0")</f>
        <v>0</v>
      </c>
      <c r="I8" s="326">
        <f>E8+F8+G8+H8</f>
        <v>1270</v>
      </c>
      <c r="J8" s="48" t="s">
        <v>12</v>
      </c>
      <c r="K8" s="325">
        <f>I8*D8</f>
        <v>3022.6</v>
      </c>
      <c r="L8" s="350"/>
      <c r="M8" s="289" t="s">
        <v>169</v>
      </c>
      <c r="N8" s="354">
        <f>I8</f>
        <v>1270</v>
      </c>
      <c r="O8" s="146"/>
      <c r="P8" s="146"/>
      <c r="Q8" s="146"/>
      <c r="R8" s="146"/>
    </row>
    <row r="9" spans="1:20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Julio 2022'!$H$7:$N$22,3,FALSE),"0")</f>
        <v>0</v>
      </c>
      <c r="F9" s="158" t="str">
        <f>IFERROR(VLOOKUP(A9,'Control -LR-ES Julio 2022'!$H$7:$N$22,2,FALSE),"0")</f>
        <v>0</v>
      </c>
      <c r="G9" s="158" t="str">
        <f>IFERROR(VLOOKUP(A9,'Control -LR-ES Julio 2022'!$H$7:$N$22,5,FALSE),"0")</f>
        <v>0</v>
      </c>
      <c r="H9" s="158" t="str">
        <f>IFERROR(VLOOKUP(A9,'Control -LR-ES Julio 2022'!$H$7:$N$22,4,FALSE),"0")</f>
        <v>0</v>
      </c>
      <c r="I9" s="326">
        <f t="shared" ref="I9:I48" si="1">E9+F9+G9+H9</f>
        <v>0</v>
      </c>
      <c r="J9" s="48" t="s">
        <v>12</v>
      </c>
      <c r="K9" s="325">
        <f t="shared" ref="K9:K48" si="2">I9*D9</f>
        <v>0</v>
      </c>
      <c r="L9" s="350"/>
      <c r="M9" s="289"/>
      <c r="N9" s="337">
        <f t="shared" ref="N9:N48" si="3">I9</f>
        <v>0</v>
      </c>
      <c r="O9" s="146"/>
      <c r="P9" s="146"/>
      <c r="Q9" s="146"/>
      <c r="R9" s="146"/>
    </row>
    <row r="10" spans="1:20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Julio 2022'!$H$7:$N$22,3,FALSE),"0")</f>
        <v>40</v>
      </c>
      <c r="F10" s="158">
        <f>IFERROR(VLOOKUP(A10,'Control -LR-ES Julio 2022'!$H$7:$N$22,2,FALSE),"0")</f>
        <v>0</v>
      </c>
      <c r="G10" s="158">
        <f>IFERROR(VLOOKUP(A10,'Control -LR-ES Julio 2022'!$H$7:$N$22,5,FALSE),"0")</f>
        <v>100</v>
      </c>
      <c r="H10" s="158">
        <f>IFERROR(VLOOKUP(A10,'Control -LR-ES Julio 2022'!$H$7:$N$22,4,FALSE),"0")</f>
        <v>0</v>
      </c>
      <c r="I10" s="326">
        <f t="shared" si="1"/>
        <v>140</v>
      </c>
      <c r="J10" s="48" t="s">
        <v>12</v>
      </c>
      <c r="K10" s="325">
        <f t="shared" si="2"/>
        <v>337.40000000000003</v>
      </c>
      <c r="L10" s="350"/>
      <c r="M10" s="290" t="s">
        <v>154</v>
      </c>
      <c r="N10" s="354">
        <f t="shared" si="3"/>
        <v>140</v>
      </c>
      <c r="O10" s="146"/>
      <c r="P10" s="146"/>
      <c r="Q10" s="146"/>
      <c r="R10" s="146"/>
    </row>
    <row r="11" spans="1:20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Julio 2022'!$H$7:$N$22,3,FALSE),"0")</f>
        <v>0</v>
      </c>
      <c r="F11" s="158" t="str">
        <f>IFERROR(VLOOKUP(A11,'Control -LR-ES Julio 2022'!$H$7:$N$22,2,FALSE),"0")</f>
        <v>0</v>
      </c>
      <c r="G11" s="158" t="str">
        <f>IFERROR(VLOOKUP(A11,'Control -LR-ES Julio 2022'!$H$7:$N$22,5,FALSE),"0")</f>
        <v>0</v>
      </c>
      <c r="H11" s="158" t="str">
        <f>IFERROR(VLOOKUP(A11,'Control -LR-ES Julio 2022'!$H$7:$N$22,4,FALSE),"0")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350"/>
      <c r="M11" s="54"/>
      <c r="N11" s="337">
        <f t="shared" si="3"/>
        <v>0</v>
      </c>
      <c r="O11" s="146"/>
      <c r="P11" s="146"/>
      <c r="Q11" s="146"/>
      <c r="R11" s="146"/>
    </row>
    <row r="12" spans="1:20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Julio 2022'!$H$7:$N$22,3,FALSE),"0")</f>
        <v>0</v>
      </c>
      <c r="F12" s="158">
        <f>IFERROR(VLOOKUP(A12,'Control -LR-ES Julio 2022'!$H$7:$N$22,2,FALSE),"0")</f>
        <v>800</v>
      </c>
      <c r="G12" s="158">
        <f>IFERROR(VLOOKUP(A12,'Control -LR-ES Julio 2022'!$H$7:$N$22,5,FALSE),"0")</f>
        <v>0</v>
      </c>
      <c r="H12" s="158">
        <f>IFERROR(VLOOKUP(A12,'Control -LR-ES Julio 2022'!$H$7:$N$22,4,FALSE),"0")</f>
        <v>0</v>
      </c>
      <c r="I12" s="326">
        <f t="shared" si="1"/>
        <v>800</v>
      </c>
      <c r="J12" s="48" t="s">
        <v>12</v>
      </c>
      <c r="K12" s="325">
        <f t="shared" si="2"/>
        <v>2264</v>
      </c>
      <c r="L12" s="350"/>
      <c r="M12" s="290" t="s">
        <v>245</v>
      </c>
      <c r="N12" s="354">
        <f t="shared" si="3"/>
        <v>800</v>
      </c>
      <c r="O12" s="146"/>
      <c r="P12" s="146"/>
      <c r="Q12" s="146"/>
      <c r="R12" s="146"/>
    </row>
    <row r="13" spans="1:20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Julio 2022'!$H$7:$N$22,3,FALSE),"0")</f>
        <v>0</v>
      </c>
      <c r="F13" s="158" t="str">
        <f>IFERROR(VLOOKUP(A13,'Control -LR-ES Julio 2022'!$H$7:$N$22,2,FALSE),"0")</f>
        <v>0</v>
      </c>
      <c r="G13" s="158" t="str">
        <f>IFERROR(VLOOKUP(A13,'Control -LR-ES Julio 2022'!$H$7:$N$22,5,FALSE),"0")</f>
        <v>0</v>
      </c>
      <c r="H13" s="158" t="str">
        <f>IFERROR(VLOOKUP(A13,'Control -LR-ES Julio 2022'!$H$7:$N$22,4,FALSE),"0")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350"/>
      <c r="M13" s="290" t="s">
        <v>266</v>
      </c>
      <c r="N13" s="337">
        <f t="shared" si="3"/>
        <v>0</v>
      </c>
      <c r="O13" s="146"/>
      <c r="P13" s="146"/>
      <c r="Q13" s="146"/>
      <c r="R13" s="146"/>
      <c r="T13" s="307"/>
    </row>
    <row r="14" spans="1:20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Julio 2022'!$H$7:$N$22,3,FALSE),"0")</f>
        <v>0</v>
      </c>
      <c r="F14" s="158" t="str">
        <f>IFERROR(VLOOKUP(A14,'Control -LR-ES Julio 2022'!$H$7:$N$22,2,FALSE),"0")</f>
        <v>0</v>
      </c>
      <c r="G14" s="158" t="str">
        <f>IFERROR(VLOOKUP(A14,'Control -LR-ES Julio 2022'!$H$7:$N$22,5,FALSE),"0")</f>
        <v>0</v>
      </c>
      <c r="H14" s="158" t="str">
        <f>IFERROR(VLOOKUP(A14,'Control -LR-ES Julio 2022'!$H$7:$N$22,4,FALSE),"0")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350"/>
      <c r="M14" s="54"/>
      <c r="N14" s="337">
        <f t="shared" si="3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Julio 2022'!$H$7:$N$22,3,FALSE),"0")</f>
        <v>150</v>
      </c>
      <c r="F15" s="158">
        <f>IFERROR(VLOOKUP(A15,'Control -LR-ES Julio 2022'!$H$7:$N$22,2,FALSE),"0")</f>
        <v>100</v>
      </c>
      <c r="G15" s="158">
        <f>IFERROR(VLOOKUP(A15,'Control -LR-ES Julio 2022'!$H$7:$N$22,5,FALSE),"0")</f>
        <v>0</v>
      </c>
      <c r="H15" s="158">
        <f>IFERROR(VLOOKUP(A15,'Control -LR-ES Julio 2022'!$H$7:$N$22,4,FALSE),"0")</f>
        <v>0</v>
      </c>
      <c r="I15" s="326">
        <f t="shared" si="1"/>
        <v>250</v>
      </c>
      <c r="J15" s="327" t="s">
        <v>12</v>
      </c>
      <c r="K15" s="325">
        <f t="shared" si="2"/>
        <v>865</v>
      </c>
      <c r="L15" s="350"/>
      <c r="M15" s="290" t="s">
        <v>156</v>
      </c>
      <c r="N15" s="354">
        <f t="shared" si="3"/>
        <v>250</v>
      </c>
      <c r="O15" s="146"/>
      <c r="P15" s="146"/>
      <c r="Q15" s="146"/>
      <c r="R15" s="146"/>
    </row>
    <row r="16" spans="1:20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Julio 2022'!$H$7:$N$22,3,FALSE),"0")</f>
        <v>0</v>
      </c>
      <c r="F16" s="158" t="str">
        <f>IFERROR(VLOOKUP(A16,'Control -LR-ES Julio 2022'!$H$7:$N$22,2,FALSE),"0")</f>
        <v>0</v>
      </c>
      <c r="G16" s="158" t="str">
        <f>IFERROR(VLOOKUP(A16,'Control -LR-ES Julio 2022'!$H$7:$N$22,5,FALSE),"0")</f>
        <v>0</v>
      </c>
      <c r="H16" s="158" t="str">
        <f>IFERROR(VLOOKUP(A16,'Control -LR-ES Julio 2022'!$H$7:$N$22,4,FALSE),"0")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350"/>
      <c r="M16" s="54"/>
      <c r="N16" s="337">
        <f t="shared" si="3"/>
        <v>0</v>
      </c>
      <c r="O16" s="146"/>
      <c r="P16" s="146"/>
      <c r="Q16" s="146"/>
      <c r="R16" s="146"/>
    </row>
    <row r="17" spans="1:18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Julio 2022'!$H$7:$N$22,3,FALSE),"0")</f>
        <v>0</v>
      </c>
      <c r="F17" s="158" t="str">
        <f>IFERROR(VLOOKUP(A17,'Control -LR-ES Julio 2022'!$H$7:$N$22,2,FALSE),"0")</f>
        <v>0</v>
      </c>
      <c r="G17" s="158" t="str">
        <f>IFERROR(VLOOKUP(A17,'Control -LR-ES Julio 2022'!$H$7:$N$22,5,FALSE),"0")</f>
        <v>0</v>
      </c>
      <c r="H17" s="158" t="str">
        <f>IFERROR(VLOOKUP(A17,'Control -LR-ES Julio 2022'!$H$7:$N$22,4,FALSE),"0")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350"/>
      <c r="M17" s="54"/>
      <c r="N17" s="337">
        <f t="shared" si="3"/>
        <v>0</v>
      </c>
      <c r="O17" s="146"/>
      <c r="P17" s="146"/>
      <c r="Q17" s="146"/>
      <c r="R17" s="146"/>
    </row>
    <row r="18" spans="1:18" s="144" customFormat="1" ht="24.95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>
        <f>IFERROR(VLOOKUP(A18,'Control -LR-ES Julio 2022'!$H$7:$N$22,3,FALSE),"0")</f>
        <v>0</v>
      </c>
      <c r="F18" s="158">
        <f>IFERROR(VLOOKUP(A18,'Control -LR-ES Julio 2022'!$H$7:$N$22,2,FALSE),"0")</f>
        <v>380</v>
      </c>
      <c r="G18" s="158">
        <f>IFERROR(VLOOKUP(A18,'Control -LR-ES Julio 2022'!$H$7:$N$22,5,FALSE),"0")</f>
        <v>0</v>
      </c>
      <c r="H18" s="158">
        <f>IFERROR(VLOOKUP(A18,'Control -LR-ES Julio 2022'!$H$7:$N$22,4,FALSE),"0")</f>
        <v>0</v>
      </c>
      <c r="I18" s="326">
        <f t="shared" si="1"/>
        <v>380</v>
      </c>
      <c r="J18" s="204" t="s">
        <v>12</v>
      </c>
      <c r="K18" s="325">
        <f t="shared" si="2"/>
        <v>448.4</v>
      </c>
      <c r="L18" s="350"/>
      <c r="M18" s="290" t="s">
        <v>252</v>
      </c>
      <c r="N18" s="144">
        <f t="shared" si="3"/>
        <v>380</v>
      </c>
      <c r="O18" s="146"/>
      <c r="P18" s="146"/>
      <c r="Q18" s="146"/>
      <c r="R18" s="146"/>
    </row>
    <row r="19" spans="1:18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Julio 2022'!$H$7:$N$22,3,FALSE),"0")</f>
        <v>0</v>
      </c>
      <c r="F19" s="158" t="str">
        <f>IFERROR(VLOOKUP(A19,'Control -LR-ES Julio 2022'!$H$7:$N$22,2,FALSE),"0")</f>
        <v>0</v>
      </c>
      <c r="G19" s="158" t="str">
        <f>IFERROR(VLOOKUP(A19,'Control -LR-ES Julio 2022'!$H$7:$N$22,5,FALSE),"0")</f>
        <v>0</v>
      </c>
      <c r="H19" s="158" t="str">
        <f>IFERROR(VLOOKUP(A19,'Control -LR-ES Julio 2022'!$H$7:$N$22,4,FALSE),"0")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350"/>
      <c r="M19" s="290" t="s">
        <v>151</v>
      </c>
      <c r="N19" s="144">
        <f t="shared" si="3"/>
        <v>0</v>
      </c>
      <c r="O19" s="146"/>
      <c r="P19" s="146"/>
      <c r="Q19" s="146"/>
      <c r="R19" s="146"/>
    </row>
    <row r="20" spans="1:18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Julio 2022'!$H$7:$N$22,3,FALSE),"0")</f>
        <v>0</v>
      </c>
      <c r="F20" s="158" t="str">
        <f>IFERROR(VLOOKUP(A20,'Control -LR-ES Julio 2022'!$H$7:$N$22,2,FALSE),"0")</f>
        <v>0</v>
      </c>
      <c r="G20" s="158" t="str">
        <f>IFERROR(VLOOKUP(A20,'Control -LR-ES Julio 2022'!$H$7:$N$22,5,FALSE),"0")</f>
        <v>0</v>
      </c>
      <c r="H20" s="158" t="str">
        <f>IFERROR(VLOOKUP(A20,'Control -LR-ES Julio 2022'!$H$7:$N$22,4,FALSE),"0")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350"/>
      <c r="M20" s="54"/>
      <c r="N20" s="144">
        <f t="shared" si="3"/>
        <v>0</v>
      </c>
      <c r="O20" s="146"/>
      <c r="P20" s="146"/>
      <c r="Q20" s="146"/>
      <c r="R20" s="146"/>
    </row>
    <row r="21" spans="1:18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Julio 2022'!$H$7:$N$22,3,FALSE),"0")</f>
        <v>0</v>
      </c>
      <c r="F21" s="158" t="str">
        <f>IFERROR(VLOOKUP(A21,'Control -LR-ES Julio 2022'!$H$7:$N$22,2,FALSE),"0")</f>
        <v>0</v>
      </c>
      <c r="G21" s="158" t="str">
        <f>IFERROR(VLOOKUP(A21,'Control -LR-ES Julio 2022'!$H$7:$N$22,5,FALSE),"0")</f>
        <v>0</v>
      </c>
      <c r="H21" s="158" t="str">
        <f>IFERROR(VLOOKUP(A21,'Control -LR-ES Julio 2022'!$H$7:$N$22,4,FALSE),"0")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350"/>
      <c r="M21" s="54"/>
      <c r="N21" s="144">
        <f t="shared" si="3"/>
        <v>0</v>
      </c>
      <c r="O21" s="146"/>
      <c r="P21" s="146"/>
      <c r="Q21" s="146"/>
      <c r="R21" s="146"/>
    </row>
    <row r="22" spans="1:18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Julio 2022'!$H$7:$N$22,3,FALSE),"0")</f>
        <v>0</v>
      </c>
      <c r="F22" s="158" t="str">
        <f>IFERROR(VLOOKUP(A22,'Control -LR-ES Julio 2022'!$H$7:$N$22,2,FALSE),"0")</f>
        <v>0</v>
      </c>
      <c r="G22" s="158" t="str">
        <f>IFERROR(VLOOKUP(A22,'Control -LR-ES Julio 2022'!$H$7:$N$22,5,FALSE),"0")</f>
        <v>0</v>
      </c>
      <c r="H22" s="158" t="str">
        <f>IFERROR(VLOOKUP(A22,'Control -LR-ES Julio 2022'!$H$7:$N$22,4,FALSE),"0")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350"/>
      <c r="M22" s="54" t="str">
        <f>A22</f>
        <v>RT80</v>
      </c>
      <c r="N22" s="144">
        <f t="shared" si="3"/>
        <v>0</v>
      </c>
      <c r="O22" s="146"/>
      <c r="P22" s="146"/>
      <c r="Q22" s="146"/>
      <c r="R22" s="146"/>
    </row>
    <row r="23" spans="1:18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Julio 2022'!$H$7:$N$22,3,FALSE),"0")</f>
        <v>0</v>
      </c>
      <c r="F23" s="158" t="str">
        <f>IFERROR(VLOOKUP(A23,'Control -LR-ES Julio 2022'!$H$7:$N$22,2,FALSE),"0")</f>
        <v>0</v>
      </c>
      <c r="G23" s="158" t="str">
        <f>IFERROR(VLOOKUP(A23,'Control -LR-ES Julio 2022'!$H$7:$N$22,5,FALSE),"0")</f>
        <v>0</v>
      </c>
      <c r="H23" s="158" t="str">
        <f>IFERROR(VLOOKUP(A23,'Control -LR-ES Julio 2022'!$H$7:$N$22,4,FALSE),"0")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350"/>
      <c r="M23" s="54"/>
      <c r="N23" s="144">
        <f t="shared" si="3"/>
        <v>0</v>
      </c>
      <c r="O23" s="146"/>
      <c r="P23" s="146"/>
      <c r="Q23" s="146"/>
      <c r="R23" s="146"/>
    </row>
    <row r="24" spans="1:18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Julio 2022'!$H$7:$N$22,3,FALSE),"0")</f>
        <v>0</v>
      </c>
      <c r="F24" s="158" t="str">
        <f>IFERROR(VLOOKUP(A24,'Control -LR-ES Julio 2022'!$H$7:$N$22,2,FALSE),"0")</f>
        <v>0</v>
      </c>
      <c r="G24" s="158" t="str">
        <f>IFERROR(VLOOKUP(A24,'Control -LR-ES Julio 2022'!$H$7:$N$22,5,FALSE),"0")</f>
        <v>0</v>
      </c>
      <c r="H24" s="158" t="str">
        <f>IFERROR(VLOOKUP(A24,'Control -LR-ES Julio 2022'!$H$7:$N$22,4,FALSE),"0")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350"/>
      <c r="M24" s="54"/>
      <c r="N24" s="144">
        <f t="shared" si="3"/>
        <v>0</v>
      </c>
      <c r="O24" s="146"/>
      <c r="P24" s="146"/>
      <c r="Q24" s="146"/>
      <c r="R24" s="146"/>
    </row>
    <row r="25" spans="1:18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Julio 2022'!$H$7:$N$22,3,FALSE),"0")</f>
        <v>0</v>
      </c>
      <c r="F25" s="158" t="str">
        <f>IFERROR(VLOOKUP(A25,'Control -LR-ES Julio 2022'!$H$7:$N$22,2,FALSE),"0")</f>
        <v>0</v>
      </c>
      <c r="G25" s="158" t="str">
        <f>IFERROR(VLOOKUP(A25,'Control -LR-ES Julio 2022'!$H$7:$N$22,5,FALSE),"0")</f>
        <v>0</v>
      </c>
      <c r="H25" s="158" t="str">
        <f>IFERROR(VLOOKUP(A25,'Control -LR-ES Julio 2022'!$H$7:$N$22,4,FALSE),"0")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350"/>
      <c r="M25" s="54"/>
      <c r="N25" s="144">
        <f t="shared" si="3"/>
        <v>0</v>
      </c>
      <c r="O25" s="146"/>
      <c r="P25" s="146"/>
      <c r="Q25" s="146"/>
      <c r="R25" s="146"/>
    </row>
    <row r="26" spans="1:18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Julio 2022'!$H$7:$N$22,3,FALSE),"0")</f>
        <v>0</v>
      </c>
      <c r="F26" s="158" t="str">
        <f>IFERROR(VLOOKUP(A26,'Control -LR-ES Julio 2022'!$H$7:$N$22,2,FALSE),"0")</f>
        <v>0</v>
      </c>
      <c r="G26" s="158" t="str">
        <f>IFERROR(VLOOKUP(A26,'Control -LR-ES Julio 2022'!$H$7:$N$22,5,FALSE),"0")</f>
        <v>0</v>
      </c>
      <c r="H26" s="158" t="str">
        <f>IFERROR(VLOOKUP(A26,'Control -LR-ES Julio 2022'!$H$7:$N$22,4,FALSE),"0")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350"/>
      <c r="M26" s="54"/>
      <c r="N26" s="144">
        <f t="shared" si="3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Julio 2022'!$H$7:$N$22,3,FALSE),"0")</f>
        <v>0</v>
      </c>
      <c r="F27" s="158">
        <f>IFERROR(VLOOKUP(A27,'Control -LR-ES Julio 2022'!$H$7:$N$22,2,FALSE),"0")</f>
        <v>1700</v>
      </c>
      <c r="G27" s="158">
        <f>IFERROR(VLOOKUP(A27,'Control -LR-ES Julio 2022'!$H$7:$N$22,5,FALSE),"0")</f>
        <v>0</v>
      </c>
      <c r="H27" s="158">
        <f>IFERROR(VLOOKUP(A27,'Control -LR-ES Julio 2022'!$H$7:$N$22,4,FALSE),"0")</f>
        <v>0</v>
      </c>
      <c r="I27" s="326">
        <f t="shared" si="1"/>
        <v>1700</v>
      </c>
      <c r="J27" s="327" t="s">
        <v>12</v>
      </c>
      <c r="K27" s="325">
        <f t="shared" si="2"/>
        <v>11050</v>
      </c>
      <c r="L27" s="350"/>
      <c r="M27" s="290" t="s">
        <v>246</v>
      </c>
      <c r="N27" s="144">
        <f t="shared" si="3"/>
        <v>1700</v>
      </c>
      <c r="O27" s="146"/>
      <c r="P27" s="146"/>
      <c r="Q27" s="146"/>
      <c r="R27" s="146"/>
    </row>
    <row r="28" spans="1:18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Julio 2022'!$H$7:$N$22,3,FALSE),"0")</f>
        <v>0</v>
      </c>
      <c r="F28" s="158" t="str">
        <f>IFERROR(VLOOKUP(A28,'Control -LR-ES Julio 2022'!$H$7:$N$22,2,FALSE),"0")</f>
        <v>0</v>
      </c>
      <c r="G28" s="158" t="str">
        <f>IFERROR(VLOOKUP(A28,'Control -LR-ES Julio 2022'!$H$7:$N$22,5,FALSE),"0")</f>
        <v>0</v>
      </c>
      <c r="H28" s="158" t="str">
        <f>IFERROR(VLOOKUP(A28,'Control -LR-ES Julio 2022'!$H$7:$N$22,4,FALSE),"0")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350"/>
      <c r="M28" s="290"/>
      <c r="N28" s="144">
        <f t="shared" si="3"/>
        <v>0</v>
      </c>
      <c r="O28" s="146"/>
      <c r="P28" s="146"/>
      <c r="Q28" s="146"/>
      <c r="R28" s="146"/>
    </row>
    <row r="29" spans="1:18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Julio 2022'!$H$7:$N$22,3,FALSE),"0")</f>
        <v>0</v>
      </c>
      <c r="F29" s="158" t="str">
        <f>IFERROR(VLOOKUP(A29,'Control -LR-ES Julio 2022'!$H$7:$N$22,2,FALSE),"0")</f>
        <v>0</v>
      </c>
      <c r="G29" s="158" t="str">
        <f>IFERROR(VLOOKUP(A29,'Control -LR-ES Julio 2022'!$H$7:$N$22,5,FALSE),"0")</f>
        <v>0</v>
      </c>
      <c r="H29" s="158" t="str">
        <f>IFERROR(VLOOKUP(A29,'Control -LR-ES Julio 2022'!$H$7:$N$22,4,FALSE),"0")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350"/>
      <c r="M29" s="290"/>
      <c r="N29" s="144">
        <f t="shared" si="3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Julio 2022'!$H$7:$N$22,3,FALSE),"0")</f>
        <v>0</v>
      </c>
      <c r="F30" s="158">
        <f>IFERROR(VLOOKUP(A30,'Control -LR-ES Julio 2022'!$H$7:$N$22,2,FALSE),"0")</f>
        <v>400</v>
      </c>
      <c r="G30" s="158">
        <f>IFERROR(VLOOKUP(A30,'Control -LR-ES Julio 2022'!$H$7:$N$22,5,FALSE),"0")</f>
        <v>0</v>
      </c>
      <c r="H30" s="158">
        <f>IFERROR(VLOOKUP(A30,'Control -LR-ES Julio 2022'!$H$7:$N$22,4,FALSE),"0")</f>
        <v>0</v>
      </c>
      <c r="I30" s="326">
        <f t="shared" si="1"/>
        <v>400</v>
      </c>
      <c r="J30" s="48" t="s">
        <v>12</v>
      </c>
      <c r="K30" s="325">
        <f t="shared" si="2"/>
        <v>880.00000000000011</v>
      </c>
      <c r="L30" s="350"/>
      <c r="M30" s="290" t="s">
        <v>247</v>
      </c>
      <c r="N30" s="144">
        <f t="shared" si="3"/>
        <v>400</v>
      </c>
      <c r="O30" s="146"/>
      <c r="P30" s="146"/>
      <c r="Q30" s="146"/>
      <c r="R30" s="146"/>
    </row>
    <row r="31" spans="1:18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Julio 2022'!$H$7:$N$22,3,FALSE),"0")</f>
        <v>0</v>
      </c>
      <c r="F31" s="158" t="str">
        <f>IFERROR(VLOOKUP(A31,'Control -LR-ES Julio 2022'!$H$7:$N$22,2,FALSE),"0")</f>
        <v>0</v>
      </c>
      <c r="G31" s="158" t="str">
        <f>IFERROR(VLOOKUP(A31,'Control -LR-ES Julio 2022'!$H$7:$N$22,5,FALSE),"0")</f>
        <v>0</v>
      </c>
      <c r="H31" s="158" t="str">
        <f>IFERROR(VLOOKUP(A31,'Control -LR-ES Julio 2022'!$H$7:$N$22,4,FALSE),"0")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350"/>
      <c r="M31" s="290"/>
      <c r="N31" s="337">
        <f t="shared" si="3"/>
        <v>0</v>
      </c>
      <c r="O31" s="146"/>
      <c r="P31" s="146"/>
      <c r="Q31" s="146"/>
      <c r="R31" s="146"/>
    </row>
    <row r="32" spans="1:18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Julio 2022'!$H$7:$N$22,3,FALSE),"0")</f>
        <v>0</v>
      </c>
      <c r="F32" s="158" t="str">
        <f>IFERROR(VLOOKUP(A32,'Control -LR-ES Julio 2022'!$H$7:$N$22,2,FALSE),"0")</f>
        <v>0</v>
      </c>
      <c r="G32" s="158" t="str">
        <f>IFERROR(VLOOKUP(A32,'Control -LR-ES Julio 2022'!$H$7:$N$22,5,FALSE),"0")</f>
        <v>0</v>
      </c>
      <c r="H32" s="158" t="str">
        <f>IFERROR(VLOOKUP(A32,'Control -LR-ES Julio 2022'!$H$7:$N$22,4,FALSE),"0")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350"/>
      <c r="M32" s="289"/>
      <c r="N32" s="337">
        <f t="shared" si="3"/>
        <v>0</v>
      </c>
      <c r="O32" s="146"/>
      <c r="P32" s="146"/>
      <c r="Q32" s="146"/>
      <c r="R32" s="146"/>
    </row>
    <row r="33" spans="1:20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Julio 2022'!$H$7:$N$22,3,FALSE),"0")</f>
        <v>0</v>
      </c>
      <c r="F33" s="158" t="str">
        <f>IFERROR(VLOOKUP(A33,'Control -LR-ES Julio 2022'!$H$7:$N$22,2,FALSE),"0")</f>
        <v>0</v>
      </c>
      <c r="G33" s="158" t="str">
        <f>IFERROR(VLOOKUP(A33,'Control -LR-ES Julio 2022'!$H$7:$N$22,5,FALSE),"0")</f>
        <v>0</v>
      </c>
      <c r="H33" s="158" t="str">
        <f>IFERROR(VLOOKUP(A33,'Control -LR-ES Julio 2022'!$H$7:$N$22,4,FALSE),"0")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350"/>
      <c r="M33" s="289"/>
      <c r="N33" s="337">
        <f t="shared" si="3"/>
        <v>0</v>
      </c>
      <c r="O33" s="146"/>
      <c r="P33" s="146"/>
      <c r="Q33" s="146"/>
      <c r="R33" s="146"/>
    </row>
    <row r="34" spans="1:20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Julio 2022'!$H$7:$N$22,3,FALSE),"0")</f>
        <v>0</v>
      </c>
      <c r="F34" s="158" t="str">
        <f>IFERROR(VLOOKUP(A34,'Control -LR-ES Julio 2022'!$H$7:$N$22,2,FALSE),"0")</f>
        <v>0</v>
      </c>
      <c r="G34" s="158" t="str">
        <f>IFERROR(VLOOKUP(A34,'Control -LR-ES Julio 2022'!$H$7:$N$22,5,FALSE),"0")</f>
        <v>0</v>
      </c>
      <c r="H34" s="158" t="str">
        <f>IFERROR(VLOOKUP(A34,'Control -LR-ES Julio 2022'!$H$7:$N$22,4,FALSE),"0")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350"/>
      <c r="M34" s="290"/>
      <c r="N34" s="337">
        <f t="shared" si="3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Julio 2022'!$H$7:$N$22,3,FALSE),"0")</f>
        <v>0</v>
      </c>
      <c r="F35" s="158">
        <f>IFERROR(VLOOKUP(A35,'Control -LR-ES Julio 2022'!$H$7:$N$22,2,FALSE),"0")</f>
        <v>0</v>
      </c>
      <c r="G35" s="158">
        <f>IFERROR(VLOOKUP(A35,'Control -LR-ES Julio 2022'!$H$7:$N$22,5,FALSE),"0")</f>
        <v>0</v>
      </c>
      <c r="H35" s="158">
        <f>IFERROR(VLOOKUP(A35,'Control -LR-ES Julio 2022'!$H$7:$N$22,4,FALSE),"0")</f>
        <v>800</v>
      </c>
      <c r="I35" s="326">
        <f t="shared" si="1"/>
        <v>800</v>
      </c>
      <c r="J35" s="327" t="s">
        <v>12</v>
      </c>
      <c r="K35" s="325">
        <f t="shared" si="2"/>
        <v>4240</v>
      </c>
      <c r="L35" s="350"/>
      <c r="M35" s="290" t="s">
        <v>155</v>
      </c>
      <c r="N35" s="354">
        <f t="shared" si="3"/>
        <v>800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Julio 2022'!$H$7:$N$22,3,FALSE),"0")</f>
        <v>0</v>
      </c>
      <c r="F36" s="158">
        <f>IFERROR(VLOOKUP(A36,'Control -LR-ES Julio 2022'!$H$7:$N$22,2,FALSE),"0")</f>
        <v>600</v>
      </c>
      <c r="G36" s="158">
        <f>IFERROR(VLOOKUP(A36,'Control -LR-ES Julio 2022'!$H$7:$N$22,5,FALSE),"0")</f>
        <v>0</v>
      </c>
      <c r="H36" s="158">
        <f>IFERROR(VLOOKUP(A36,'Control -LR-ES Julio 2022'!$H$7:$N$22,4,FALSE),"0")</f>
        <v>0</v>
      </c>
      <c r="I36" s="326">
        <f t="shared" si="1"/>
        <v>600</v>
      </c>
      <c r="J36" s="327" t="s">
        <v>12</v>
      </c>
      <c r="K36" s="325">
        <f t="shared" si="2"/>
        <v>1548</v>
      </c>
      <c r="L36" s="350"/>
      <c r="M36" s="290" t="s">
        <v>75</v>
      </c>
      <c r="N36" s="355">
        <f>I36/200</f>
        <v>3</v>
      </c>
      <c r="O36" s="146" t="s">
        <v>220</v>
      </c>
      <c r="P36" s="146"/>
      <c r="Q36" s="146"/>
      <c r="R36" s="146"/>
    </row>
    <row r="37" spans="1:20" ht="24.95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>
        <f>IFERROR(VLOOKUP(A37,'Control -LR-ES Julio 2022'!$H$7:$N$22,3,FALSE),"0")</f>
        <v>600</v>
      </c>
      <c r="F37" s="158">
        <f>IFERROR(VLOOKUP(A37,'Control -LR-ES Julio 2022'!$H$7:$N$22,2,FALSE),"0")</f>
        <v>0</v>
      </c>
      <c r="G37" s="158">
        <f>IFERROR(VLOOKUP(A37,'Control -LR-ES Julio 2022'!$H$7:$N$22,5,FALSE),"0")</f>
        <v>0</v>
      </c>
      <c r="H37" s="158">
        <f>IFERROR(VLOOKUP(A37,'Control -LR-ES Julio 2022'!$H$7:$N$22,4,FALSE),"0")</f>
        <v>0</v>
      </c>
      <c r="I37" s="326">
        <f t="shared" si="1"/>
        <v>600</v>
      </c>
      <c r="J37" s="327" t="s">
        <v>12</v>
      </c>
      <c r="K37" s="325">
        <f t="shared" si="2"/>
        <v>2640</v>
      </c>
      <c r="L37" s="350"/>
      <c r="M37" s="290" t="s">
        <v>248</v>
      </c>
      <c r="N37" s="346">
        <f t="shared" si="3"/>
        <v>600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Julio 2022'!$H$7:$N$22,3,FALSE),"0")</f>
        <v>0</v>
      </c>
      <c r="F38" s="158">
        <f>IFERROR(VLOOKUP(A38,'Control -LR-ES Julio 2022'!$H$7:$N$22,2,FALSE),"0")</f>
        <v>0</v>
      </c>
      <c r="G38" s="158">
        <f>IFERROR(VLOOKUP(A38,'Control -LR-ES Julio 2022'!$H$7:$N$22,5,FALSE),"0")</f>
        <v>0</v>
      </c>
      <c r="H38" s="158">
        <f>IFERROR(VLOOKUP(A38,'Control -LR-ES Julio 2022'!$H$7:$N$22,4,FALSE),"0")</f>
        <v>350</v>
      </c>
      <c r="I38" s="326">
        <f t="shared" si="1"/>
        <v>350</v>
      </c>
      <c r="J38" s="327" t="s">
        <v>12</v>
      </c>
      <c r="K38" s="325">
        <f t="shared" si="2"/>
        <v>1505</v>
      </c>
      <c r="L38" s="350"/>
      <c r="M38" s="290" t="s">
        <v>189</v>
      </c>
      <c r="N38" s="354">
        <f t="shared" si="3"/>
        <v>350</v>
      </c>
      <c r="O38" s="146"/>
      <c r="P38" s="146"/>
      <c r="Q38" s="146"/>
      <c r="R38" s="146"/>
    </row>
    <row r="39" spans="1:20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Julio 2022'!$H$7:$N$22,3,FALSE),"0")</f>
        <v>0</v>
      </c>
      <c r="F39" s="158" t="str">
        <f>IFERROR(VLOOKUP(A39,'Control -LR-ES Julio 2022'!$H$7:$N$22,2,FALSE),"0")</f>
        <v>0</v>
      </c>
      <c r="G39" s="158" t="str">
        <f>IFERROR(VLOOKUP(A39,'Control -LR-ES Julio 2022'!$H$7:$N$22,5,FALSE),"0")</f>
        <v>0</v>
      </c>
      <c r="H39" s="158" t="str">
        <f>IFERROR(VLOOKUP(A39,'Control -LR-ES Julio 2022'!$H$7:$N$22,4,FALSE),"0")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350"/>
      <c r="M39" s="54" t="str">
        <f>A39</f>
        <v>NOVOC DS3500</v>
      </c>
      <c r="N39" s="337">
        <f t="shared" si="3"/>
        <v>0</v>
      </c>
    </row>
    <row r="40" spans="1:20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Julio 2022'!$H$7:$N$22,3,FALSE),"0")</f>
        <v>0</v>
      </c>
      <c r="F40" s="158" t="str">
        <f>IFERROR(VLOOKUP(A40,'Control -LR-ES Julio 2022'!$H$7:$N$22,2,FALSE),"0")</f>
        <v>0</v>
      </c>
      <c r="G40" s="158" t="str">
        <f>IFERROR(VLOOKUP(A40,'Control -LR-ES Julio 2022'!$H$7:$N$22,5,FALSE),"0")</f>
        <v>0</v>
      </c>
      <c r="H40" s="158" t="str">
        <f>IFERROR(VLOOKUP(A40,'Control -LR-ES Julio 2022'!$H$7:$N$22,4,FALSE),"0")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350"/>
      <c r="M40" s="54" t="str">
        <f>A40</f>
        <v>ESB980</v>
      </c>
      <c r="N40" s="337">
        <f t="shared" si="3"/>
        <v>0</v>
      </c>
    </row>
    <row r="41" spans="1:20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Julio 2022'!$H$7:$N$22,3,FALSE),"0")</f>
        <v>0</v>
      </c>
      <c r="F41" s="158" t="str">
        <f>IFERROR(VLOOKUP(A41,'Control -LR-ES Julio 2022'!$H$7:$N$22,2,FALSE),"0")</f>
        <v>0</v>
      </c>
      <c r="G41" s="158" t="str">
        <f>IFERROR(VLOOKUP(A41,'Control -LR-ES Julio 2022'!$H$7:$N$22,5,FALSE),"0")</f>
        <v>0</v>
      </c>
      <c r="H41" s="158" t="str">
        <f>IFERROR(VLOOKUP(A41,'Control -LR-ES Julio 2022'!$H$7:$N$22,4,FALSE),"0")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350"/>
      <c r="M41" s="54" t="str">
        <f>A41</f>
        <v>BX256</v>
      </c>
      <c r="N41" s="337">
        <f t="shared" si="3"/>
        <v>0</v>
      </c>
    </row>
    <row r="42" spans="1:20" ht="24.95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>
        <f>IFERROR(VLOOKUP(A42,'Control -LR-ES Julio 2022'!$H$7:$N$22,3,FALSE),"0")</f>
        <v>0</v>
      </c>
      <c r="F42" s="158">
        <f>IFERROR(VLOOKUP(A42,'Control -LR-ES Julio 2022'!$H$7:$N$22,2,FALSE),"0")</f>
        <v>100</v>
      </c>
      <c r="G42" s="158">
        <f>IFERROR(VLOOKUP(A42,'Control -LR-ES Julio 2022'!$H$7:$N$22,5,FALSE),"0")</f>
        <v>0</v>
      </c>
      <c r="H42" s="158">
        <f>IFERROR(VLOOKUP(A42,'Control -LR-ES Julio 2022'!$H$7:$N$22,4,FALSE),"0")</f>
        <v>0</v>
      </c>
      <c r="I42" s="326">
        <f t="shared" si="1"/>
        <v>100</v>
      </c>
      <c r="J42" s="158" t="s">
        <v>12</v>
      </c>
      <c r="K42" s="325">
        <f t="shared" si="2"/>
        <v>445</v>
      </c>
      <c r="L42" s="350"/>
      <c r="M42" s="54" t="str">
        <f>A42</f>
        <v>RT740</v>
      </c>
      <c r="N42" s="355">
        <f>I42/200</f>
        <v>0.5</v>
      </c>
      <c r="O42" s="345" t="s">
        <v>220</v>
      </c>
      <c r="P42" s="146"/>
      <c r="Q42" s="146"/>
      <c r="R42" s="146"/>
    </row>
    <row r="43" spans="1:20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Julio 2022'!$H$7:$N$22,3,FALSE),"0")</f>
        <v>0</v>
      </c>
      <c r="F43" s="158" t="str">
        <f>IFERROR(VLOOKUP(A43,'Control -LR-ES Julio 2022'!$H$7:$N$22,2,FALSE),"0")</f>
        <v>0</v>
      </c>
      <c r="G43" s="158" t="str">
        <f>IFERROR(VLOOKUP(A43,'Control -LR-ES Julio 2022'!$H$7:$N$22,5,FALSE),"0")</f>
        <v>0</v>
      </c>
      <c r="H43" s="158" t="str">
        <f>IFERROR(VLOOKUP(A43,'Control -LR-ES Julio 2022'!$H$7:$N$22,4,FALSE),"0")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350"/>
      <c r="M43" s="54" t="str">
        <f>A43</f>
        <v>RT760</v>
      </c>
      <c r="N43" s="337">
        <f t="shared" si="3"/>
        <v>0</v>
      </c>
      <c r="O43" s="146"/>
      <c r="P43" s="146"/>
      <c r="Q43" s="146"/>
      <c r="R43" s="146"/>
    </row>
    <row r="44" spans="1:20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Julio 2022'!$H$7:$N$22,3,FALSE),"0")</f>
        <v>0</v>
      </c>
      <c r="F44" s="158" t="str">
        <f>IFERROR(VLOOKUP(A44,'Control -LR-ES Julio 2022'!$H$7:$N$22,2,FALSE),"0")</f>
        <v>0</v>
      </c>
      <c r="G44" s="158" t="str">
        <f>IFERROR(VLOOKUP(A44,'Control -LR-ES Julio 2022'!$H$7:$N$22,5,FALSE),"0")</f>
        <v>0</v>
      </c>
      <c r="H44" s="158" t="str">
        <f>IFERROR(VLOOKUP(A44,'Control -LR-ES Julio 2022'!$H$7:$N$22,4,FALSE),"0")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350"/>
      <c r="M44" s="290" t="s">
        <v>249</v>
      </c>
      <c r="N44" s="337">
        <f t="shared" si="3"/>
        <v>0</v>
      </c>
      <c r="O44" s="146"/>
      <c r="P44" s="146"/>
      <c r="Q44" s="146"/>
      <c r="R44" s="146"/>
    </row>
    <row r="45" spans="1:20" customFormat="1" ht="24.95" hidden="1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 t="str">
        <f>IFERROR(VLOOKUP(A45,'Control -LR-ES Julio 2022'!$H$7:$N$22,3,FALSE),"0")</f>
        <v>0</v>
      </c>
      <c r="F45" s="158" t="str">
        <f>IFERROR(VLOOKUP(A45,'Control -LR-ES Julio 2022'!$H$7:$N$22,2,FALSE),"0")</f>
        <v>0</v>
      </c>
      <c r="G45" s="158" t="str">
        <f>IFERROR(VLOOKUP(A45,'Control -LR-ES Julio 2022'!$H$7:$N$22,5,FALSE),"0")</f>
        <v>0</v>
      </c>
      <c r="H45" s="158" t="str">
        <f>IFERROR(VLOOKUP(A45,'Control -LR-ES Julio 2022'!$H$7:$N$22,4,FALSE),"0")</f>
        <v>0</v>
      </c>
      <c r="I45" s="326">
        <f t="shared" si="1"/>
        <v>0</v>
      </c>
      <c r="J45" s="327" t="s">
        <v>12</v>
      </c>
      <c r="K45" s="325">
        <f t="shared" si="2"/>
        <v>0</v>
      </c>
      <c r="L45" s="350">
        <f>D45*200</f>
        <v>642</v>
      </c>
      <c r="M45" s="290" t="s">
        <v>261</v>
      </c>
      <c r="N45" s="337">
        <f>I45/200</f>
        <v>0</v>
      </c>
      <c r="O45" s="345" t="s">
        <v>220</v>
      </c>
      <c r="P45" s="146"/>
      <c r="Q45" s="146"/>
      <c r="R45" s="146"/>
    </row>
    <row r="46" spans="1:20" customFormat="1" ht="24.95" customHeight="1" x14ac:dyDescent="0.2">
      <c r="A46" s="87" t="s">
        <v>329</v>
      </c>
      <c r="B46" s="158">
        <v>39</v>
      </c>
      <c r="C46" s="322" t="s">
        <v>332</v>
      </c>
      <c r="D46" s="325">
        <f t="shared" si="0"/>
        <v>4.9000000000000004</v>
      </c>
      <c r="E46" s="158">
        <f>IFERROR(VLOOKUP(A46,'Control -LR-ES Julio 2022'!$H$7:$N$22,3,FALSE),"0")</f>
        <v>300</v>
      </c>
      <c r="F46" s="158">
        <f>IFERROR(VLOOKUP(A46,'Control -LR-ES Julio 2022'!$H$7:$N$22,2,FALSE),"0")</f>
        <v>0</v>
      </c>
      <c r="G46" s="158">
        <f>IFERROR(VLOOKUP(A46,'Control -LR-ES Julio 2022'!$H$7:$N$22,5,FALSE),"0")</f>
        <v>0</v>
      </c>
      <c r="H46" s="158">
        <f>IFERROR(VLOOKUP(A46,'Control -LR-ES Julio 2022'!$H$7:$N$22,4,FALSE),"0")</f>
        <v>0</v>
      </c>
      <c r="I46" s="326">
        <f t="shared" si="1"/>
        <v>300</v>
      </c>
      <c r="J46" s="327"/>
      <c r="K46" s="325">
        <f t="shared" si="2"/>
        <v>1470</v>
      </c>
      <c r="L46" s="350"/>
      <c r="M46" s="290" t="s">
        <v>336</v>
      </c>
      <c r="N46" s="144">
        <f t="shared" si="3"/>
        <v>300</v>
      </c>
      <c r="O46" s="345"/>
      <c r="P46" s="146"/>
      <c r="Q46" s="146"/>
      <c r="R46" s="146"/>
    </row>
    <row r="47" spans="1:20" customFormat="1" ht="24.95" customHeight="1" x14ac:dyDescent="0.2">
      <c r="A47" s="87" t="s">
        <v>227</v>
      </c>
      <c r="B47" s="158">
        <v>40</v>
      </c>
      <c r="C47" s="324" t="s">
        <v>227</v>
      </c>
      <c r="D47" s="325">
        <f>VLOOKUP(A47,$A$102:$B$148,2,FALSE)</f>
        <v>4.4000000000000004</v>
      </c>
      <c r="E47" s="158">
        <f>IFERROR(VLOOKUP(A47,'Control -LR-ES Julio 2022'!$H$7:$N$22,3,FALSE),"0")</f>
        <v>960</v>
      </c>
      <c r="F47" s="158">
        <f>IFERROR(VLOOKUP(A47,'Control -LR-ES Julio 2022'!$H$7:$N$22,2,FALSE),"0")</f>
        <v>0</v>
      </c>
      <c r="G47" s="158">
        <f>IFERROR(VLOOKUP(A47,'Control -LR-ES Julio 2022'!$H$7:$N$22,5,FALSE),"0")</f>
        <v>0</v>
      </c>
      <c r="H47" s="158">
        <f>IFERROR(VLOOKUP(A47,'Control -LR-ES Julio 2022'!$H$7:$N$22,4,FALSE),"0")</f>
        <v>0</v>
      </c>
      <c r="I47" s="326">
        <f t="shared" si="1"/>
        <v>960</v>
      </c>
      <c r="J47" s="327" t="s">
        <v>12</v>
      </c>
      <c r="K47" s="325">
        <f t="shared" si="2"/>
        <v>4224</v>
      </c>
      <c r="L47" s="350"/>
      <c r="M47" s="290">
        <v>20002380</v>
      </c>
      <c r="N47" s="144">
        <f t="shared" si="3"/>
        <v>960</v>
      </c>
      <c r="O47" s="65" t="s">
        <v>224</v>
      </c>
      <c r="R47" s="146"/>
      <c r="S47" s="65"/>
      <c r="T47" s="65"/>
    </row>
    <row r="48" spans="1:20" ht="28.5" hidden="1" customHeight="1" x14ac:dyDescent="0.2">
      <c r="A48" s="87" t="s">
        <v>228</v>
      </c>
      <c r="B48" s="158">
        <v>41</v>
      </c>
      <c r="C48" s="329" t="s">
        <v>228</v>
      </c>
      <c r="D48" s="325">
        <f>VLOOKUP(A48,$A$102:$B$148,2,FALSE)</f>
        <v>3.88</v>
      </c>
      <c r="E48" s="158" t="str">
        <f>IFERROR(VLOOKUP(A48,'Control -LR-ES Julio 2022'!$H$7:$N$22,3,FALSE),"0")</f>
        <v>0</v>
      </c>
      <c r="F48" s="158" t="str">
        <f>IFERROR(VLOOKUP(A48,'Control -LR-ES Julio 2022'!$H$7:$N$22,2,FALSE),"0")</f>
        <v>0</v>
      </c>
      <c r="G48" s="158" t="str">
        <f>IFERROR(VLOOKUP(A48,'Control -LR-ES Julio 2022'!$H$7:$N$22,5,FALSE),"0")</f>
        <v>0</v>
      </c>
      <c r="H48" s="158" t="str">
        <f>IFERROR(VLOOKUP(A48,'Control -LR-ES Julio 2022'!$H$7:$N$22,4,FALSE),"0")</f>
        <v>0</v>
      </c>
      <c r="I48" s="326">
        <f t="shared" si="1"/>
        <v>0</v>
      </c>
      <c r="J48" s="204" t="s">
        <v>12</v>
      </c>
      <c r="K48" s="325">
        <f t="shared" si="2"/>
        <v>0</v>
      </c>
      <c r="L48" s="350"/>
      <c r="M48" s="290">
        <v>20002186</v>
      </c>
      <c r="N48" s="337">
        <f t="shared" si="3"/>
        <v>0</v>
      </c>
      <c r="O48"/>
      <c r="P48"/>
      <c r="Q48"/>
    </row>
    <row r="49" spans="1:22" s="268" customFormat="1" ht="30" customHeight="1" x14ac:dyDescent="0.2">
      <c r="B49" s="269"/>
      <c r="C49" s="562" t="s">
        <v>11</v>
      </c>
      <c r="D49" s="563"/>
      <c r="E49" s="326">
        <f>SUM(E8:E48)</f>
        <v>2050</v>
      </c>
      <c r="F49" s="326">
        <f>SUM(F8:F48)</f>
        <v>5350</v>
      </c>
      <c r="G49" s="326">
        <f>SUM(G8:G48)</f>
        <v>100</v>
      </c>
      <c r="H49" s="326">
        <f>SUM(H8:H48)</f>
        <v>1150</v>
      </c>
      <c r="I49" s="333">
        <f>SUM(I8:I48)</f>
        <v>8650</v>
      </c>
      <c r="J49" s="334" t="s">
        <v>12</v>
      </c>
      <c r="K49" s="335">
        <f>SUM(K8:K48)</f>
        <v>34939.4</v>
      </c>
      <c r="L49" s="350"/>
      <c r="M49" s="271"/>
      <c r="O49" s="185"/>
      <c r="P49" s="142"/>
      <c r="Q49" s="142"/>
      <c r="R49" s="142"/>
      <c r="S49" s="142"/>
    </row>
    <row r="50" spans="1:22" s="268" customFormat="1" ht="30" customHeight="1" x14ac:dyDescent="0.2">
      <c r="B50" s="269"/>
      <c r="C50" s="330"/>
      <c r="D50" s="330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350"/>
      <c r="M50" s="271"/>
      <c r="O50" s="185"/>
      <c r="P50" s="142"/>
      <c r="Q50" s="142"/>
      <c r="R50" s="142"/>
      <c r="S50" s="142"/>
    </row>
    <row r="51" spans="1:22" s="268" customFormat="1" ht="30" customHeight="1" x14ac:dyDescent="0.2">
      <c r="B51" s="269"/>
      <c r="C51" s="542" t="s">
        <v>322</v>
      </c>
      <c r="D51" s="542"/>
      <c r="E51" s="542"/>
      <c r="F51" s="542"/>
      <c r="G51" s="542"/>
      <c r="H51" s="542"/>
      <c r="I51" s="261">
        <f>J51/J51</f>
        <v>1</v>
      </c>
      <c r="J51" s="309">
        <f>K49</f>
        <v>34939.4</v>
      </c>
      <c r="K51" s="309">
        <f>J51*0.97</f>
        <v>33891.218000000001</v>
      </c>
      <c r="L51" s="350"/>
      <c r="M51" s="56"/>
      <c r="N51" s="286"/>
      <c r="S51" s="142"/>
      <c r="T51" s="142"/>
      <c r="U51" s="142"/>
      <c r="V51" s="142"/>
    </row>
    <row r="52" spans="1:22" s="268" customFormat="1" ht="30" customHeight="1" x14ac:dyDescent="0.2">
      <c r="B52" s="269"/>
      <c r="C52" s="557" t="s">
        <v>311</v>
      </c>
      <c r="D52" s="558"/>
      <c r="E52" s="558"/>
      <c r="F52" s="558"/>
      <c r="G52" s="558"/>
      <c r="H52" s="559"/>
      <c r="I52" s="261">
        <f>J52/$J$51</f>
        <v>0.25614063206580534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8949.4</v>
      </c>
      <c r="K52" s="70">
        <f>J52*0.97</f>
        <v>8680.9179999999997</v>
      </c>
      <c r="L52" s="350"/>
      <c r="M52" s="56"/>
      <c r="N52" s="286"/>
      <c r="S52" s="142"/>
      <c r="T52" s="142"/>
      <c r="U52" s="142"/>
      <c r="V52" s="142"/>
    </row>
    <row r="53" spans="1:22" s="268" customFormat="1" ht="30" customHeight="1" x14ac:dyDescent="0.2">
      <c r="B53" s="269"/>
      <c r="C53" s="557" t="s">
        <v>313</v>
      </c>
      <c r="D53" s="558"/>
      <c r="E53" s="558"/>
      <c r="F53" s="558"/>
      <c r="G53" s="558"/>
      <c r="H53" s="559"/>
      <c r="I53" s="261">
        <f>J53/$J$51</f>
        <v>0.57253415914411809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20004</v>
      </c>
      <c r="K53" s="70">
        <f>J53*0.97</f>
        <v>19403.88</v>
      </c>
      <c r="L53" s="56"/>
      <c r="M53" s="56"/>
      <c r="N53" s="286"/>
      <c r="S53" s="142"/>
      <c r="T53" s="142"/>
      <c r="U53" s="142"/>
      <c r="V53" s="142"/>
    </row>
    <row r="54" spans="1:22" s="268" customFormat="1" ht="30" customHeight="1" x14ac:dyDescent="0.2">
      <c r="B54" s="269"/>
      <c r="C54" s="569" t="s">
        <v>312</v>
      </c>
      <c r="D54" s="570"/>
      <c r="E54" s="570"/>
      <c r="F54" s="570"/>
      <c r="G54" s="570"/>
      <c r="H54" s="571"/>
      <c r="I54" s="261">
        <f>J54/$J$51</f>
        <v>6.897657086269369E-3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241</v>
      </c>
      <c r="K54" s="70">
        <f>J54*0.97</f>
        <v>233.76999999999998</v>
      </c>
      <c r="L54" s="56"/>
      <c r="M54" s="56"/>
      <c r="N54" s="286"/>
      <c r="S54" s="142"/>
      <c r="T54" s="142"/>
      <c r="U54" s="142"/>
      <c r="V54" s="142"/>
    </row>
    <row r="55" spans="1:22" s="268" customFormat="1" ht="30" customHeight="1" x14ac:dyDescent="0.2">
      <c r="B55" s="269"/>
      <c r="C55" s="569" t="s">
        <v>314</v>
      </c>
      <c r="D55" s="570"/>
      <c r="E55" s="570"/>
      <c r="F55" s="570"/>
      <c r="G55" s="570"/>
      <c r="H55" s="571"/>
      <c r="I55" s="261">
        <f>J55/$J$51</f>
        <v>0.16442755170380716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5745</v>
      </c>
      <c r="K55" s="70">
        <f>J55*0.97</f>
        <v>5572.65</v>
      </c>
      <c r="L55" s="56"/>
      <c r="M55" s="56"/>
      <c r="N55" s="286"/>
      <c r="S55" s="142"/>
      <c r="T55" s="142"/>
      <c r="U55" s="142"/>
      <c r="V55" s="142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56"/>
      <c r="M56" s="56"/>
      <c r="N56" s="286"/>
      <c r="S56" s="142"/>
      <c r="T56" s="142"/>
      <c r="U56" s="142"/>
      <c r="V56" s="142"/>
    </row>
    <row r="57" spans="1:22" ht="30" customHeight="1" x14ac:dyDescent="0.2">
      <c r="B57" s="289"/>
      <c r="C57" s="560" t="s">
        <v>306</v>
      </c>
      <c r="D57" s="560"/>
      <c r="E57" s="560"/>
      <c r="F57" s="560"/>
      <c r="G57" s="278">
        <v>2094.98</v>
      </c>
      <c r="H57" s="279">
        <v>0.3</v>
      </c>
      <c r="I57" s="158" t="s">
        <v>10</v>
      </c>
      <c r="J57" s="309">
        <f>(G57*H57)</f>
        <v>628.49400000000003</v>
      </c>
      <c r="K57" s="309">
        <f>J57*0.97</f>
        <v>609.63918000000001</v>
      </c>
      <c r="L57" s="56"/>
      <c r="M57" s="56"/>
      <c r="N57" s="174"/>
      <c r="O57" s="280"/>
      <c r="P57" s="60"/>
      <c r="Q57" s="59"/>
      <c r="R57" s="59"/>
      <c r="S57" s="59"/>
      <c r="T57" s="146"/>
    </row>
    <row r="58" spans="1:22" ht="30" customHeight="1" x14ac:dyDescent="0.2">
      <c r="B58" s="289"/>
      <c r="C58" s="564" t="s">
        <v>315</v>
      </c>
      <c r="D58" s="564"/>
      <c r="E58" s="564"/>
      <c r="F58" s="564"/>
      <c r="G58" s="278">
        <v>2094.98</v>
      </c>
      <c r="H58" s="279">
        <v>0.1</v>
      </c>
      <c r="I58" s="158" t="s">
        <v>10</v>
      </c>
      <c r="J58" s="309">
        <f>(G58*H58)</f>
        <v>209.49800000000002</v>
      </c>
      <c r="K58" s="309">
        <f>J58*0.97</f>
        <v>203.21306000000001</v>
      </c>
      <c r="L58" s="56"/>
      <c r="M58" s="344">
        <v>20002585</v>
      </c>
      <c r="N58" s="174">
        <f>G58</f>
        <v>2094.98</v>
      </c>
      <c r="O58" s="280">
        <v>0.4</v>
      </c>
      <c r="P58" s="60"/>
      <c r="Q58" s="59"/>
      <c r="R58" s="59"/>
      <c r="S58" s="59"/>
      <c r="T58" s="146"/>
    </row>
    <row r="59" spans="1:22" ht="30" customHeight="1" x14ac:dyDescent="0.2">
      <c r="B59" s="289"/>
      <c r="C59" s="560" t="s">
        <v>305</v>
      </c>
      <c r="D59" s="560"/>
      <c r="E59" s="560"/>
      <c r="F59" s="560"/>
      <c r="G59" s="226">
        <f>'Certifi, servi.EM Julio 2022'!E59</f>
        <v>1200728.3300624329</v>
      </c>
      <c r="H59" s="279">
        <v>0.3</v>
      </c>
      <c r="I59" s="158" t="s">
        <v>10</v>
      </c>
      <c r="J59" s="352">
        <f>(G59*H59)</f>
        <v>360218.49901872984</v>
      </c>
      <c r="K59" s="352">
        <f>J59*0.97</f>
        <v>349411.94404816796</v>
      </c>
      <c r="L59" s="56"/>
      <c r="M59" s="342">
        <v>20002369</v>
      </c>
      <c r="N59" s="174">
        <f>G59</f>
        <v>1200728.3300624329</v>
      </c>
      <c r="O59" s="280">
        <f>0.4</f>
        <v>0.4</v>
      </c>
      <c r="P59" s="60"/>
      <c r="Q59" s="59"/>
      <c r="R59" s="59"/>
      <c r="S59" s="59"/>
      <c r="T59" s="146"/>
    </row>
    <row r="60" spans="1:22" ht="30" customHeight="1" x14ac:dyDescent="0.2">
      <c r="B60" s="289"/>
      <c r="C60" s="564" t="s">
        <v>316</v>
      </c>
      <c r="D60" s="564"/>
      <c r="E60" s="564"/>
      <c r="F60" s="564"/>
      <c r="G60" s="226">
        <f>'Certifi, servi.EM Julio 2022'!E59</f>
        <v>1200728.3300624329</v>
      </c>
      <c r="H60" s="279">
        <v>0.1</v>
      </c>
      <c r="I60" s="158" t="s">
        <v>10</v>
      </c>
      <c r="J60" s="352">
        <f>(G60*H60)</f>
        <v>120072.83300624329</v>
      </c>
      <c r="K60" s="352">
        <f>J60*0.97</f>
        <v>116470.64801605599</v>
      </c>
      <c r="L60" s="56"/>
      <c r="M60" s="56"/>
      <c r="O60" s="149"/>
      <c r="P60" s="280"/>
      <c r="Q60" s="60"/>
      <c r="R60" s="59"/>
      <c r="S60" s="59"/>
      <c r="T60" s="59"/>
      <c r="U60" s="146"/>
    </row>
    <row r="61" spans="1:22" ht="30" customHeight="1" x14ac:dyDescent="0.25">
      <c r="A61" s="144"/>
      <c r="B61" s="9"/>
      <c r="C61" s="10"/>
      <c r="D61" s="12"/>
      <c r="E61" s="12"/>
      <c r="F61" s="11"/>
      <c r="G61" s="11"/>
      <c r="H61" s="13"/>
      <c r="I61" s="11"/>
      <c r="J61" s="11"/>
      <c r="K61" s="13"/>
      <c r="L61" s="56"/>
      <c r="M61" s="56"/>
      <c r="N61" s="56"/>
      <c r="O61" s="56"/>
    </row>
    <row r="62" spans="1:22" s="282" customFormat="1" ht="30" customHeight="1" x14ac:dyDescent="0.2">
      <c r="A62" s="268"/>
      <c r="B62" s="566" t="s">
        <v>296</v>
      </c>
      <c r="C62" s="567"/>
      <c r="D62" s="567"/>
      <c r="E62" s="567"/>
      <c r="F62" s="567"/>
      <c r="G62" s="568"/>
      <c r="H62" s="281" t="s">
        <v>8</v>
      </c>
      <c r="I62" s="540">
        <f>J57+J51+J58</f>
        <v>35777.392</v>
      </c>
      <c r="J62" s="565"/>
      <c r="K62" s="541"/>
      <c r="L62" s="56"/>
      <c r="M62" s="56"/>
      <c r="N62" s="56"/>
      <c r="O62" s="5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66" t="s">
        <v>15</v>
      </c>
      <c r="C63" s="567"/>
      <c r="D63" s="567"/>
      <c r="E63" s="567"/>
      <c r="F63" s="567"/>
      <c r="G63" s="568"/>
      <c r="H63" s="283" t="s">
        <v>9</v>
      </c>
      <c r="I63" s="540">
        <f>J59+J60</f>
        <v>480291.33202497312</v>
      </c>
      <c r="J63" s="565"/>
      <c r="K63" s="541"/>
      <c r="L63" s="56"/>
      <c r="M63" s="56"/>
      <c r="N63" s="56"/>
      <c r="O63" s="56"/>
      <c r="P63" s="268"/>
      <c r="Q63" s="268"/>
      <c r="R63" s="268"/>
      <c r="S63" s="268"/>
      <c r="T63" s="268"/>
    </row>
    <row r="64" spans="1:22" s="282" customFormat="1" ht="30" customHeight="1" x14ac:dyDescent="0.2">
      <c r="B64" s="572" t="s">
        <v>192</v>
      </c>
      <c r="C64" s="573"/>
      <c r="D64" s="573"/>
      <c r="E64" s="573"/>
      <c r="F64" s="573"/>
      <c r="G64" s="574"/>
      <c r="H64" s="277" t="s">
        <v>8</v>
      </c>
      <c r="I64" s="536">
        <f>K51+K57+K58</f>
        <v>34704.070240000001</v>
      </c>
      <c r="J64" s="575"/>
      <c r="K64" s="537"/>
      <c r="L64" s="56"/>
      <c r="M64" s="56"/>
      <c r="N64" s="56"/>
      <c r="O64" s="5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72" t="s">
        <v>193</v>
      </c>
      <c r="C65" s="573"/>
      <c r="D65" s="573"/>
      <c r="E65" s="573"/>
      <c r="F65" s="573"/>
      <c r="G65" s="574"/>
      <c r="H65" s="277" t="s">
        <v>9</v>
      </c>
      <c r="I65" s="576">
        <f>K59+K60</f>
        <v>465882.59206422395</v>
      </c>
      <c r="J65" s="576"/>
      <c r="K65" s="576"/>
      <c r="L65" s="353"/>
      <c r="M65" s="56"/>
      <c r="N65" s="56"/>
      <c r="O65" s="56"/>
    </row>
    <row r="66" spans="1:15" x14ac:dyDescent="0.2">
      <c r="A66" s="88"/>
      <c r="B66" s="313"/>
      <c r="C66" s="144"/>
      <c r="D66" s="144"/>
      <c r="E66" s="144"/>
      <c r="H66" s="300"/>
      <c r="K66" s="243"/>
      <c r="L66" s="56"/>
      <c r="M66" s="56"/>
      <c r="N66" s="56"/>
      <c r="O66" s="56"/>
    </row>
    <row r="67" spans="1:15" ht="21.95" customHeight="1" x14ac:dyDescent="0.2">
      <c r="A67" s="88"/>
      <c r="B67" s="313"/>
      <c r="C67" s="144"/>
      <c r="D67" s="144"/>
      <c r="E67" s="144"/>
      <c r="H67" s="300"/>
      <c r="K67" s="243"/>
      <c r="L67" s="300"/>
    </row>
    <row r="68" spans="1:15" ht="21.95" customHeight="1" x14ac:dyDescent="0.2">
      <c r="A68" s="88"/>
      <c r="B68" s="313"/>
      <c r="C68" s="144"/>
      <c r="D68" s="144"/>
      <c r="E68" s="144"/>
      <c r="H68" s="300"/>
      <c r="K68" s="243"/>
      <c r="L68" s="300"/>
    </row>
    <row r="69" spans="1:15" ht="21.95" customHeight="1" x14ac:dyDescent="0.2">
      <c r="A69" s="88"/>
      <c r="B69" s="313"/>
      <c r="C69" s="144"/>
      <c r="D69" s="144"/>
      <c r="E69" s="144"/>
      <c r="H69" s="300"/>
      <c r="K69" s="243"/>
      <c r="L69" s="300"/>
    </row>
    <row r="70" spans="1:15" ht="21.95" customHeight="1" x14ac:dyDescent="0.2">
      <c r="A70" s="88"/>
      <c r="B70" s="313"/>
      <c r="D70" s="301"/>
      <c r="E70" s="301"/>
      <c r="F70" s="301"/>
      <c r="G70" s="301"/>
      <c r="H70" s="301"/>
      <c r="I70" s="301"/>
      <c r="J70" s="301"/>
      <c r="K70" s="244"/>
      <c r="L70" s="301"/>
      <c r="M70" s="301"/>
    </row>
    <row r="71" spans="1:15" ht="21.95" customHeight="1" x14ac:dyDescent="0.2">
      <c r="A71" s="88"/>
      <c r="B71" s="313"/>
      <c r="D71" s="301"/>
      <c r="F71" s="301"/>
      <c r="G71" s="301"/>
      <c r="H71" s="301"/>
      <c r="I71" s="301"/>
      <c r="J71" s="301"/>
      <c r="K71" s="244"/>
      <c r="L71" s="301"/>
      <c r="M71" s="301"/>
    </row>
    <row r="72" spans="1:15" ht="23.25" customHeight="1" x14ac:dyDescent="0.2">
      <c r="A72" s="88"/>
      <c r="B72" s="313"/>
      <c r="C72" s="51" t="s">
        <v>16</v>
      </c>
      <c r="D72" s="6"/>
      <c r="F72" s="336"/>
      <c r="G72" s="336"/>
      <c r="H72" s="516" t="s">
        <v>17</v>
      </c>
      <c r="I72" s="516"/>
      <c r="J72" s="516"/>
      <c r="K72" s="535"/>
      <c r="L72" s="266"/>
      <c r="M72" s="266"/>
    </row>
    <row r="73" spans="1:15" ht="15.75" x14ac:dyDescent="0.25">
      <c r="A73" s="88"/>
      <c r="B73" s="36"/>
      <c r="C73" s="46" t="s">
        <v>344</v>
      </c>
      <c r="D73" s="37"/>
      <c r="E73" s="38" t="s">
        <v>258</v>
      </c>
      <c r="F73" s="38"/>
      <c r="G73" s="38"/>
      <c r="H73" s="39"/>
      <c r="I73" s="38"/>
      <c r="J73" s="38"/>
      <c r="K73" s="39"/>
      <c r="L73" s="38"/>
      <c r="M73" s="38"/>
    </row>
    <row r="74" spans="1:15" ht="21.95" customHeight="1" x14ac:dyDescent="0.2">
      <c r="A74" s="88"/>
      <c r="B74" s="314"/>
      <c r="C74" s="315"/>
      <c r="D74" s="315"/>
      <c r="E74" s="316"/>
      <c r="F74" s="316"/>
      <c r="G74" s="316"/>
      <c r="H74" s="316"/>
      <c r="I74" s="316"/>
      <c r="J74" s="316"/>
      <c r="K74" s="245"/>
      <c r="L74" s="316"/>
      <c r="M74" s="316"/>
    </row>
    <row r="75" spans="1:15" ht="21.95" customHeight="1" x14ac:dyDescent="0.2">
      <c r="A75" s="88"/>
    </row>
    <row r="76" spans="1:15" ht="21.95" customHeight="1" x14ac:dyDescent="0.2">
      <c r="A76" s="88"/>
    </row>
    <row r="77" spans="1:15" ht="21.95" customHeight="1" x14ac:dyDescent="0.2">
      <c r="A77" s="88"/>
    </row>
    <row r="78" spans="1:15" ht="21.95" customHeight="1" x14ac:dyDescent="0.2">
      <c r="A78" s="88"/>
    </row>
    <row r="79" spans="1:15" ht="7.5" customHeight="1" x14ac:dyDescent="0.2">
      <c r="A79" s="88"/>
    </row>
    <row r="80" spans="1:15" ht="18" customHeight="1" x14ac:dyDescent="0.2">
      <c r="A80" s="88"/>
    </row>
    <row r="81" spans="1:14" ht="18" customHeight="1" x14ac:dyDescent="0.2">
      <c r="A81" s="88"/>
    </row>
    <row r="82" spans="1:14" ht="18" customHeight="1" x14ac:dyDescent="0.2">
      <c r="A82" s="88"/>
    </row>
    <row r="83" spans="1:14" ht="18" customHeight="1" x14ac:dyDescent="0.2">
      <c r="N83" s="55"/>
    </row>
    <row r="84" spans="1:14" ht="18" customHeight="1" x14ac:dyDescent="0.2"/>
    <row r="85" spans="1:14" ht="18" customHeight="1" x14ac:dyDescent="0.2"/>
    <row r="99" spans="1:13" ht="15" thickBot="1" x14ac:dyDescent="0.25">
      <c r="A99" s="81" t="s">
        <v>32</v>
      </c>
      <c r="B99" s="80">
        <v>2.38</v>
      </c>
    </row>
    <row r="100" spans="1:13" ht="15" thickBot="1" x14ac:dyDescent="0.25">
      <c r="A100" s="81" t="s">
        <v>31</v>
      </c>
      <c r="B100" s="80">
        <v>3.18</v>
      </c>
      <c r="F100" s="55"/>
      <c r="G100" s="55"/>
      <c r="I100" s="55"/>
      <c r="J100" s="55"/>
      <c r="M100" s="55"/>
    </row>
    <row r="101" spans="1:13" ht="15" thickBot="1" x14ac:dyDescent="0.25">
      <c r="A101" s="81" t="s">
        <v>37</v>
      </c>
      <c r="B101" s="80">
        <v>2.41</v>
      </c>
      <c r="F101" s="55"/>
      <c r="G101" s="55"/>
      <c r="I101" s="55"/>
      <c r="J101" s="55"/>
      <c r="M101" s="55"/>
    </row>
    <row r="102" spans="1:13" ht="15" thickBot="1" x14ac:dyDescent="0.25">
      <c r="A102" s="81" t="s">
        <v>36</v>
      </c>
      <c r="B102" s="80">
        <v>2.15</v>
      </c>
      <c r="F102" s="55"/>
      <c r="G102" s="55"/>
      <c r="I102" s="55"/>
      <c r="J102" s="55"/>
      <c r="M102" s="55"/>
    </row>
    <row r="103" spans="1:13" ht="15" thickBot="1" x14ac:dyDescent="0.25">
      <c r="A103" s="81" t="s">
        <v>38</v>
      </c>
      <c r="B103" s="80">
        <v>2.83</v>
      </c>
      <c r="F103" s="55"/>
      <c r="G103" s="55"/>
      <c r="I103" s="55"/>
      <c r="J103" s="55"/>
      <c r="M103" s="55"/>
    </row>
    <row r="104" spans="1:13" ht="15" thickBot="1" x14ac:dyDescent="0.25">
      <c r="A104" s="81" t="s">
        <v>40</v>
      </c>
      <c r="B104" s="80">
        <v>2.15</v>
      </c>
      <c r="F104" s="55"/>
      <c r="G104" s="55"/>
      <c r="I104" s="55"/>
      <c r="J104" s="55"/>
      <c r="M104" s="55"/>
    </row>
    <row r="105" spans="1:13" ht="15" thickBot="1" x14ac:dyDescent="0.25">
      <c r="A105" s="81" t="s">
        <v>39</v>
      </c>
      <c r="B105" s="80">
        <v>3.46</v>
      </c>
      <c r="F105" s="55"/>
      <c r="G105" s="55"/>
      <c r="I105" s="55"/>
      <c r="J105" s="55"/>
      <c r="M105" s="55"/>
    </row>
    <row r="106" spans="1:13" ht="15" thickBot="1" x14ac:dyDescent="0.25">
      <c r="A106" s="81" t="s">
        <v>28</v>
      </c>
      <c r="B106" s="80">
        <v>2.76</v>
      </c>
      <c r="F106" s="55"/>
      <c r="G106" s="55"/>
      <c r="I106" s="55"/>
      <c r="J106" s="55"/>
      <c r="M106" s="55"/>
    </row>
    <row r="107" spans="1:13" ht="15" thickBot="1" x14ac:dyDescent="0.25">
      <c r="A107" s="81" t="s">
        <v>41</v>
      </c>
      <c r="B107" s="80">
        <v>4.3899999999999997</v>
      </c>
      <c r="F107" s="55"/>
      <c r="G107" s="55"/>
      <c r="I107" s="55"/>
      <c r="J107" s="55"/>
      <c r="M107" s="55"/>
    </row>
    <row r="108" spans="1:13" ht="15" thickBot="1" x14ac:dyDescent="0.25">
      <c r="A108" s="81" t="s">
        <v>43</v>
      </c>
      <c r="B108" s="80">
        <v>1.18</v>
      </c>
      <c r="F108" s="55"/>
      <c r="G108" s="55"/>
      <c r="I108" s="55"/>
      <c r="J108" s="55"/>
      <c r="M108" s="55"/>
    </row>
    <row r="109" spans="1:13" ht="15" thickBot="1" x14ac:dyDescent="0.25">
      <c r="A109" s="81" t="s">
        <v>30</v>
      </c>
      <c r="B109" s="80">
        <v>1.84</v>
      </c>
      <c r="F109" s="55"/>
      <c r="G109" s="55"/>
      <c r="I109" s="55"/>
      <c r="J109" s="55"/>
      <c r="M109" s="55"/>
    </row>
    <row r="110" spans="1:13" ht="15" thickBot="1" x14ac:dyDescent="0.25">
      <c r="A110" s="81" t="s">
        <v>34</v>
      </c>
      <c r="B110" s="80">
        <v>5.98</v>
      </c>
      <c r="F110" s="55"/>
      <c r="G110" s="55"/>
      <c r="I110" s="55"/>
      <c r="J110" s="55"/>
      <c r="M110" s="55"/>
    </row>
    <row r="111" spans="1:13" ht="15" thickBot="1" x14ac:dyDescent="0.25">
      <c r="A111" s="81" t="s">
        <v>33</v>
      </c>
      <c r="B111" s="80">
        <v>5.45</v>
      </c>
      <c r="F111" s="55"/>
      <c r="G111" s="55"/>
      <c r="I111" s="55"/>
      <c r="J111" s="55"/>
      <c r="M111" s="55"/>
    </row>
    <row r="112" spans="1:13" ht="15" thickBot="1" x14ac:dyDescent="0.25">
      <c r="A112" s="81" t="s">
        <v>42</v>
      </c>
      <c r="B112" s="80">
        <v>3.9</v>
      </c>
      <c r="F112" s="55"/>
      <c r="G112" s="55"/>
      <c r="I112" s="55"/>
      <c r="J112" s="55"/>
      <c r="M112" s="55"/>
    </row>
    <row r="113" spans="1:13" ht="15" thickBot="1" x14ac:dyDescent="0.25">
      <c r="A113" s="81" t="s">
        <v>29</v>
      </c>
      <c r="B113" s="80">
        <v>2</v>
      </c>
      <c r="F113" s="55"/>
      <c r="G113" s="55"/>
      <c r="I113" s="55"/>
      <c r="J113" s="55"/>
      <c r="M113" s="55"/>
    </row>
    <row r="114" spans="1:13" ht="15" thickBot="1" x14ac:dyDescent="0.25">
      <c r="A114" s="81" t="s">
        <v>62</v>
      </c>
      <c r="B114" s="80">
        <v>1.9</v>
      </c>
      <c r="F114" s="55"/>
      <c r="G114" s="55"/>
      <c r="I114" s="55"/>
      <c r="J114" s="55"/>
      <c r="M114" s="55"/>
    </row>
    <row r="115" spans="1:13" ht="15.75" customHeight="1" thickBot="1" x14ac:dyDescent="0.25">
      <c r="A115" s="81" t="s">
        <v>63</v>
      </c>
      <c r="B115" s="80">
        <v>3.4</v>
      </c>
      <c r="F115" s="55"/>
      <c r="G115" s="55"/>
      <c r="I115" s="55"/>
      <c r="J115" s="55"/>
      <c r="M115" s="55"/>
    </row>
    <row r="116" spans="1:13" ht="15" thickBot="1" x14ac:dyDescent="0.25">
      <c r="A116" s="81" t="s">
        <v>64</v>
      </c>
      <c r="B116" s="80">
        <v>6.1</v>
      </c>
      <c r="F116" s="55"/>
      <c r="G116" s="55"/>
      <c r="I116" s="55"/>
      <c r="J116" s="55"/>
      <c r="M116" s="55"/>
    </row>
    <row r="117" spans="1:13" ht="15" thickBot="1" x14ac:dyDescent="0.25">
      <c r="A117" s="81" t="s">
        <v>65</v>
      </c>
      <c r="B117" s="80">
        <v>6.5</v>
      </c>
      <c r="F117" s="55"/>
      <c r="G117" s="55"/>
      <c r="I117" s="55"/>
      <c r="J117" s="55"/>
      <c r="M117" s="55"/>
    </row>
    <row r="118" spans="1:13" ht="15" thickBot="1" x14ac:dyDescent="0.25">
      <c r="A118" s="81" t="s">
        <v>66</v>
      </c>
      <c r="B118" s="80">
        <v>4.4000000000000004</v>
      </c>
      <c r="F118" s="55"/>
      <c r="G118" s="55"/>
      <c r="I118" s="55"/>
      <c r="J118" s="55"/>
      <c r="M118" s="55"/>
    </row>
    <row r="119" spans="1:13" ht="15" thickBot="1" x14ac:dyDescent="0.25">
      <c r="A119" s="81" t="s">
        <v>67</v>
      </c>
      <c r="B119" s="80">
        <v>2850</v>
      </c>
      <c r="F119" s="55"/>
      <c r="G119" s="55"/>
      <c r="I119" s="55"/>
      <c r="J119" s="55"/>
      <c r="M119" s="55"/>
    </row>
    <row r="120" spans="1:13" ht="15" thickBot="1" x14ac:dyDescent="0.25">
      <c r="A120" s="81" t="s">
        <v>68</v>
      </c>
      <c r="B120" s="80">
        <v>4.5999999999999996</v>
      </c>
      <c r="F120" s="55"/>
      <c r="G120" s="55"/>
      <c r="I120" s="55"/>
      <c r="J120" s="55"/>
      <c r="M120" s="55"/>
    </row>
    <row r="121" spans="1:13" ht="15" thickBot="1" x14ac:dyDescent="0.25">
      <c r="A121" s="81" t="s">
        <v>69</v>
      </c>
      <c r="B121" s="80">
        <v>2.2000000000000002</v>
      </c>
      <c r="C121" s="65">
        <f>B121*200</f>
        <v>440.00000000000006</v>
      </c>
      <c r="F121" s="55"/>
      <c r="G121" s="55"/>
      <c r="I121" s="55"/>
      <c r="J121" s="55"/>
      <c r="M121" s="55"/>
    </row>
    <row r="122" spans="1:13" ht="15" thickBot="1" x14ac:dyDescent="0.25">
      <c r="A122" s="81" t="s">
        <v>70</v>
      </c>
      <c r="B122" s="80">
        <v>3.91</v>
      </c>
      <c r="F122" s="55"/>
      <c r="G122" s="55"/>
      <c r="I122" s="55"/>
      <c r="J122" s="55"/>
      <c r="M122" s="55"/>
    </row>
    <row r="123" spans="1:13" ht="15" thickBot="1" x14ac:dyDescent="0.25">
      <c r="A123" s="81" t="s">
        <v>71</v>
      </c>
      <c r="B123" s="80">
        <v>3.3</v>
      </c>
      <c r="F123" s="55"/>
      <c r="G123" s="55"/>
      <c r="I123" s="55"/>
      <c r="J123" s="55"/>
      <c r="M123" s="55"/>
    </row>
    <row r="124" spans="1:13" ht="15" thickBot="1" x14ac:dyDescent="0.25">
      <c r="A124" s="81" t="s">
        <v>266</v>
      </c>
      <c r="B124" s="80">
        <v>1180</v>
      </c>
      <c r="F124" s="55"/>
      <c r="G124" s="55"/>
      <c r="I124" s="55"/>
      <c r="J124" s="55"/>
      <c r="M124" s="55"/>
    </row>
    <row r="125" spans="1:13" ht="15" thickBot="1" x14ac:dyDescent="0.25">
      <c r="A125" s="81" t="s">
        <v>72</v>
      </c>
      <c r="B125" s="80">
        <v>4.1500000000000004</v>
      </c>
      <c r="F125" s="55"/>
      <c r="G125" s="55"/>
      <c r="I125" s="55"/>
      <c r="J125" s="55"/>
      <c r="M125" s="55"/>
    </row>
    <row r="126" spans="1:13" ht="15" thickBot="1" x14ac:dyDescent="0.25">
      <c r="A126" s="81" t="s">
        <v>73</v>
      </c>
      <c r="B126" s="80">
        <v>4.3600000000000003</v>
      </c>
      <c r="F126" s="55"/>
      <c r="G126" s="55"/>
      <c r="I126" s="55"/>
      <c r="J126" s="55"/>
      <c r="M126" s="55"/>
    </row>
    <row r="127" spans="1:13" ht="15" thickBot="1" x14ac:dyDescent="0.25">
      <c r="A127" s="81" t="s">
        <v>74</v>
      </c>
      <c r="B127" s="80">
        <v>5.3</v>
      </c>
      <c r="F127" s="55"/>
      <c r="G127" s="55"/>
      <c r="I127" s="55"/>
      <c r="J127" s="55"/>
      <c r="M127" s="55"/>
    </row>
    <row r="128" spans="1:13" ht="15" thickBot="1" x14ac:dyDescent="0.25">
      <c r="A128" s="81" t="s">
        <v>75</v>
      </c>
      <c r="B128" s="80">
        <v>2.58</v>
      </c>
      <c r="F128" s="55"/>
      <c r="G128" s="55"/>
      <c r="I128" s="55"/>
      <c r="J128" s="55"/>
      <c r="M128" s="55"/>
    </row>
    <row r="129" spans="1:13" ht="15" thickBot="1" x14ac:dyDescent="0.25">
      <c r="A129" s="81" t="s">
        <v>76</v>
      </c>
      <c r="B129" s="80">
        <v>4.4000000000000004</v>
      </c>
      <c r="F129" s="55"/>
      <c r="G129" s="55"/>
      <c r="I129" s="55"/>
      <c r="J129" s="55"/>
      <c r="M129" s="55"/>
    </row>
    <row r="130" spans="1:13" ht="15" thickBot="1" x14ac:dyDescent="0.25">
      <c r="A130" s="81" t="s">
        <v>77</v>
      </c>
      <c r="B130" s="80">
        <v>4.3</v>
      </c>
      <c r="F130" s="55"/>
      <c r="G130" s="55"/>
      <c r="I130" s="55"/>
      <c r="J130" s="55"/>
      <c r="M130" s="55"/>
    </row>
    <row r="131" spans="1:13" ht="29.25" thickBot="1" x14ac:dyDescent="0.25">
      <c r="A131" s="81" t="s">
        <v>58</v>
      </c>
      <c r="B131" s="80">
        <v>4.3</v>
      </c>
      <c r="H131" s="55"/>
      <c r="K131" s="55"/>
      <c r="L131" s="55"/>
    </row>
    <row r="132" spans="1:13" ht="15" thickBot="1" x14ac:dyDescent="0.25">
      <c r="A132" s="81" t="s">
        <v>35</v>
      </c>
      <c r="B132" s="80">
        <v>2.2000000000000002</v>
      </c>
    </row>
    <row r="133" spans="1:13" ht="15" thickBot="1" x14ac:dyDescent="0.25">
      <c r="A133" s="81" t="s">
        <v>27</v>
      </c>
      <c r="B133" s="80">
        <v>3.23</v>
      </c>
    </row>
    <row r="134" spans="1:13" ht="15" thickBot="1" x14ac:dyDescent="0.25">
      <c r="A134" s="81" t="s">
        <v>59</v>
      </c>
      <c r="B134" s="80">
        <v>3.23</v>
      </c>
    </row>
    <row r="135" spans="1:13" ht="14.25" x14ac:dyDescent="0.2">
      <c r="A135" s="165" t="s">
        <v>200</v>
      </c>
      <c r="B135" s="167">
        <v>5.19</v>
      </c>
      <c r="C135" s="65">
        <f>B135*200</f>
        <v>1038</v>
      </c>
    </row>
    <row r="136" spans="1:13" ht="15" thickBot="1" x14ac:dyDescent="0.25">
      <c r="A136" s="81" t="s">
        <v>203</v>
      </c>
      <c r="B136" s="80">
        <v>4.45</v>
      </c>
    </row>
    <row r="137" spans="1:13" x14ac:dyDescent="0.2">
      <c r="A137" s="96" t="s">
        <v>227</v>
      </c>
      <c r="B137" s="92">
        <v>4.4000000000000004</v>
      </c>
    </row>
    <row r="138" spans="1:13" x14ac:dyDescent="0.2">
      <c r="A138" s="97" t="s">
        <v>228</v>
      </c>
      <c r="B138" s="195">
        <v>3.88</v>
      </c>
    </row>
    <row r="139" spans="1:13" ht="14.25" x14ac:dyDescent="0.2">
      <c r="A139" s="84" t="s">
        <v>261</v>
      </c>
      <c r="B139" s="227">
        <v>3.21</v>
      </c>
    </row>
    <row r="140" spans="1:13" ht="14.25" x14ac:dyDescent="0.2">
      <c r="A140" s="84" t="s">
        <v>329</v>
      </c>
      <c r="B140" s="65">
        <v>4.9000000000000004</v>
      </c>
    </row>
  </sheetData>
  <autoFilter ref="A7:V60" xr:uid="{00000000-0009-0000-0000-000098000000}">
    <filterColumn colId="8">
      <filters blank="1">
        <filter val="1%"/>
        <filter val="1.270,00"/>
        <filter val="1.700,00"/>
        <filter val="100%"/>
        <filter val="100,00"/>
        <filter val="140,00"/>
        <filter val="16%"/>
        <filter val="250,00"/>
        <filter val="26%"/>
        <filter val="300,00"/>
        <filter val="350,00"/>
        <filter val="380,00"/>
        <filter val="400,00"/>
        <filter val="57%"/>
        <filter val="600,00"/>
        <filter val="8.650,00"/>
        <filter val="800,00"/>
        <filter val="960,00"/>
        <filter val="Mes"/>
      </filters>
    </filterColumn>
  </autoFilter>
  <mergeCells count="26">
    <mergeCell ref="H72:K72"/>
    <mergeCell ref="B63:G63"/>
    <mergeCell ref="I63:K63"/>
    <mergeCell ref="B64:G64"/>
    <mergeCell ref="I64:K64"/>
    <mergeCell ref="B65:G65"/>
    <mergeCell ref="I65:K65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pageSetUpPr fitToPage="1"/>
  </sheetPr>
  <dimension ref="A1:N82"/>
  <sheetViews>
    <sheetView zoomScale="98" zoomScaleNormal="98" workbookViewId="0">
      <selection activeCell="N23" sqref="N23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0.140625" style="60" bestFit="1" customWidth="1"/>
    <col min="13" max="13" width="11.42578125" bestFit="1" customWidth="1"/>
    <col min="14" max="15" width="13.42578125" bestFit="1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4" x14ac:dyDescent="0.2">
      <c r="B4" s="158">
        <v>80059660</v>
      </c>
      <c r="C4" s="163">
        <v>44762</v>
      </c>
      <c r="D4" s="158" t="s">
        <v>32</v>
      </c>
      <c r="E4" s="158">
        <v>1270</v>
      </c>
      <c r="F4" s="158" t="s">
        <v>323</v>
      </c>
      <c r="G4" s="60"/>
    </row>
    <row r="5" spans="2:14" x14ac:dyDescent="0.2">
      <c r="B5" s="158">
        <v>80059660</v>
      </c>
      <c r="C5" s="163">
        <v>44762</v>
      </c>
      <c r="D5" s="158" t="s">
        <v>65</v>
      </c>
      <c r="E5" s="158">
        <v>1700</v>
      </c>
      <c r="F5" s="158" t="s">
        <v>323</v>
      </c>
      <c r="G5" s="60"/>
    </row>
    <row r="6" spans="2:14" x14ac:dyDescent="0.2">
      <c r="B6" s="158">
        <v>80059660</v>
      </c>
      <c r="C6" s="163">
        <v>44762</v>
      </c>
      <c r="D6" s="158" t="s">
        <v>69</v>
      </c>
      <c r="E6" s="158">
        <v>400</v>
      </c>
      <c r="F6" s="158" t="s">
        <v>323</v>
      </c>
      <c r="G6" s="60"/>
      <c r="H6" s="53" t="s">
        <v>25</v>
      </c>
      <c r="I6" s="53" t="s">
        <v>129</v>
      </c>
      <c r="L6"/>
    </row>
    <row r="7" spans="2:14" x14ac:dyDescent="0.2">
      <c r="B7" s="158">
        <v>80059660</v>
      </c>
      <c r="C7" s="163">
        <v>44762</v>
      </c>
      <c r="D7" s="158" t="s">
        <v>38</v>
      </c>
      <c r="E7" s="158">
        <v>800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158">
        <v>80059660</v>
      </c>
      <c r="C8" s="163">
        <v>44762</v>
      </c>
      <c r="D8" s="158" t="s">
        <v>39</v>
      </c>
      <c r="E8" s="158">
        <v>100</v>
      </c>
      <c r="F8" s="158" t="s">
        <v>323</v>
      </c>
      <c r="H8" s="54" t="s">
        <v>32</v>
      </c>
      <c r="I8" s="496">
        <v>1270</v>
      </c>
      <c r="J8" s="496"/>
      <c r="K8" s="496"/>
      <c r="L8" s="496"/>
      <c r="M8" s="496"/>
      <c r="N8" s="496">
        <v>1270</v>
      </c>
    </row>
    <row r="9" spans="2:14" x14ac:dyDescent="0.2">
      <c r="B9" s="158">
        <v>80059660</v>
      </c>
      <c r="C9" s="163">
        <v>44762</v>
      </c>
      <c r="D9" s="158" t="s">
        <v>43</v>
      </c>
      <c r="E9" s="158">
        <v>380</v>
      </c>
      <c r="F9" s="158" t="s">
        <v>323</v>
      </c>
      <c r="H9" s="54" t="s">
        <v>69</v>
      </c>
      <c r="I9" s="496">
        <v>400</v>
      </c>
      <c r="J9" s="496"/>
      <c r="K9" s="496"/>
      <c r="L9" s="496"/>
      <c r="M9" s="496"/>
      <c r="N9" s="496">
        <v>400</v>
      </c>
    </row>
    <row r="10" spans="2:14" x14ac:dyDescent="0.2">
      <c r="B10" s="158">
        <v>80059660</v>
      </c>
      <c r="C10" s="163">
        <v>44762</v>
      </c>
      <c r="D10" s="113" t="s">
        <v>75</v>
      </c>
      <c r="E10" s="113">
        <v>600</v>
      </c>
      <c r="F10" s="113" t="s">
        <v>323</v>
      </c>
      <c r="H10" s="54" t="s">
        <v>38</v>
      </c>
      <c r="I10" s="496">
        <v>800</v>
      </c>
      <c r="J10" s="496"/>
      <c r="K10" s="496"/>
      <c r="L10" s="496"/>
      <c r="M10" s="496"/>
      <c r="N10" s="496">
        <v>800</v>
      </c>
    </row>
    <row r="11" spans="2:14" x14ac:dyDescent="0.2">
      <c r="B11" s="158">
        <v>80059661</v>
      </c>
      <c r="C11" s="163">
        <v>44762</v>
      </c>
      <c r="D11" s="113" t="s">
        <v>329</v>
      </c>
      <c r="E11" s="113">
        <v>300</v>
      </c>
      <c r="F11" s="113" t="s">
        <v>324</v>
      </c>
      <c r="H11" s="54" t="s">
        <v>75</v>
      </c>
      <c r="I11" s="496">
        <v>600</v>
      </c>
      <c r="J11" s="496"/>
      <c r="K11" s="496"/>
      <c r="L11" s="496"/>
      <c r="M11" s="496"/>
      <c r="N11" s="496">
        <v>600</v>
      </c>
    </row>
    <row r="12" spans="2:14" x14ac:dyDescent="0.2">
      <c r="B12" s="158">
        <v>80059661</v>
      </c>
      <c r="C12" s="163">
        <v>44762</v>
      </c>
      <c r="D12" s="113" t="s">
        <v>76</v>
      </c>
      <c r="E12" s="113">
        <v>600</v>
      </c>
      <c r="F12" s="113" t="s">
        <v>324</v>
      </c>
      <c r="H12" s="54" t="s">
        <v>65</v>
      </c>
      <c r="I12" s="496">
        <v>1700</v>
      </c>
      <c r="J12" s="496"/>
      <c r="K12" s="496"/>
      <c r="L12" s="496"/>
      <c r="M12" s="496"/>
      <c r="N12" s="496">
        <v>1700</v>
      </c>
    </row>
    <row r="13" spans="2:14" x14ac:dyDescent="0.2">
      <c r="B13" s="158">
        <v>80059661</v>
      </c>
      <c r="C13" s="163">
        <v>44762</v>
      </c>
      <c r="D13" s="113" t="s">
        <v>39</v>
      </c>
      <c r="E13" s="113">
        <v>150</v>
      </c>
      <c r="F13" s="113" t="s">
        <v>324</v>
      </c>
      <c r="H13" s="54" t="s">
        <v>39</v>
      </c>
      <c r="I13" s="496">
        <v>100</v>
      </c>
      <c r="J13" s="496">
        <v>150</v>
      </c>
      <c r="K13" s="496"/>
      <c r="L13" s="496"/>
      <c r="M13" s="496"/>
      <c r="N13" s="496">
        <v>250</v>
      </c>
    </row>
    <row r="14" spans="2:14" x14ac:dyDescent="0.2">
      <c r="B14" s="158">
        <v>80059661</v>
      </c>
      <c r="C14" s="163">
        <v>44762</v>
      </c>
      <c r="D14" s="113" t="s">
        <v>37</v>
      </c>
      <c r="E14" s="113">
        <v>40</v>
      </c>
      <c r="F14" s="113" t="s">
        <v>324</v>
      </c>
      <c r="H14" s="54" t="s">
        <v>329</v>
      </c>
      <c r="I14" s="496"/>
      <c r="J14" s="496">
        <v>300</v>
      </c>
      <c r="K14" s="496"/>
      <c r="L14" s="496"/>
      <c r="M14" s="496"/>
      <c r="N14" s="496">
        <v>300</v>
      </c>
    </row>
    <row r="15" spans="2:14" x14ac:dyDescent="0.2">
      <c r="B15" s="113">
        <v>80059663</v>
      </c>
      <c r="C15" s="163">
        <v>44762</v>
      </c>
      <c r="D15" s="113" t="s">
        <v>74</v>
      </c>
      <c r="E15" s="113">
        <v>800</v>
      </c>
      <c r="F15" s="113" t="s">
        <v>325</v>
      </c>
      <c r="H15" s="54" t="s">
        <v>203</v>
      </c>
      <c r="I15" s="496">
        <v>100</v>
      </c>
      <c r="J15" s="496"/>
      <c r="K15" s="496"/>
      <c r="L15" s="496"/>
      <c r="M15" s="496"/>
      <c r="N15" s="496">
        <v>100</v>
      </c>
    </row>
    <row r="16" spans="2:14" x14ac:dyDescent="0.2">
      <c r="B16" s="113">
        <v>80059663</v>
      </c>
      <c r="C16" s="163">
        <v>44762</v>
      </c>
      <c r="D16" s="113" t="s">
        <v>77</v>
      </c>
      <c r="E16" s="113">
        <v>350</v>
      </c>
      <c r="F16" s="113" t="s">
        <v>325</v>
      </c>
      <c r="H16" s="54" t="s">
        <v>77</v>
      </c>
      <c r="I16" s="496"/>
      <c r="J16" s="496"/>
      <c r="K16" s="496">
        <v>350</v>
      </c>
      <c r="L16" s="496"/>
      <c r="M16" s="496"/>
      <c r="N16" s="496">
        <v>350</v>
      </c>
    </row>
    <row r="17" spans="2:14" x14ac:dyDescent="0.2">
      <c r="B17" s="113">
        <v>80059663</v>
      </c>
      <c r="C17" s="163">
        <v>44762</v>
      </c>
      <c r="D17" s="113" t="s">
        <v>37</v>
      </c>
      <c r="E17" s="113">
        <v>100</v>
      </c>
      <c r="F17" s="113" t="s">
        <v>326</v>
      </c>
      <c r="H17" s="54" t="s">
        <v>37</v>
      </c>
      <c r="I17" s="496"/>
      <c r="J17" s="496">
        <v>40</v>
      </c>
      <c r="K17" s="496"/>
      <c r="L17" s="496">
        <v>100</v>
      </c>
      <c r="M17" s="496"/>
      <c r="N17" s="496">
        <v>140</v>
      </c>
    </row>
    <row r="18" spans="2:14" x14ac:dyDescent="0.2">
      <c r="B18" s="113">
        <v>80059678</v>
      </c>
      <c r="C18" s="163">
        <v>44763</v>
      </c>
      <c r="D18" s="113" t="s">
        <v>203</v>
      </c>
      <c r="E18" s="113">
        <v>100</v>
      </c>
      <c r="F18" s="113" t="s">
        <v>323</v>
      </c>
      <c r="H18" s="54" t="s">
        <v>74</v>
      </c>
      <c r="I18" s="496"/>
      <c r="J18" s="496"/>
      <c r="K18" s="496">
        <v>800</v>
      </c>
      <c r="L18" s="496"/>
      <c r="M18" s="496"/>
      <c r="N18" s="496">
        <v>800</v>
      </c>
    </row>
    <row r="19" spans="2:14" x14ac:dyDescent="0.2">
      <c r="B19" s="113"/>
      <c r="C19" s="163"/>
      <c r="D19" s="113"/>
      <c r="E19" s="113"/>
      <c r="F19" s="113"/>
      <c r="H19" s="54" t="s">
        <v>43</v>
      </c>
      <c r="I19" s="496">
        <v>380</v>
      </c>
      <c r="J19" s="496"/>
      <c r="K19" s="496"/>
      <c r="L19" s="496"/>
      <c r="M19" s="496"/>
      <c r="N19" s="496">
        <v>380</v>
      </c>
    </row>
    <row r="20" spans="2:14" x14ac:dyDescent="0.2">
      <c r="B20" s="113"/>
      <c r="C20" s="163"/>
      <c r="D20" s="113"/>
      <c r="E20" s="113"/>
      <c r="F20" s="113"/>
      <c r="H20" s="54" t="s">
        <v>227</v>
      </c>
      <c r="I20" s="496"/>
      <c r="J20" s="496">
        <v>960</v>
      </c>
      <c r="K20" s="496"/>
      <c r="L20" s="496"/>
      <c r="M20" s="496"/>
      <c r="N20" s="496">
        <v>960</v>
      </c>
    </row>
    <row r="21" spans="2:14" x14ac:dyDescent="0.2">
      <c r="B21" s="113"/>
      <c r="C21" s="163"/>
      <c r="D21" s="113"/>
      <c r="E21" s="235"/>
      <c r="F21" s="113"/>
      <c r="H21" s="54" t="s">
        <v>109</v>
      </c>
      <c r="I21" s="496"/>
      <c r="J21" s="496"/>
      <c r="K21" s="496"/>
      <c r="L21" s="496"/>
      <c r="M21" s="496"/>
      <c r="N21" s="496"/>
    </row>
    <row r="22" spans="2:14" x14ac:dyDescent="0.2">
      <c r="B22" s="113">
        <v>1661</v>
      </c>
      <c r="C22" s="114">
        <v>44763</v>
      </c>
      <c r="D22" s="113" t="s">
        <v>227</v>
      </c>
      <c r="E22" s="113">
        <v>960</v>
      </c>
      <c r="F22" s="113" t="s">
        <v>324</v>
      </c>
      <c r="H22" s="54" t="s">
        <v>76</v>
      </c>
      <c r="I22" s="496"/>
      <c r="J22" s="496">
        <v>600</v>
      </c>
      <c r="K22" s="496"/>
      <c r="L22" s="496"/>
      <c r="M22" s="496"/>
      <c r="N22" s="496">
        <v>600</v>
      </c>
    </row>
    <row r="23" spans="2:14" x14ac:dyDescent="0.2">
      <c r="B23" s="113"/>
      <c r="C23" s="114"/>
      <c r="D23" s="113"/>
      <c r="E23" s="113"/>
      <c r="F23" s="113"/>
      <c r="H23" s="54" t="s">
        <v>24</v>
      </c>
      <c r="I23" s="496">
        <v>5350</v>
      </c>
      <c r="J23" s="496">
        <v>2050</v>
      </c>
      <c r="K23" s="496">
        <v>1150</v>
      </c>
      <c r="L23" s="496">
        <v>100</v>
      </c>
      <c r="M23" s="496"/>
      <c r="N23" s="496">
        <v>8650</v>
      </c>
    </row>
    <row r="24" spans="2:14" x14ac:dyDescent="0.2">
      <c r="B24" s="113"/>
      <c r="C24" s="114"/>
      <c r="D24" s="113"/>
      <c r="E24" s="113"/>
      <c r="F24" s="113"/>
    </row>
    <row r="25" spans="2:14" x14ac:dyDescent="0.2">
      <c r="B25" s="113"/>
      <c r="C25" s="114"/>
      <c r="D25" s="113"/>
      <c r="E25" s="113"/>
      <c r="F25" s="113"/>
    </row>
    <row r="26" spans="2:14" x14ac:dyDescent="0.2">
      <c r="B26" s="113"/>
      <c r="C26" s="114"/>
      <c r="D26" s="113"/>
      <c r="E26" s="113"/>
      <c r="F26" s="113"/>
    </row>
    <row r="27" spans="2:14" x14ac:dyDescent="0.2">
      <c r="B27" s="113"/>
      <c r="C27" s="114"/>
      <c r="D27" s="113"/>
      <c r="E27" s="113"/>
      <c r="F27" s="113"/>
      <c r="H27" s="65"/>
    </row>
    <row r="28" spans="2:14" x14ac:dyDescent="0.2">
      <c r="B28" s="113"/>
      <c r="C28" s="114"/>
      <c r="D28" s="113"/>
      <c r="E28" s="113"/>
      <c r="F28" s="113"/>
    </row>
    <row r="29" spans="2:14" x14ac:dyDescent="0.2">
      <c r="B29" s="113"/>
      <c r="C29" s="114"/>
      <c r="D29" s="113"/>
      <c r="E29" s="113"/>
      <c r="F29" s="113"/>
    </row>
    <row r="30" spans="2:14" x14ac:dyDescent="0.2">
      <c r="B30" s="78"/>
      <c r="C30" s="79"/>
      <c r="D30" s="78"/>
      <c r="E30" s="78"/>
      <c r="F30" s="113"/>
    </row>
    <row r="31" spans="2:14" x14ac:dyDescent="0.2">
      <c r="C31" s="77"/>
      <c r="D31" s="60"/>
      <c r="F31" s="113"/>
    </row>
    <row r="32" spans="2:14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329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99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F4:F23" xr:uid="{00000000-0002-0000-9900-000000000000}">
      <formula1>$C$45:$C$48</formula1>
    </dataValidation>
    <dataValidation type="list" allowBlank="1" showInputMessage="1" showErrorMessage="1" sqref="F24:F38" xr:uid="{00000000-0002-0000-9900-000001000000}">
      <formula1>$C$53:$C$55</formula1>
    </dataValidation>
    <dataValidation type="list" allowBlank="1" showInputMessage="1" showErrorMessage="1" sqref="D14:D30" xr:uid="{00000000-0002-0000-9900-000002000000}">
      <formula1>$B$45:$B$83</formula1>
    </dataValidation>
    <dataValidation type="list" allowBlank="1" showInputMessage="1" showErrorMessage="1" sqref="D5:D13" xr:uid="{00000000-0002-0000-9900-000003000000}">
      <formula1>$B$45:$B$82</formula1>
    </dataValidation>
    <dataValidation type="list" allowBlank="1" showInputMessage="1" showErrorMessage="1" sqref="D31" xr:uid="{00000000-0002-0000-9900-000004000000}">
      <formula1>$B$45:$B$63</formula1>
    </dataValidation>
    <dataValidation type="list" allowBlank="1" showInputMessage="1" showErrorMessage="1" sqref="D4" xr:uid="{00000000-0002-0000-99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filterMode="1">
    <tabColor rgb="FFFFC000"/>
    <pageSetUpPr fitToPage="1"/>
  </sheetPr>
  <dimension ref="A2:W145"/>
  <sheetViews>
    <sheetView showGridLines="0" topLeftCell="A52" zoomScale="85" zoomScaleNormal="85" workbookViewId="0">
      <selection activeCell="I55" sqref="I55:I56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(L59+#REF!)/'Certifi, servi.EM Agosto 202'!L2+L57+L53+#REF!+#REF!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348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367" t="s">
        <v>32</v>
      </c>
      <c r="B8" s="368">
        <v>1</v>
      </c>
      <c r="C8" s="369" t="s">
        <v>49</v>
      </c>
      <c r="D8" s="370">
        <f>VLOOKUP(A8,$A$99:$B$151,2,FALSE)</f>
        <v>2.38</v>
      </c>
      <c r="E8" s="371">
        <f>IFERROR(VLOOKUP(A8,'Control-EM Agosto 2022 '!$H$3:$L$32,2,FALSE),"0")</f>
        <v>290</v>
      </c>
      <c r="F8" s="371">
        <f>IFERROR(VLOOKUP(A8,'Control-EM Agosto 2022 '!$H$6:$L$32,3,FALSE),"0")</f>
        <v>2600</v>
      </c>
      <c r="G8" s="371">
        <f t="shared" ref="G8:G51" si="0">E8+F8</f>
        <v>2890</v>
      </c>
      <c r="H8" s="368" t="s">
        <v>12</v>
      </c>
      <c r="I8" s="238">
        <f t="shared" ref="I8:I51" si="1">IFERROR(+D8*G8,"")</f>
        <v>6878.2</v>
      </c>
      <c r="J8" s="295"/>
      <c r="K8" s="270">
        <f t="shared" ref="K8:K44" si="2">I8+F8</f>
        <v>9478.2000000000007</v>
      </c>
      <c r="M8" s="373" t="s">
        <v>169</v>
      </c>
      <c r="N8" s="372">
        <f>G8</f>
        <v>2890</v>
      </c>
    </row>
    <row r="9" spans="1:20" s="372" customFormat="1" ht="24.95" customHeight="1" x14ac:dyDescent="0.2">
      <c r="A9" s="367" t="s">
        <v>31</v>
      </c>
      <c r="B9" s="368">
        <v>2</v>
      </c>
      <c r="C9" s="374" t="s">
        <v>48</v>
      </c>
      <c r="D9" s="370">
        <f t="shared" ref="D9:D51" si="3">VLOOKUP(A9,$A$99:$B$151,2,FALSE)</f>
        <v>3.18</v>
      </c>
      <c r="E9" s="371">
        <f>IFERROR(VLOOKUP(A9,'Control-EM Agosto 2022 '!$H$3:$L$32,2,FALSE),"0")</f>
        <v>940</v>
      </c>
      <c r="F9" s="371">
        <f>IFERROR(VLOOKUP(A9,'Control-EM Agosto 2022 '!$H$6:$L$32,3,FALSE),"0")</f>
        <v>0</v>
      </c>
      <c r="G9" s="371">
        <f t="shared" si="0"/>
        <v>940</v>
      </c>
      <c r="H9" s="368" t="s">
        <v>12</v>
      </c>
      <c r="I9" s="238">
        <f t="shared" si="1"/>
        <v>2989.2000000000003</v>
      </c>
      <c r="J9" s="295"/>
      <c r="K9" s="270">
        <f t="shared" si="2"/>
        <v>2989.2000000000003</v>
      </c>
      <c r="L9" s="373"/>
      <c r="M9" s="373" t="s">
        <v>152</v>
      </c>
      <c r="N9" s="372">
        <f t="shared" ref="N9:N51" si="4">G9</f>
        <v>940</v>
      </c>
    </row>
    <row r="10" spans="1:20" s="372" customFormat="1" ht="24.95" customHeight="1" x14ac:dyDescent="0.2">
      <c r="A10" s="367" t="s">
        <v>37</v>
      </c>
      <c r="B10" s="368">
        <v>3</v>
      </c>
      <c r="C10" s="374" t="s">
        <v>80</v>
      </c>
      <c r="D10" s="370">
        <f t="shared" si="3"/>
        <v>2.41</v>
      </c>
      <c r="E10" s="371">
        <f>IFERROR(VLOOKUP(A10,'Control-EM Agosto 2022 '!$H$3:$L$32,2,FALSE),"0")</f>
        <v>1200</v>
      </c>
      <c r="F10" s="371">
        <f>IFERROR(VLOOKUP(A10,'Control-EM Agosto 2022 '!$H$6:$L$32,3,FALSE),"0")</f>
        <v>0</v>
      </c>
      <c r="G10" s="371">
        <f t="shared" si="0"/>
        <v>1200</v>
      </c>
      <c r="H10" s="368" t="s">
        <v>12</v>
      </c>
      <c r="I10" s="238">
        <f t="shared" si="1"/>
        <v>2892</v>
      </c>
      <c r="J10" s="295"/>
      <c r="K10" s="270">
        <f t="shared" si="2"/>
        <v>2892</v>
      </c>
      <c r="L10" s="373"/>
      <c r="M10" s="373" t="s">
        <v>154</v>
      </c>
      <c r="N10" s="372">
        <f t="shared" si="4"/>
        <v>1200</v>
      </c>
    </row>
    <row r="11" spans="1:20" s="372" customFormat="1" ht="24.95" hidden="1" customHeight="1" x14ac:dyDescent="0.2">
      <c r="A11" s="367" t="s">
        <v>36</v>
      </c>
      <c r="B11" s="368">
        <v>4</v>
      </c>
      <c r="C11" s="374" t="s">
        <v>51</v>
      </c>
      <c r="D11" s="370">
        <f t="shared" si="3"/>
        <v>2.15</v>
      </c>
      <c r="E11" s="371" t="str">
        <f>IFERROR(VLOOKUP(A11,'Control-EM Agosto 2022 '!$H$3:$L$32,2,FALSE),"0")</f>
        <v>0</v>
      </c>
      <c r="F11" s="371" t="str">
        <f>IFERROR(VLOOKUP(A11,'Control-EM Agosto 2022 '!$H$6:$L$32,3,FALSE),"0")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s="367" t="s">
        <v>38</v>
      </c>
      <c r="B12" s="368">
        <v>5</v>
      </c>
      <c r="C12" s="374" t="s">
        <v>81</v>
      </c>
      <c r="D12" s="370">
        <f t="shared" si="3"/>
        <v>2.83</v>
      </c>
      <c r="E12" s="371" t="str">
        <f>IFERROR(VLOOKUP(A12,'Control-EM Agosto 2022 '!$H$3:$L$32,2,FALSE),"0")</f>
        <v>0</v>
      </c>
      <c r="F12" s="371" t="str">
        <f>IFERROR(VLOOKUP(A12,'Control-EM Agosto 2022 '!$H$6:$L$32,3,FALSE),"0")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367" t="s">
        <v>40</v>
      </c>
      <c r="B13" s="368">
        <v>6</v>
      </c>
      <c r="C13" s="374" t="s">
        <v>53</v>
      </c>
      <c r="D13" s="370">
        <f t="shared" si="3"/>
        <v>2.15</v>
      </c>
      <c r="E13" s="371" t="str">
        <f>IFERROR(VLOOKUP(A13,'Control-EM Agosto 2022 '!$H$3:$L$32,2,FALSE),"0")</f>
        <v>0</v>
      </c>
      <c r="F13" s="371" t="str">
        <f>IFERROR(VLOOKUP(A13,'Control-EM Agosto 2022 '!$H$6:$L$32,3,FALSE),"0")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367" t="s">
        <v>39</v>
      </c>
      <c r="B14" s="368">
        <v>7</v>
      </c>
      <c r="C14" s="374" t="s">
        <v>52</v>
      </c>
      <c r="D14" s="370">
        <f t="shared" si="3"/>
        <v>3.46</v>
      </c>
      <c r="E14" s="371">
        <f>IFERROR(VLOOKUP(A14,'Control-EM Agosto 2022 '!$H$3:$L$32,2,FALSE),"0")</f>
        <v>350</v>
      </c>
      <c r="F14" s="371">
        <f>IFERROR(VLOOKUP(A14,'Control-EM Agosto 2022 '!$H$6:$L$32,3,FALSE),"0")</f>
        <v>0</v>
      </c>
      <c r="G14" s="371">
        <f t="shared" si="0"/>
        <v>350</v>
      </c>
      <c r="H14" s="368" t="s">
        <v>12</v>
      </c>
      <c r="I14" s="238">
        <f t="shared" si="1"/>
        <v>1211</v>
      </c>
      <c r="J14" s="295"/>
      <c r="K14" s="270">
        <f t="shared" si="2"/>
        <v>1211</v>
      </c>
      <c r="L14" s="373"/>
      <c r="M14" s="373" t="s">
        <v>156</v>
      </c>
      <c r="N14" s="372">
        <f t="shared" si="4"/>
        <v>350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367" t="s">
        <v>28</v>
      </c>
      <c r="B15" s="368">
        <v>8</v>
      </c>
      <c r="C15" s="374" t="s">
        <v>44</v>
      </c>
      <c r="D15" s="370">
        <f t="shared" si="3"/>
        <v>2.76</v>
      </c>
      <c r="E15" s="371">
        <f>IFERROR(VLOOKUP(A15,'Control-EM Agosto 2022 '!$H$3:$L$32,2,FALSE),"0")</f>
        <v>70</v>
      </c>
      <c r="F15" s="371">
        <f>IFERROR(VLOOKUP(A15,'Control-EM Agosto 2022 '!$H$6:$L$32,3,FALSE),"0")</f>
        <v>0</v>
      </c>
      <c r="G15" s="371">
        <f t="shared" si="0"/>
        <v>70</v>
      </c>
      <c r="H15" s="375" t="s">
        <v>12</v>
      </c>
      <c r="I15" s="238">
        <f t="shared" si="1"/>
        <v>193.2</v>
      </c>
      <c r="J15" s="295"/>
      <c r="K15" s="270">
        <f t="shared" si="2"/>
        <v>193.2</v>
      </c>
      <c r="L15" s="373"/>
      <c r="M15" s="373" t="s">
        <v>347</v>
      </c>
      <c r="N15" s="372">
        <f t="shared" si="4"/>
        <v>70</v>
      </c>
    </row>
    <row r="16" spans="1:20" s="372" customFormat="1" ht="24.95" hidden="1" customHeight="1" x14ac:dyDescent="0.2">
      <c r="A16" s="367" t="s">
        <v>41</v>
      </c>
      <c r="B16" s="368">
        <v>9</v>
      </c>
      <c r="C16" s="374" t="s">
        <v>54</v>
      </c>
      <c r="D16" s="370">
        <f t="shared" si="3"/>
        <v>4.3899999999999997</v>
      </c>
      <c r="E16" s="371" t="str">
        <f>IFERROR(VLOOKUP(A16,'Control-EM Agosto 2022 '!$H$3:$L$32,2,FALSE),"0")</f>
        <v>0</v>
      </c>
      <c r="F16" s="371" t="str">
        <f>IFERROR(VLOOKUP(A16,'Control-EM Agosto 2022 '!$H$6:$L$32,3,FALSE),"0")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customHeight="1" x14ac:dyDescent="0.2">
      <c r="A17" s="367" t="s">
        <v>43</v>
      </c>
      <c r="B17" s="368">
        <v>10</v>
      </c>
      <c r="C17" s="374" t="s">
        <v>56</v>
      </c>
      <c r="D17" s="370">
        <f t="shared" si="3"/>
        <v>1.18</v>
      </c>
      <c r="E17" s="371">
        <f>IFERROR(VLOOKUP(A17,'Control-EM Agosto 2022 '!$H$3:$L$32,2,FALSE),"0")</f>
        <v>710</v>
      </c>
      <c r="F17" s="371">
        <f>IFERROR(VLOOKUP(A17,'Control-EM Agosto 2022 '!$H$6:$L$32,3,FALSE),"0")</f>
        <v>0</v>
      </c>
      <c r="G17" s="371">
        <f t="shared" si="0"/>
        <v>710</v>
      </c>
      <c r="H17" s="375" t="s">
        <v>12</v>
      </c>
      <c r="I17" s="238">
        <f t="shared" si="1"/>
        <v>837.8</v>
      </c>
      <c r="J17" s="295"/>
      <c r="K17" s="270">
        <f t="shared" si="2"/>
        <v>837.8</v>
      </c>
      <c r="L17" s="373"/>
      <c r="M17" s="373" t="s">
        <v>252</v>
      </c>
      <c r="N17" s="372">
        <f t="shared" si="4"/>
        <v>710</v>
      </c>
      <c r="Q17" s="365"/>
      <c r="R17" s="365"/>
      <c r="S17" s="365"/>
      <c r="T17" s="365"/>
    </row>
    <row r="18" spans="1:20" s="372" customFormat="1" ht="24.95" customHeight="1" x14ac:dyDescent="0.2">
      <c r="A18" s="367" t="s">
        <v>30</v>
      </c>
      <c r="B18" s="368">
        <v>11</v>
      </c>
      <c r="C18" s="374" t="s">
        <v>46</v>
      </c>
      <c r="D18" s="370">
        <f t="shared" si="3"/>
        <v>1.84</v>
      </c>
      <c r="E18" s="371">
        <f>IFERROR(VLOOKUP(A18,'Control-EM Agosto 2022 '!$H$3:$L$32,2,FALSE),"0")</f>
        <v>45</v>
      </c>
      <c r="F18" s="371">
        <f>IFERROR(VLOOKUP(A18,'Control-EM Agosto 2022 '!$H$6:$L$32,3,FALSE),"0")</f>
        <v>540</v>
      </c>
      <c r="G18" s="371">
        <f t="shared" si="0"/>
        <v>585</v>
      </c>
      <c r="H18" s="375" t="s">
        <v>12</v>
      </c>
      <c r="I18" s="238">
        <f t="shared" si="1"/>
        <v>1076.4000000000001</v>
      </c>
      <c r="J18" s="295"/>
      <c r="K18" s="270">
        <f t="shared" si="2"/>
        <v>1616.4</v>
      </c>
      <c r="L18" s="376"/>
      <c r="M18" s="373" t="s">
        <v>151</v>
      </c>
      <c r="N18" s="372">
        <f t="shared" si="4"/>
        <v>585</v>
      </c>
    </row>
    <row r="19" spans="1:20" s="372" customFormat="1" ht="24.95" hidden="1" customHeight="1" x14ac:dyDescent="0.2">
      <c r="A19" s="367" t="s">
        <v>34</v>
      </c>
      <c r="B19" s="368">
        <v>12</v>
      </c>
      <c r="C19" s="374" t="s">
        <v>85</v>
      </c>
      <c r="D19" s="370">
        <f t="shared" si="3"/>
        <v>5.98</v>
      </c>
      <c r="E19" s="371" t="str">
        <f>IFERROR(VLOOKUP(A19,'Control-EM Agosto 2022 '!$H$3:$L$32,2,FALSE),"0")</f>
        <v>0</v>
      </c>
      <c r="F19" s="371" t="str">
        <f>IFERROR(VLOOKUP(A19,'Control-EM Agosto 2022 '!$H$6:$L$32,3,FALSE),"0")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s="367" t="s">
        <v>33</v>
      </c>
      <c r="B20" s="368">
        <v>13</v>
      </c>
      <c r="C20" s="374" t="s">
        <v>78</v>
      </c>
      <c r="D20" s="370">
        <f t="shared" si="3"/>
        <v>5.45</v>
      </c>
      <c r="E20" s="371" t="str">
        <f>IFERROR(VLOOKUP(A20,'Control-EM Agosto 2022 '!$H$3:$L$32,2,FALSE),"0")</f>
        <v>0</v>
      </c>
      <c r="F20" s="371" t="str">
        <f>IFERROR(VLOOKUP(A20,'Control-EM Agosto 2022 '!$H$6:$L$32,3,FALSE),"0")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s="367" t="s">
        <v>42</v>
      </c>
      <c r="B21" s="368">
        <v>14</v>
      </c>
      <c r="C21" s="374" t="s">
        <v>55</v>
      </c>
      <c r="D21" s="370">
        <f t="shared" si="3"/>
        <v>3.9</v>
      </c>
      <c r="E21" s="371" t="str">
        <f>IFERROR(VLOOKUP(A21,'Control-EM Agosto 2022 '!$H$3:$L$32,2,FALSE),"0")</f>
        <v>0</v>
      </c>
      <c r="F21" s="371" t="str">
        <f>IFERROR(VLOOKUP(A21,'Control-EM Agosto 2022 '!$H$6:$L$32,3,FALSE),"0")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367" t="s">
        <v>29</v>
      </c>
      <c r="B22" s="368">
        <v>15</v>
      </c>
      <c r="C22" s="374" t="s">
        <v>45</v>
      </c>
      <c r="D22" s="370">
        <f t="shared" si="3"/>
        <v>2</v>
      </c>
      <c r="E22" s="371" t="str">
        <f>IFERROR(VLOOKUP(A22,'Control-EM Agosto 2022 '!$H$3:$L$32,2,FALSE),"0")</f>
        <v>0</v>
      </c>
      <c r="F22" s="371" t="str">
        <f>IFERROR(VLOOKUP(A22,'Control-EM Agosto 2022 '!$H$6:$L$32,3,FALSE),"0")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367" t="s">
        <v>62</v>
      </c>
      <c r="B23" s="368">
        <v>16</v>
      </c>
      <c r="C23" s="374" t="s">
        <v>83</v>
      </c>
      <c r="D23" s="370">
        <f t="shared" si="3"/>
        <v>1.9</v>
      </c>
      <c r="E23" s="371" t="str">
        <f>IFERROR(VLOOKUP(A23,'Control-EM Agosto 2022 '!$H$3:$L$32,2,FALSE),"0")</f>
        <v>0</v>
      </c>
      <c r="F23" s="371" t="str">
        <f>IFERROR(VLOOKUP(A23,'Control-EM Agosto 2022 '!$H$6:$L$32,3,FALSE),"0")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367" t="s">
        <v>63</v>
      </c>
      <c r="B24" s="368">
        <v>17</v>
      </c>
      <c r="C24" s="374" t="s">
        <v>84</v>
      </c>
      <c r="D24" s="370">
        <f t="shared" si="3"/>
        <v>3.4</v>
      </c>
      <c r="E24" s="371">
        <f>IFERROR(VLOOKUP(A24,'Control-EM Agosto 2022 '!$H$3:$L$32,2,FALSE),"0")</f>
        <v>0</v>
      </c>
      <c r="F24" s="371">
        <f>IFERROR(VLOOKUP(A24,'Control-EM Agosto 2022 '!$H$6:$L$32,3,FALSE),"0")</f>
        <v>540</v>
      </c>
      <c r="G24" s="371">
        <f t="shared" si="0"/>
        <v>540</v>
      </c>
      <c r="H24" s="375" t="s">
        <v>12</v>
      </c>
      <c r="I24" s="238">
        <f t="shared" si="1"/>
        <v>1836</v>
      </c>
      <c r="J24" s="295"/>
      <c r="K24" s="270">
        <f t="shared" si="2"/>
        <v>2376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s="367" t="s">
        <v>64</v>
      </c>
      <c r="B25" s="368">
        <v>18</v>
      </c>
      <c r="C25" s="374" t="s">
        <v>86</v>
      </c>
      <c r="D25" s="370">
        <f t="shared" si="3"/>
        <v>6.1</v>
      </c>
      <c r="E25" s="371" t="str">
        <f>IFERROR(VLOOKUP(A25,'Control-EM Agosto 2022 '!$H$3:$L$32,2,FALSE),"0")</f>
        <v>0</v>
      </c>
      <c r="F25" s="371" t="str">
        <f>IFERROR(VLOOKUP(A25,'Control-EM Agosto 2022 '!$H$6:$L$32,3,FALSE),"0")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s="367" t="s">
        <v>65</v>
      </c>
      <c r="B26" s="368">
        <v>19</v>
      </c>
      <c r="C26" s="374" t="s">
        <v>87</v>
      </c>
      <c r="D26" s="370">
        <f t="shared" si="3"/>
        <v>6.5</v>
      </c>
      <c r="E26" s="371" t="str">
        <f>IFERROR(VLOOKUP(A26,'Control-EM Agosto 2022 '!$H$3:$L$32,2,FALSE),"0")</f>
        <v>0</v>
      </c>
      <c r="F26" s="371" t="str">
        <f>IFERROR(VLOOKUP(A26,'Control-EM Agosto 2022 '!$H$6:$L$32,3,FALSE),"0")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367" t="s">
        <v>142</v>
      </c>
      <c r="B27" s="368">
        <v>20</v>
      </c>
      <c r="C27" s="374" t="s">
        <v>146</v>
      </c>
      <c r="D27" s="370">
        <f t="shared" si="3"/>
        <v>5.82</v>
      </c>
      <c r="E27" s="371">
        <f>IFERROR(VLOOKUP(A27,'Control-EM Agosto 2022 '!$H$3:$L$32,2,FALSE),"0")</f>
        <v>0</v>
      </c>
      <c r="F27" s="371">
        <f>IFERROR(VLOOKUP(A27,'Control-EM Agosto 2022 '!$H$6:$L$32,3,FALSE),"0")</f>
        <v>1200</v>
      </c>
      <c r="G27" s="371">
        <f t="shared" si="0"/>
        <v>1200</v>
      </c>
      <c r="H27" s="375" t="s">
        <v>12</v>
      </c>
      <c r="I27" s="238">
        <f t="shared" si="1"/>
        <v>6984</v>
      </c>
      <c r="J27" s="295"/>
      <c r="K27" s="270">
        <f t="shared" si="2"/>
        <v>8184</v>
      </c>
      <c r="L27" s="358"/>
      <c r="M27" s="373" t="s">
        <v>176</v>
      </c>
      <c r="N27" s="372">
        <f t="shared" si="4"/>
        <v>1200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s="367" t="s">
        <v>175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Agosto 2022 '!$H$3:$L$32,2,FALSE),"0")</f>
        <v>0</v>
      </c>
      <c r="F28" s="371" t="str">
        <f>IFERROR(VLOOKUP(A28,'Control-EM Agosto 2022 '!$H$6:$L$32,3,FALSE),"0")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s="367" t="s">
        <v>68</v>
      </c>
      <c r="B29" s="368">
        <v>22</v>
      </c>
      <c r="C29" s="374" t="s">
        <v>50</v>
      </c>
      <c r="D29" s="370">
        <f t="shared" si="3"/>
        <v>4.5999999999999996</v>
      </c>
      <c r="E29" s="371" t="str">
        <f>IFERROR(VLOOKUP(A29,'Control-EM Agosto 2022 '!$H$3:$L$32,2,FALSE),"0")</f>
        <v>0</v>
      </c>
      <c r="F29" s="371" t="str">
        <f>IFERROR(VLOOKUP(A29,'Control-EM Agosto 2022 '!$H$6:$L$32,3,FALSE),"0")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s="367" t="s">
        <v>69</v>
      </c>
      <c r="B30" s="368">
        <v>23</v>
      </c>
      <c r="C30" s="374" t="s">
        <v>89</v>
      </c>
      <c r="D30" s="370">
        <f t="shared" si="3"/>
        <v>2.2000000000000002</v>
      </c>
      <c r="E30" s="371" t="str">
        <f>IFERROR(VLOOKUP(A30,'Control-EM Agosto 2022 '!$H$3:$L$32,2,FALSE),"0")</f>
        <v>0</v>
      </c>
      <c r="F30" s="371" t="str">
        <f>IFERROR(VLOOKUP(A30,'Control-EM Agosto 2022 '!$H$6:$L$32,3,FALSE),"0")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367" t="s">
        <v>70</v>
      </c>
      <c r="B31" s="368">
        <v>24</v>
      </c>
      <c r="C31" s="374" t="s">
        <v>108</v>
      </c>
      <c r="D31" s="370">
        <f t="shared" si="3"/>
        <v>3.91</v>
      </c>
      <c r="E31" s="371">
        <f>IFERROR(VLOOKUP(A31,'Control-EM Agosto 2022 '!$H$3:$L$32,2,FALSE),"0")</f>
        <v>90</v>
      </c>
      <c r="F31" s="371">
        <f>IFERROR(VLOOKUP(A31,'Control-EM Agosto 2022 '!$H$6:$L$32,3,FALSE),"0")</f>
        <v>0</v>
      </c>
      <c r="G31" s="371">
        <f t="shared" si="0"/>
        <v>90</v>
      </c>
      <c r="H31" s="368" t="s">
        <v>12</v>
      </c>
      <c r="I31" s="238">
        <f t="shared" si="1"/>
        <v>351.90000000000003</v>
      </c>
      <c r="J31" s="295"/>
      <c r="K31" s="270">
        <f t="shared" si="2"/>
        <v>351.90000000000003</v>
      </c>
      <c r="M31" s="373" t="s">
        <v>170</v>
      </c>
      <c r="N31" s="372">
        <f t="shared" si="4"/>
        <v>90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s="367" t="s">
        <v>71</v>
      </c>
      <c r="B32" s="368">
        <v>25</v>
      </c>
      <c r="C32" s="374" t="s">
        <v>82</v>
      </c>
      <c r="D32" s="370">
        <f t="shared" si="3"/>
        <v>3.3</v>
      </c>
      <c r="E32" s="371" t="str">
        <f>IFERROR(VLOOKUP(A32,'Control-EM Agosto 2022 '!$H$3:$L$32,2,FALSE),"0")</f>
        <v>0</v>
      </c>
      <c r="F32" s="371" t="str">
        <f>IFERROR(VLOOKUP(A32,'Control-EM Agosto 2022 '!$H$6:$L$32,3,FALSE),"0")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s="367" t="s">
        <v>72</v>
      </c>
      <c r="B33" s="368">
        <v>26</v>
      </c>
      <c r="C33" s="374" t="s">
        <v>91</v>
      </c>
      <c r="D33" s="370">
        <f t="shared" si="3"/>
        <v>4.1500000000000004</v>
      </c>
      <c r="E33" s="371" t="str">
        <f>IFERROR(VLOOKUP(A33,'Control-EM Agosto 2022 '!$H$3:$L$32,2,FALSE),"0")</f>
        <v>0</v>
      </c>
      <c r="F33" s="371" t="str">
        <f>IFERROR(VLOOKUP(A33,'Control-EM Agosto 2022 '!$H$6:$L$32,3,FALSE),"0")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s="367" t="s">
        <v>73</v>
      </c>
      <c r="B34" s="368">
        <v>27</v>
      </c>
      <c r="C34" s="374" t="s">
        <v>92</v>
      </c>
      <c r="D34" s="370">
        <f t="shared" si="3"/>
        <v>4.3600000000000003</v>
      </c>
      <c r="E34" s="371" t="str">
        <f>IFERROR(VLOOKUP(A34,'Control-EM Agosto 2022 '!$H$3:$L$32,2,FALSE),"0")</f>
        <v>0</v>
      </c>
      <c r="F34" s="371" t="str">
        <f>IFERROR(VLOOKUP(A34,'Control-EM Agosto 2022 '!$H$6:$L$32,3,FALSE),"0")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367" t="s">
        <v>74</v>
      </c>
      <c r="B35" s="368">
        <v>28</v>
      </c>
      <c r="C35" s="374" t="s">
        <v>93</v>
      </c>
      <c r="D35" s="370">
        <f t="shared" si="3"/>
        <v>5.3</v>
      </c>
      <c r="E35" s="371">
        <f>IFERROR(VLOOKUP(A35,'Control-EM Agosto 2022 '!$H$3:$L$32,2,FALSE),"0")</f>
        <v>200</v>
      </c>
      <c r="F35" s="371">
        <f>IFERROR(VLOOKUP(A35,'Control-EM Agosto 2022 '!$H$6:$L$32,3,FALSE),"0")</f>
        <v>0</v>
      </c>
      <c r="G35" s="371">
        <f t="shared" si="0"/>
        <v>200</v>
      </c>
      <c r="H35" s="375" t="s">
        <v>12</v>
      </c>
      <c r="I35" s="238">
        <f t="shared" si="1"/>
        <v>1060</v>
      </c>
      <c r="J35" s="295"/>
      <c r="K35" s="270">
        <f t="shared" si="2"/>
        <v>1060</v>
      </c>
      <c r="L35" s="358"/>
      <c r="M35" s="373" t="s">
        <v>155</v>
      </c>
      <c r="N35" s="372">
        <f t="shared" si="4"/>
        <v>200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367" t="s">
        <v>143</v>
      </c>
      <c r="B36" s="368">
        <v>29</v>
      </c>
      <c r="C36" s="374" t="s">
        <v>147</v>
      </c>
      <c r="D36" s="370">
        <f t="shared" si="3"/>
        <v>3.4</v>
      </c>
      <c r="E36" s="371">
        <f>IFERROR(VLOOKUP(A36,'Control-EM Agosto 2022 '!$H$3:$L$32,2,FALSE),"0")</f>
        <v>0</v>
      </c>
      <c r="F36" s="371">
        <f>IFERROR(VLOOKUP(A36,'Control-EM Agosto 2022 '!$H$6:$L$32,3,FALSE),"0")</f>
        <v>300</v>
      </c>
      <c r="G36" s="371">
        <f t="shared" si="0"/>
        <v>300</v>
      </c>
      <c r="H36" s="375" t="s">
        <v>12</v>
      </c>
      <c r="I36" s="238">
        <f t="shared" si="1"/>
        <v>1020</v>
      </c>
      <c r="J36" s="295"/>
      <c r="K36" s="270">
        <f t="shared" si="2"/>
        <v>1320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s="367" t="s">
        <v>75</v>
      </c>
      <c r="B37" s="368">
        <v>30</v>
      </c>
      <c r="C37" s="374" t="s">
        <v>95</v>
      </c>
      <c r="D37" s="370">
        <f t="shared" si="3"/>
        <v>2.58</v>
      </c>
      <c r="E37" s="371" t="str">
        <f>IFERROR(VLOOKUP(A37,'Control-EM Agosto 2022 '!$H$3:$L$32,2,FALSE),"0")</f>
        <v>0</v>
      </c>
      <c r="F37" s="371" t="str">
        <f>IFERROR(VLOOKUP(A37,'Control-EM Agosto 2022 '!$H$6:$L$32,3,FALSE),"0")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hidden="1" customHeight="1" x14ac:dyDescent="0.2">
      <c r="A38" s="367" t="s">
        <v>76</v>
      </c>
      <c r="B38" s="368">
        <v>31</v>
      </c>
      <c r="C38" s="374" t="s">
        <v>124</v>
      </c>
      <c r="D38" s="370">
        <f t="shared" si="3"/>
        <v>4.4000000000000004</v>
      </c>
      <c r="E38" s="371" t="str">
        <f>IFERROR(VLOOKUP(A38,'Control-EM Agosto 2022 '!$H$3:$L$32,2,FALSE),"0")</f>
        <v>0</v>
      </c>
      <c r="F38" s="371" t="str">
        <f>IFERROR(VLOOKUP(A38,'Control-EM Agosto 2022 '!$H$6:$L$32,3,FALSE),"0")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 t="s">
        <v>248</v>
      </c>
      <c r="N38" s="372">
        <f t="shared" si="4"/>
        <v>0</v>
      </c>
      <c r="O38" s="372"/>
      <c r="Q38" s="365"/>
      <c r="R38" s="365"/>
      <c r="S38" s="365"/>
      <c r="T38" s="365"/>
    </row>
    <row r="39" spans="1:20" ht="24.95" customHeight="1" x14ac:dyDescent="0.2">
      <c r="A39" s="367" t="s">
        <v>77</v>
      </c>
      <c r="B39" s="368">
        <v>32</v>
      </c>
      <c r="C39" s="374" t="s">
        <v>96</v>
      </c>
      <c r="D39" s="370">
        <f t="shared" si="3"/>
        <v>4.3</v>
      </c>
      <c r="E39" s="371">
        <f>IFERROR(VLOOKUP(A39,'Control-EM Agosto 2022 '!$H$3:$L$32,2,FALSE),"0")</f>
        <v>200</v>
      </c>
      <c r="F39" s="371">
        <f>IFERROR(VLOOKUP(A39,'Control-EM Agosto 2022 '!$H$6:$L$32,3,FALSE),"0")</f>
        <v>1000</v>
      </c>
      <c r="G39" s="371">
        <f t="shared" si="0"/>
        <v>1200</v>
      </c>
      <c r="H39" s="368" t="s">
        <v>12</v>
      </c>
      <c r="I39" s="238">
        <f t="shared" si="1"/>
        <v>5160</v>
      </c>
      <c r="J39" s="295"/>
      <c r="K39" s="270">
        <f t="shared" si="2"/>
        <v>6160</v>
      </c>
      <c r="M39" s="373" t="s">
        <v>189</v>
      </c>
      <c r="N39" s="372">
        <f t="shared" si="4"/>
        <v>1200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s="367" t="s">
        <v>58</v>
      </c>
      <c r="B40" s="368">
        <v>33</v>
      </c>
      <c r="C40" s="374" t="s">
        <v>61</v>
      </c>
      <c r="D40" s="370">
        <f t="shared" si="3"/>
        <v>4.3</v>
      </c>
      <c r="E40" s="371" t="str">
        <f>IFERROR(VLOOKUP(A40,'Control-EM Agosto 2022 '!$H$3:$L$32,2,FALSE),"0")</f>
        <v>0</v>
      </c>
      <c r="F40" s="371" t="str">
        <f>IFERROR(VLOOKUP(A40,'Control-EM Agosto 2022 '!$H$6:$L$32,3,FALSE),"0")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hidden="1" customHeight="1" x14ac:dyDescent="0.2">
      <c r="A41" s="367" t="s">
        <v>35</v>
      </c>
      <c r="B41" s="368">
        <v>34</v>
      </c>
      <c r="C41" s="374" t="s">
        <v>50</v>
      </c>
      <c r="D41" s="370">
        <f t="shared" si="3"/>
        <v>2.2000000000000002</v>
      </c>
      <c r="E41" s="371" t="str">
        <f>IFERROR(VLOOKUP(A41,'Control-EM Agosto 2022 '!$H$3:$L$32,2,FALSE),"0")</f>
        <v>0</v>
      </c>
      <c r="F41" s="371" t="str">
        <f>IFERROR(VLOOKUP(A41,'Control-EM Agosto 2022 '!$H$6:$L$32,3,FALSE),"0")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367" t="s">
        <v>27</v>
      </c>
      <c r="B42" s="368">
        <v>35</v>
      </c>
      <c r="C42" s="374" t="s">
        <v>47</v>
      </c>
      <c r="D42" s="370">
        <f t="shared" si="3"/>
        <v>3.23</v>
      </c>
      <c r="E42" s="371">
        <f>IFERROR(VLOOKUP(A42,'Control-EM Agosto 2022 '!$H$3:$L$32,2,FALSE),"0")</f>
        <v>0</v>
      </c>
      <c r="F42" s="371">
        <f>IFERROR(VLOOKUP(A42,'Control-EM Agosto 2022 '!$H$6:$L$32,3,FALSE),"0")</f>
        <v>300</v>
      </c>
      <c r="G42" s="371">
        <f t="shared" si="0"/>
        <v>300</v>
      </c>
      <c r="H42" s="368" t="s">
        <v>12</v>
      </c>
      <c r="I42" s="238">
        <f t="shared" si="1"/>
        <v>969</v>
      </c>
      <c r="J42" s="295"/>
      <c r="K42" s="270">
        <f t="shared" si="2"/>
        <v>1269</v>
      </c>
      <c r="L42" s="381"/>
      <c r="M42" s="373" t="s">
        <v>244</v>
      </c>
      <c r="N42" s="372">
        <f t="shared" si="4"/>
        <v>300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367" t="s">
        <v>59</v>
      </c>
      <c r="B43" s="368">
        <v>36</v>
      </c>
      <c r="C43" s="382" t="s">
        <v>60</v>
      </c>
      <c r="D43" s="370">
        <f t="shared" si="3"/>
        <v>3.23</v>
      </c>
      <c r="E43" s="371">
        <f>IFERROR(VLOOKUP(A43,'Control-EM Agosto 2022 '!$H$3:$L$32,2,FALSE),"0")</f>
        <v>200</v>
      </c>
      <c r="F43" s="371">
        <f>IFERROR(VLOOKUP(A43,'Control-EM Agosto 2022 '!$H$6:$L$32,3,FALSE),"0")</f>
        <v>0</v>
      </c>
      <c r="G43" s="371">
        <f t="shared" si="0"/>
        <v>200</v>
      </c>
      <c r="H43" s="375" t="s">
        <v>12</v>
      </c>
      <c r="I43" s="238">
        <f t="shared" si="1"/>
        <v>646</v>
      </c>
      <c r="J43" s="295"/>
      <c r="K43" s="270">
        <f t="shared" si="2"/>
        <v>646</v>
      </c>
      <c r="M43" s="373" t="s">
        <v>249</v>
      </c>
      <c r="N43" s="372">
        <f t="shared" si="4"/>
        <v>200</v>
      </c>
      <c r="O43" s="372"/>
      <c r="Q43" s="372"/>
      <c r="R43" s="372"/>
      <c r="S43" s="372"/>
      <c r="T43" s="372"/>
    </row>
    <row r="44" spans="1:20" ht="24.95" hidden="1" customHeight="1" x14ac:dyDescent="0.2">
      <c r="A44" s="367" t="s">
        <v>122</v>
      </c>
      <c r="B44" s="368">
        <v>37</v>
      </c>
      <c r="C44" s="383" t="s">
        <v>125</v>
      </c>
      <c r="D44" s="370">
        <f t="shared" si="3"/>
        <v>4.76</v>
      </c>
      <c r="E44" s="371" t="str">
        <f>IFERROR(VLOOKUP(A44,'Control-EM Agosto 2022 '!$H$3:$L$32,2,FALSE),"0")</f>
        <v>0</v>
      </c>
      <c r="F44" s="371" t="str">
        <f>IFERROR(VLOOKUP(A44,'Control-EM Agosto 2022 '!$H$6:$L$32,3,FALSE),"0")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367" t="s">
        <v>203</v>
      </c>
      <c r="B45" s="368">
        <v>35</v>
      </c>
      <c r="C45" s="384" t="s">
        <v>202</v>
      </c>
      <c r="D45" s="370">
        <f t="shared" si="3"/>
        <v>4.45</v>
      </c>
      <c r="E45" s="371" t="str">
        <f>IFERROR(VLOOKUP(A45,'Control-EM Agosto 2022 '!$H$3:$L$32,2,FALSE),"0")</f>
        <v>0</v>
      </c>
      <c r="F45" s="371" t="str">
        <f>IFERROR(VLOOKUP(A45,'Control-EM Agosto 2022 '!$H$6:$L$32,3,FALSE),"0")</f>
        <v>0</v>
      </c>
      <c r="G45" s="371">
        <f t="shared" si="0"/>
        <v>0</v>
      </c>
      <c r="H45" s="368">
        <f>IFERROR(VLOOKUP(A45,'Control -LR-ES Agosto 2022 '!$H$7:$N$22,4,FALSE),"0")</f>
        <v>0</v>
      </c>
      <c r="I45" s="238">
        <f t="shared" si="1"/>
        <v>0</v>
      </c>
      <c r="J45" s="368"/>
      <c r="K45" s="385"/>
      <c r="L45" s="386"/>
      <c r="M45" s="373" t="str">
        <f>A45</f>
        <v>RT740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367" t="s">
        <v>200</v>
      </c>
      <c r="B46" s="368">
        <v>38</v>
      </c>
      <c r="C46" s="383" t="s">
        <v>201</v>
      </c>
      <c r="D46" s="370">
        <f t="shared" si="3"/>
        <v>5.19</v>
      </c>
      <c r="E46" s="371" t="str">
        <f>IFERROR(VLOOKUP(A46,'Control-EM Agosto 2022 '!$H$3:$L$32,2,FALSE),"0")</f>
        <v>0</v>
      </c>
      <c r="F46" s="371" t="str">
        <f>IFERROR(VLOOKUP(A46,'Control-EM Agosto 2022 '!$H$6:$L$32,3,FALSE),"0")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A46</f>
        <v>RT760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367" t="s">
        <v>186</v>
      </c>
      <c r="B47" s="368">
        <v>39</v>
      </c>
      <c r="C47" s="388" t="s">
        <v>187</v>
      </c>
      <c r="D47" s="370">
        <f t="shared" si="3"/>
        <v>5.24</v>
      </c>
      <c r="E47" s="371" t="str">
        <f>IFERROR(VLOOKUP(A47,'Control-EM Agosto 2022 '!$H$3:$L$32,2,FALSE),"0")</f>
        <v>0</v>
      </c>
      <c r="F47" s="371" t="str">
        <f>IFERROR(VLOOKUP(A47,'Control-EM Agosto 2022 '!$H$6:$L$32,3,FALSE),"0")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A47</f>
        <v>RT155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367" t="s">
        <v>257</v>
      </c>
      <c r="B48" s="368">
        <v>40</v>
      </c>
      <c r="C48" s="388" t="s">
        <v>333</v>
      </c>
      <c r="D48" s="370">
        <f t="shared" si="3"/>
        <v>3.9</v>
      </c>
      <c r="E48" s="371" t="str">
        <f>IFERROR(VLOOKUP(A48,'Control-EM Agosto 2022 '!$H$3:$L$32,2,FALSE),"0")</f>
        <v>0</v>
      </c>
      <c r="F48" s="371" t="str">
        <f>IFERROR(VLOOKUP(A48,'Control-EM Agosto 2022 '!$H$6:$L$32,3,FALSE),"0")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367" t="s">
        <v>340</v>
      </c>
      <c r="B49" s="368">
        <v>41</v>
      </c>
      <c r="C49" s="388" t="s">
        <v>343</v>
      </c>
      <c r="D49" s="370">
        <f t="shared" si="3"/>
        <v>4.57</v>
      </c>
      <c r="E49" s="371">
        <f>IFERROR(VLOOKUP(A49,'Control-EM Agosto 2022 '!$H$3:$L$32,2,FALSE),"0")</f>
        <v>200</v>
      </c>
      <c r="F49" s="371">
        <f>IFERROR(VLOOKUP(A49,'Control-EM Agosto 2022 '!$H$6:$L$32,3,FALSE),"0")</f>
        <v>0</v>
      </c>
      <c r="G49" s="371">
        <f t="shared" si="0"/>
        <v>200</v>
      </c>
      <c r="H49" s="375" t="s">
        <v>12</v>
      </c>
      <c r="I49" s="238">
        <f t="shared" si="1"/>
        <v>914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customHeight="1" x14ac:dyDescent="0.2">
      <c r="A50" s="367" t="s">
        <v>227</v>
      </c>
      <c r="B50" s="368">
        <v>42</v>
      </c>
      <c r="C50" s="382" t="s">
        <v>227</v>
      </c>
      <c r="D50" s="370">
        <f>VLOOKUP(A50,$A$99:$B$151,2,FALSE)</f>
        <v>4.4000000000000004</v>
      </c>
      <c r="E50" s="371">
        <f>IFERROR(VLOOKUP(A50,'Control-EM Agosto 2022 '!$H$3:$L$32,2,FALSE),"0")</f>
        <v>1520</v>
      </c>
      <c r="F50" s="371">
        <f>IFERROR(VLOOKUP(A50,'Control-EM Agosto 2022 '!$H$6:$L$32,3,FALSE),"0")</f>
        <v>0</v>
      </c>
      <c r="G50" s="371">
        <f t="shared" si="0"/>
        <v>1520</v>
      </c>
      <c r="H50" s="375" t="s">
        <v>12</v>
      </c>
      <c r="I50" s="238">
        <f t="shared" si="1"/>
        <v>6688.0000000000009</v>
      </c>
      <c r="J50" s="295"/>
      <c r="K50" s="295"/>
      <c r="L50" s="295"/>
      <c r="M50" s="373">
        <v>20002380</v>
      </c>
      <c r="N50" s="372">
        <f t="shared" si="4"/>
        <v>1520</v>
      </c>
      <c r="O50" s="372" t="s">
        <v>224</v>
      </c>
    </row>
    <row r="51" spans="1:23" ht="24.95" customHeight="1" x14ac:dyDescent="0.2">
      <c r="A51" s="367" t="s">
        <v>228</v>
      </c>
      <c r="B51" s="368">
        <v>43</v>
      </c>
      <c r="C51" s="389" t="s">
        <v>228</v>
      </c>
      <c r="D51" s="370">
        <f t="shared" si="3"/>
        <v>3.88</v>
      </c>
      <c r="E51" s="371">
        <f>IFERROR(VLOOKUP(A51,'Control-EM Agosto 2022 '!$H$3:$L$32,2,FALSE),"0")</f>
        <v>1550</v>
      </c>
      <c r="F51" s="371">
        <f>IFERROR(VLOOKUP(A51,'Control-EM Agosto 2022 '!$H$6:$L$32,3,FALSE),"0")</f>
        <v>0</v>
      </c>
      <c r="G51" s="371">
        <f t="shared" si="0"/>
        <v>1550</v>
      </c>
      <c r="H51" s="375" t="s">
        <v>12</v>
      </c>
      <c r="I51" s="238">
        <f t="shared" si="1"/>
        <v>6014</v>
      </c>
      <c r="J51" s="295"/>
      <c r="K51" s="295"/>
      <c r="L51" s="295"/>
      <c r="M51" s="373">
        <v>20002186</v>
      </c>
      <c r="N51" s="372">
        <f t="shared" si="4"/>
        <v>1550</v>
      </c>
    </row>
    <row r="52" spans="1:23" s="268" customFormat="1" ht="30" customHeight="1" x14ac:dyDescent="0.2">
      <c r="B52" s="269"/>
      <c r="C52" s="592" t="s">
        <v>11</v>
      </c>
      <c r="D52" s="593"/>
      <c r="E52" s="326">
        <f>SUM(E8:E51)</f>
        <v>7565</v>
      </c>
      <c r="F52" s="326">
        <f>SUM(F8:F51)</f>
        <v>6480</v>
      </c>
      <c r="G52" s="333">
        <f>SUM(G8:G51)</f>
        <v>14045</v>
      </c>
      <c r="H52" s="390" t="s">
        <v>12</v>
      </c>
      <c r="I52" s="333">
        <f>SUM(I8:I51)</f>
        <v>47720.7</v>
      </c>
      <c r="J52" s="295"/>
      <c r="K52" s="295"/>
      <c r="L52" s="295"/>
      <c r="M52" s="386"/>
      <c r="N52" s="386"/>
      <c r="O52" s="271"/>
      <c r="S52" s="372"/>
      <c r="T52" s="361"/>
      <c r="U52" s="361"/>
      <c r="V52" s="361"/>
      <c r="W52" s="361"/>
    </row>
    <row r="53" spans="1:23" s="268" customFormat="1" ht="30" customHeight="1" x14ac:dyDescent="0.2">
      <c r="B53" s="269"/>
      <c r="C53" s="545"/>
      <c r="D53" s="545"/>
      <c r="E53" s="545"/>
      <c r="F53" s="545"/>
      <c r="G53" s="546"/>
      <c r="H53" s="70" t="s">
        <v>291</v>
      </c>
      <c r="I53" s="70" t="s">
        <v>292</v>
      </c>
      <c r="J53" s="296"/>
      <c r="K53" s="286"/>
      <c r="M53" s="271"/>
      <c r="Q53" s="372"/>
      <c r="R53" s="361"/>
      <c r="S53" s="361"/>
      <c r="T53" s="361"/>
      <c r="U53" s="361"/>
    </row>
    <row r="54" spans="1:23" s="268" customFormat="1" ht="30" customHeight="1" x14ac:dyDescent="0.2">
      <c r="B54" s="269"/>
      <c r="C54" s="543" t="s">
        <v>293</v>
      </c>
      <c r="D54" s="543"/>
      <c r="E54" s="543"/>
      <c r="F54" s="543"/>
      <c r="G54" s="273">
        <f>H54/H54</f>
        <v>1</v>
      </c>
      <c r="H54" s="309">
        <f>I52</f>
        <v>47720.7</v>
      </c>
      <c r="I54" s="309">
        <f>H54*0.97</f>
        <v>46289.078999999998</v>
      </c>
      <c r="J54" s="295"/>
      <c r="K54" s="286"/>
      <c r="M54" s="271"/>
      <c r="R54" s="361"/>
      <c r="S54" s="361"/>
      <c r="T54" s="361"/>
      <c r="U54" s="361"/>
    </row>
    <row r="55" spans="1:23" s="268" customFormat="1" ht="30" customHeight="1" x14ac:dyDescent="0.2">
      <c r="B55" s="269"/>
      <c r="C55" s="554" t="s">
        <v>307</v>
      </c>
      <c r="D55" s="555"/>
      <c r="E55" s="555"/>
      <c r="F55" s="556"/>
      <c r="G55" s="273">
        <f>H55/H54</f>
        <v>0.53289453004670928</v>
      </c>
      <c r="H55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$50*E50+$D$51*E51+D45*E45+D48*E48+D49*E49)</f>
        <v>25430.1</v>
      </c>
      <c r="I55" s="70">
        <f>H55*0.97</f>
        <v>24667.196999999996</v>
      </c>
      <c r="J55" s="296"/>
      <c r="K55" s="286"/>
      <c r="L55" s="271"/>
      <c r="M55" s="271"/>
      <c r="R55" s="361"/>
      <c r="S55" s="361"/>
      <c r="T55" s="361"/>
      <c r="U55" s="361"/>
    </row>
    <row r="56" spans="1:23" s="268" customFormat="1" ht="30" customHeight="1" x14ac:dyDescent="0.2">
      <c r="B56" s="269"/>
      <c r="C56" s="557" t="s">
        <v>308</v>
      </c>
      <c r="D56" s="558"/>
      <c r="E56" s="558"/>
      <c r="F56" s="559"/>
      <c r="G56" s="273">
        <f>H56/H54</f>
        <v>0.46710546995329072</v>
      </c>
      <c r="H56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$50*F50+$D$51*F51+D48*F48+D49*F49)</f>
        <v>22290.6</v>
      </c>
      <c r="I56" s="70">
        <f>H56*0.97</f>
        <v>21621.881999999998</v>
      </c>
      <c r="J56" s="296"/>
      <c r="K56" s="286"/>
      <c r="L56" s="271"/>
      <c r="M56" s="271"/>
      <c r="R56" s="361"/>
      <c r="S56" s="361"/>
      <c r="T56" s="361"/>
      <c r="U56" s="361"/>
    </row>
    <row r="57" spans="1:23" s="268" customFormat="1" ht="32.25" customHeight="1" x14ac:dyDescent="0.2">
      <c r="B57" s="269"/>
      <c r="C57" s="274"/>
      <c r="D57" s="145"/>
      <c r="E57" s="275"/>
      <c r="G57" s="276">
        <f>H55+H56</f>
        <v>47720.7</v>
      </c>
      <c r="H57" s="70" t="s">
        <v>291</v>
      </c>
      <c r="I57" s="70" t="s">
        <v>292</v>
      </c>
      <c r="J57" s="241"/>
      <c r="K57" s="286"/>
      <c r="R57" s="361"/>
      <c r="S57" s="361"/>
      <c r="T57" s="361"/>
      <c r="U57" s="361"/>
    </row>
    <row r="58" spans="1:23" ht="24.95" customHeight="1" x14ac:dyDescent="0.2">
      <c r="B58" s="380"/>
      <c r="C58" s="579" t="s">
        <v>303</v>
      </c>
      <c r="D58" s="579"/>
      <c r="E58" s="391">
        <v>2094.98</v>
      </c>
      <c r="F58" s="279">
        <v>0.6</v>
      </c>
      <c r="G58" s="368" t="s">
        <v>10</v>
      </c>
      <c r="H58" s="309">
        <f>(E58*F58)</f>
        <v>1256.9880000000001</v>
      </c>
      <c r="I58" s="309">
        <f>H58*0.97</f>
        <v>1219.27836</v>
      </c>
      <c r="J58" s="296"/>
      <c r="K58" s="381"/>
      <c r="M58" s="344">
        <v>20002585</v>
      </c>
      <c r="N58" s="392">
        <f>E58</f>
        <v>2094.98</v>
      </c>
      <c r="O58" s="392">
        <f>F58</f>
        <v>0.6</v>
      </c>
      <c r="P58" s="393"/>
      <c r="Q58" s="393"/>
      <c r="R58" s="393"/>
      <c r="S58" s="365"/>
    </row>
    <row r="59" spans="1:23" ht="24.95" customHeight="1" x14ac:dyDescent="0.2">
      <c r="B59" s="380"/>
      <c r="C59" s="579" t="s">
        <v>302</v>
      </c>
      <c r="D59" s="579"/>
      <c r="E59" s="394">
        <f>'Certifi, servi.EM Julio 2022'!E59</f>
        <v>1200728.3300624329</v>
      </c>
      <c r="F59" s="279">
        <v>0.6</v>
      </c>
      <c r="G59" s="368" t="s">
        <v>10</v>
      </c>
      <c r="H59" s="395">
        <f>(E59*F59)</f>
        <v>720436.99803745968</v>
      </c>
      <c r="I59" s="395">
        <f>H59*0.97</f>
        <v>698823.88809633593</v>
      </c>
      <c r="J59" s="396"/>
      <c r="L59" s="381"/>
      <c r="M59" s="342">
        <v>20002369</v>
      </c>
      <c r="N59" s="343">
        <f>E59</f>
        <v>1200728.3300624329</v>
      </c>
      <c r="O59" s="392">
        <f>F59</f>
        <v>0.6</v>
      </c>
      <c r="P59" s="393"/>
      <c r="Q59" s="393"/>
      <c r="R59" s="393"/>
      <c r="S59" s="393"/>
      <c r="T59" s="365"/>
    </row>
    <row r="60" spans="1:23" ht="24.95" customHeight="1" x14ac:dyDescent="0.25">
      <c r="A60" s="372"/>
      <c r="B60" s="397"/>
      <c r="C60" s="398"/>
      <c r="D60" s="12"/>
      <c r="E60" s="12"/>
      <c r="G60" s="399"/>
      <c r="H60" s="399"/>
      <c r="I60" s="13"/>
      <c r="J60" s="13"/>
    </row>
    <row r="61" spans="1:23" s="282" customFormat="1" ht="30" customHeight="1" x14ac:dyDescent="0.2">
      <c r="A61" s="268"/>
      <c r="B61" s="561" t="s">
        <v>296</v>
      </c>
      <c r="C61" s="561"/>
      <c r="D61" s="561"/>
      <c r="E61" s="561"/>
      <c r="F61" s="561"/>
      <c r="G61" s="281" t="s">
        <v>8</v>
      </c>
      <c r="H61" s="540">
        <f>H58+H54</f>
        <v>48977.687999999995</v>
      </c>
      <c r="I61" s="541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A62" s="268"/>
      <c r="B62" s="561" t="s">
        <v>15</v>
      </c>
      <c r="C62" s="561"/>
      <c r="D62" s="561"/>
      <c r="E62" s="561"/>
      <c r="F62" s="561"/>
      <c r="G62" s="283" t="s">
        <v>9</v>
      </c>
      <c r="H62" s="540">
        <f>H59</f>
        <v>720436.99803745968</v>
      </c>
      <c r="I62" s="541"/>
      <c r="J62" s="298"/>
      <c r="O62" s="268"/>
      <c r="P62" s="268"/>
      <c r="Q62" s="268"/>
      <c r="R62" s="268"/>
      <c r="S62" s="268"/>
    </row>
    <row r="63" spans="1:23" s="282" customFormat="1" ht="30" customHeight="1" x14ac:dyDescent="0.2">
      <c r="B63" s="553" t="s">
        <v>192</v>
      </c>
      <c r="C63" s="553"/>
      <c r="D63" s="553"/>
      <c r="E63" s="553"/>
      <c r="F63" s="553"/>
      <c r="G63" s="277" t="s">
        <v>8</v>
      </c>
      <c r="H63" s="536">
        <f>I54+I58</f>
        <v>47508.357359999995</v>
      </c>
      <c r="I63" s="537"/>
      <c r="J63" s="299"/>
      <c r="L63" s="284"/>
      <c r="O63" s="268"/>
      <c r="P63" s="268"/>
      <c r="Q63" s="268"/>
      <c r="R63" s="268"/>
      <c r="S63" s="268"/>
    </row>
    <row r="64" spans="1:23" s="268" customFormat="1" ht="30" customHeight="1" x14ac:dyDescent="0.2">
      <c r="A64" s="282"/>
      <c r="B64" s="553" t="s">
        <v>193</v>
      </c>
      <c r="C64" s="553"/>
      <c r="D64" s="553"/>
      <c r="E64" s="553"/>
      <c r="F64" s="553"/>
      <c r="G64" s="285" t="s">
        <v>9</v>
      </c>
      <c r="H64" s="536">
        <f>I59</f>
        <v>698823.88809633593</v>
      </c>
      <c r="I64" s="537"/>
      <c r="J64" s="299"/>
    </row>
    <row r="65" spans="2:12" x14ac:dyDescent="0.2">
      <c r="B65" s="400"/>
      <c r="C65" s="401"/>
      <c r="D65" s="401"/>
      <c r="E65" s="401"/>
      <c r="F65" s="402"/>
      <c r="G65" s="402"/>
      <c r="H65" s="402"/>
      <c r="I65" s="403"/>
      <c r="J65" s="404"/>
      <c r="L65" s="381"/>
    </row>
    <row r="66" spans="2:12" x14ac:dyDescent="0.2">
      <c r="B66" s="405"/>
      <c r="C66" s="372"/>
      <c r="D66" s="372"/>
      <c r="E66" s="372"/>
      <c r="I66" s="406"/>
      <c r="J66" s="404"/>
      <c r="L66" s="407"/>
    </row>
    <row r="67" spans="2:12" ht="21.95" customHeight="1" x14ac:dyDescent="0.2">
      <c r="B67" s="405"/>
      <c r="C67" s="372"/>
      <c r="D67" s="372"/>
      <c r="E67" s="372"/>
      <c r="I67" s="406"/>
      <c r="J67" s="404"/>
      <c r="L67" s="408"/>
    </row>
    <row r="68" spans="2:12" ht="21.95" customHeight="1" x14ac:dyDescent="0.2">
      <c r="B68" s="405"/>
      <c r="C68" s="372"/>
      <c r="D68" s="372"/>
      <c r="E68" s="372"/>
      <c r="I68" s="406"/>
      <c r="J68" s="404"/>
      <c r="L68" s="409"/>
    </row>
    <row r="69" spans="2:12" ht="21.95" customHeight="1" x14ac:dyDescent="0.2">
      <c r="B69" s="405"/>
      <c r="C69" s="372"/>
      <c r="D69" s="372"/>
      <c r="E69" s="372"/>
      <c r="I69" s="406"/>
      <c r="J69" s="404"/>
    </row>
    <row r="70" spans="2:12" ht="21.95" customHeight="1" x14ac:dyDescent="0.2">
      <c r="B70" s="405"/>
      <c r="D70" s="410"/>
      <c r="E70" s="410"/>
      <c r="F70" s="410"/>
      <c r="G70" s="410"/>
      <c r="H70" s="410"/>
      <c r="I70" s="411"/>
      <c r="J70" s="410"/>
    </row>
    <row r="71" spans="2:12" ht="21.95" customHeight="1" x14ac:dyDescent="0.2">
      <c r="B71" s="405"/>
      <c r="D71" s="410"/>
      <c r="F71" s="410"/>
      <c r="G71" s="410"/>
      <c r="H71" s="410"/>
      <c r="I71" s="411"/>
      <c r="J71" s="410"/>
    </row>
    <row r="72" spans="2:12" ht="23.25" customHeight="1" x14ac:dyDescent="0.2">
      <c r="B72" s="405"/>
      <c r="C72" s="412" t="s">
        <v>16</v>
      </c>
      <c r="D72" s="413"/>
      <c r="E72" s="577" t="s">
        <v>17</v>
      </c>
      <c r="F72" s="577"/>
      <c r="G72" s="577"/>
      <c r="H72" s="577"/>
      <c r="I72" s="578"/>
      <c r="J72" s="414"/>
    </row>
    <row r="73" spans="2:12" ht="15.75" x14ac:dyDescent="0.25">
      <c r="B73" s="415"/>
      <c r="C73" s="416" t="s">
        <v>344</v>
      </c>
      <c r="D73" s="417"/>
      <c r="E73" s="418" t="s">
        <v>258</v>
      </c>
      <c r="F73" s="418"/>
      <c r="G73" s="418"/>
      <c r="H73" s="418"/>
      <c r="I73" s="419"/>
      <c r="J73" s="420"/>
    </row>
    <row r="74" spans="2:12" ht="21.95" customHeight="1" x14ac:dyDescent="0.2">
      <c r="B74" s="421"/>
      <c r="C74" s="422"/>
      <c r="D74" s="422"/>
      <c r="E74" s="423"/>
      <c r="F74" s="423"/>
      <c r="G74" s="423"/>
      <c r="H74" s="423"/>
      <c r="I74" s="424"/>
      <c r="J74" s="410"/>
    </row>
    <row r="75" spans="2:12" ht="21.95" customHeight="1" x14ac:dyDescent="0.2"/>
    <row r="76" spans="2:12" ht="21.95" customHeight="1" x14ac:dyDescent="0.2"/>
    <row r="77" spans="2:12" ht="21.95" customHeight="1" x14ac:dyDescent="0.2"/>
    <row r="78" spans="2:12" ht="21.95" customHeight="1" x14ac:dyDescent="0.2"/>
    <row r="79" spans="2:12" ht="7.5" customHeight="1" x14ac:dyDescent="0.2"/>
    <row r="80" spans="2:12" ht="18" customHeight="1" x14ac:dyDescent="0.2"/>
    <row r="81" spans="11:11" ht="18" customHeight="1" x14ac:dyDescent="0.2"/>
    <row r="82" spans="11:11" ht="18" customHeight="1" x14ac:dyDescent="0.2"/>
    <row r="83" spans="11:11" ht="18" customHeight="1" x14ac:dyDescent="0.2">
      <c r="K83" s="425"/>
    </row>
    <row r="84" spans="11:11" ht="18" customHeight="1" x14ac:dyDescent="0.2"/>
    <row r="85" spans="11:11" ht="18" customHeight="1" x14ac:dyDescent="0.2"/>
    <row r="99" spans="1:8" ht="14.25" x14ac:dyDescent="0.2">
      <c r="A99" s="426" t="s">
        <v>32</v>
      </c>
      <c r="B99" s="427">
        <v>2.38</v>
      </c>
    </row>
    <row r="100" spans="1:8" ht="14.25" x14ac:dyDescent="0.2">
      <c r="A100" s="426" t="s">
        <v>31</v>
      </c>
      <c r="B100" s="427">
        <v>3.18</v>
      </c>
      <c r="F100" s="428"/>
      <c r="G100" s="428"/>
      <c r="H100" s="428"/>
    </row>
    <row r="101" spans="1:8" ht="14.25" x14ac:dyDescent="0.2">
      <c r="A101" s="426" t="s">
        <v>37</v>
      </c>
      <c r="B101" s="427">
        <v>2.41</v>
      </c>
      <c r="F101" s="428"/>
      <c r="G101" s="428"/>
      <c r="H101" s="428"/>
    </row>
    <row r="102" spans="1:8" ht="14.25" x14ac:dyDescent="0.2">
      <c r="A102" s="426" t="s">
        <v>36</v>
      </c>
      <c r="B102" s="427">
        <v>2.15</v>
      </c>
      <c r="F102" s="428"/>
      <c r="G102" s="428"/>
      <c r="H102" s="428"/>
    </row>
    <row r="103" spans="1:8" ht="14.25" x14ac:dyDescent="0.2">
      <c r="A103" s="426" t="s">
        <v>38</v>
      </c>
      <c r="B103" s="427">
        <v>2.83</v>
      </c>
      <c r="F103" s="428"/>
      <c r="G103" s="428"/>
      <c r="H103" s="428"/>
    </row>
    <row r="104" spans="1:8" ht="14.25" x14ac:dyDescent="0.2">
      <c r="A104" s="426" t="s">
        <v>40</v>
      </c>
      <c r="B104" s="427">
        <v>2.15</v>
      </c>
      <c r="F104" s="428"/>
      <c r="G104" s="428"/>
      <c r="H104" s="428"/>
    </row>
    <row r="105" spans="1:8" ht="14.25" x14ac:dyDescent="0.2">
      <c r="A105" s="426" t="s">
        <v>39</v>
      </c>
      <c r="B105" s="427">
        <v>3.46</v>
      </c>
      <c r="F105" s="428"/>
      <c r="G105" s="428"/>
      <c r="H105" s="428"/>
    </row>
    <row r="106" spans="1:8" ht="14.25" x14ac:dyDescent="0.2">
      <c r="A106" s="426" t="s">
        <v>28</v>
      </c>
      <c r="B106" s="427">
        <v>2.76</v>
      </c>
      <c r="F106" s="428"/>
      <c r="G106" s="428"/>
      <c r="H106" s="428"/>
    </row>
    <row r="107" spans="1:8" ht="14.25" x14ac:dyDescent="0.2">
      <c r="A107" s="426" t="s">
        <v>41</v>
      </c>
      <c r="B107" s="427">
        <v>4.3899999999999997</v>
      </c>
      <c r="F107" s="428"/>
      <c r="G107" s="428"/>
      <c r="H107" s="428"/>
    </row>
    <row r="108" spans="1:8" ht="14.25" x14ac:dyDescent="0.2">
      <c r="A108" s="426" t="s">
        <v>43</v>
      </c>
      <c r="B108" s="427">
        <v>1.18</v>
      </c>
      <c r="F108" s="428"/>
      <c r="G108" s="428"/>
      <c r="H108" s="428"/>
    </row>
    <row r="109" spans="1:8" ht="14.25" x14ac:dyDescent="0.2">
      <c r="A109" s="426" t="s">
        <v>30</v>
      </c>
      <c r="B109" s="427">
        <v>1.84</v>
      </c>
      <c r="F109" s="428"/>
      <c r="G109" s="428"/>
      <c r="H109" s="428"/>
    </row>
    <row r="110" spans="1:8" ht="14.25" x14ac:dyDescent="0.2">
      <c r="A110" s="426" t="s">
        <v>34</v>
      </c>
      <c r="B110" s="427">
        <v>5.98</v>
      </c>
      <c r="F110" s="428"/>
      <c r="G110" s="428"/>
      <c r="H110" s="428"/>
    </row>
    <row r="111" spans="1:8" ht="14.25" x14ac:dyDescent="0.2">
      <c r="A111" s="426" t="s">
        <v>33</v>
      </c>
      <c r="B111" s="427">
        <v>5.45</v>
      </c>
      <c r="F111" s="428"/>
      <c r="G111" s="428"/>
      <c r="H111" s="428"/>
    </row>
    <row r="112" spans="1:8" ht="14.25" x14ac:dyDescent="0.2">
      <c r="A112" s="426" t="s">
        <v>42</v>
      </c>
      <c r="B112" s="427">
        <v>3.9</v>
      </c>
      <c r="F112" s="428"/>
      <c r="G112" s="428"/>
      <c r="H112" s="428"/>
    </row>
    <row r="113" spans="1:8" ht="14.25" x14ac:dyDescent="0.2">
      <c r="A113" s="426" t="s">
        <v>29</v>
      </c>
      <c r="B113" s="427">
        <v>2</v>
      </c>
      <c r="F113" s="428"/>
      <c r="G113" s="428"/>
      <c r="H113" s="428"/>
    </row>
    <row r="114" spans="1:8" ht="14.25" x14ac:dyDescent="0.2">
      <c r="A114" s="426" t="s">
        <v>62</v>
      </c>
      <c r="B114" s="427">
        <v>1.9</v>
      </c>
      <c r="F114" s="428"/>
      <c r="G114" s="428"/>
      <c r="H114" s="428"/>
    </row>
    <row r="115" spans="1:8" ht="15.75" customHeight="1" x14ac:dyDescent="0.2">
      <c r="A115" s="426" t="s">
        <v>63</v>
      </c>
      <c r="B115" s="427">
        <v>3.4</v>
      </c>
      <c r="F115" s="428"/>
      <c r="G115" s="428"/>
      <c r="H115" s="428"/>
    </row>
    <row r="116" spans="1:8" ht="14.25" x14ac:dyDescent="0.2">
      <c r="A116" s="426" t="s">
        <v>64</v>
      </c>
      <c r="B116" s="427">
        <v>6.1</v>
      </c>
      <c r="F116" s="428"/>
      <c r="G116" s="428"/>
      <c r="H116" s="428"/>
    </row>
    <row r="117" spans="1:8" ht="14.25" x14ac:dyDescent="0.2">
      <c r="A117" s="426" t="s">
        <v>65</v>
      </c>
      <c r="B117" s="427">
        <v>6.5</v>
      </c>
      <c r="F117" s="428"/>
      <c r="G117" s="428"/>
      <c r="H117" s="428"/>
    </row>
    <row r="118" spans="1:8" ht="14.25" x14ac:dyDescent="0.2">
      <c r="A118" s="426" t="s">
        <v>66</v>
      </c>
      <c r="B118" s="427">
        <v>4.4000000000000004</v>
      </c>
      <c r="F118" s="428"/>
      <c r="G118" s="428"/>
      <c r="H118" s="428"/>
    </row>
    <row r="119" spans="1:8" ht="14.25" x14ac:dyDescent="0.2">
      <c r="A119" s="368" t="s">
        <v>175</v>
      </c>
      <c r="B119" s="427">
        <v>2850</v>
      </c>
      <c r="F119" s="428"/>
      <c r="G119" s="428"/>
      <c r="H119" s="428"/>
    </row>
    <row r="120" spans="1:8" ht="14.25" x14ac:dyDescent="0.2">
      <c r="A120" s="426" t="s">
        <v>68</v>
      </c>
      <c r="B120" s="427">
        <v>4.5999999999999996</v>
      </c>
      <c r="F120" s="428"/>
      <c r="G120" s="428"/>
      <c r="H120" s="428"/>
    </row>
    <row r="121" spans="1:8" ht="14.25" x14ac:dyDescent="0.2">
      <c r="A121" s="426" t="s">
        <v>69</v>
      </c>
      <c r="B121" s="427">
        <v>2.2000000000000002</v>
      </c>
      <c r="F121" s="428"/>
      <c r="G121" s="428"/>
      <c r="H121" s="428"/>
    </row>
    <row r="122" spans="1:8" ht="14.25" x14ac:dyDescent="0.2">
      <c r="A122" s="426" t="s">
        <v>70</v>
      </c>
      <c r="B122" s="427">
        <v>3.91</v>
      </c>
      <c r="F122" s="428"/>
      <c r="G122" s="428"/>
      <c r="H122" s="428"/>
    </row>
    <row r="123" spans="1:8" ht="14.25" x14ac:dyDescent="0.2">
      <c r="A123" s="426" t="s">
        <v>71</v>
      </c>
      <c r="B123" s="427">
        <v>3.3</v>
      </c>
      <c r="F123" s="428"/>
      <c r="G123" s="428"/>
      <c r="H123" s="428"/>
    </row>
    <row r="124" spans="1:8" ht="14.25" x14ac:dyDescent="0.2">
      <c r="A124" s="426" t="s">
        <v>72</v>
      </c>
      <c r="B124" s="427">
        <v>4.1500000000000004</v>
      </c>
      <c r="F124" s="428"/>
      <c r="G124" s="428"/>
      <c r="H124" s="428"/>
    </row>
    <row r="125" spans="1:8" ht="14.25" x14ac:dyDescent="0.2">
      <c r="A125" s="426" t="s">
        <v>73</v>
      </c>
      <c r="B125" s="427">
        <v>4.3600000000000003</v>
      </c>
      <c r="F125" s="428"/>
      <c r="G125" s="428"/>
      <c r="H125" s="428"/>
    </row>
    <row r="126" spans="1:8" ht="14.25" x14ac:dyDescent="0.2">
      <c r="A126" s="426" t="s">
        <v>74</v>
      </c>
      <c r="B126" s="427">
        <v>5.3</v>
      </c>
      <c r="F126" s="428"/>
      <c r="G126" s="428"/>
      <c r="H126" s="428"/>
    </row>
    <row r="127" spans="1:8" ht="14.25" x14ac:dyDescent="0.2">
      <c r="A127" s="426" t="s">
        <v>143</v>
      </c>
      <c r="B127" s="427">
        <v>3.4</v>
      </c>
      <c r="F127" s="428"/>
      <c r="G127" s="428"/>
      <c r="H127" s="428"/>
    </row>
    <row r="128" spans="1:8" ht="14.25" x14ac:dyDescent="0.2">
      <c r="A128" s="426" t="s">
        <v>75</v>
      </c>
      <c r="B128" s="427">
        <v>2.58</v>
      </c>
      <c r="F128" s="428"/>
      <c r="G128" s="428"/>
      <c r="H128" s="428"/>
    </row>
    <row r="129" spans="1:10" ht="14.25" x14ac:dyDescent="0.2">
      <c r="A129" s="426" t="s">
        <v>76</v>
      </c>
      <c r="B129" s="427">
        <v>4.4000000000000004</v>
      </c>
      <c r="F129" s="428"/>
      <c r="G129" s="428"/>
      <c r="H129" s="428"/>
    </row>
    <row r="130" spans="1:10" ht="14.25" x14ac:dyDescent="0.2">
      <c r="A130" s="426" t="s">
        <v>77</v>
      </c>
      <c r="B130" s="427">
        <v>4.3</v>
      </c>
      <c r="F130" s="428"/>
      <c r="G130" s="428"/>
      <c r="H130" s="428"/>
    </row>
    <row r="131" spans="1:10" ht="14.25" x14ac:dyDescent="0.2">
      <c r="A131" s="426" t="s">
        <v>142</v>
      </c>
      <c r="B131" s="427">
        <v>5.82</v>
      </c>
      <c r="F131" s="428"/>
      <c r="G131" s="428"/>
      <c r="H131" s="428"/>
    </row>
    <row r="132" spans="1:10" ht="28.5" x14ac:dyDescent="0.2">
      <c r="A132" s="426" t="s">
        <v>58</v>
      </c>
      <c r="B132" s="427">
        <v>4.3</v>
      </c>
      <c r="I132" s="425"/>
      <c r="J132" s="425"/>
    </row>
    <row r="133" spans="1:10" ht="14.25" x14ac:dyDescent="0.2">
      <c r="A133" s="426" t="s">
        <v>35</v>
      </c>
      <c r="B133" s="429">
        <v>2.2000000000000002</v>
      </c>
    </row>
    <row r="134" spans="1:10" ht="14.25" x14ac:dyDescent="0.2">
      <c r="A134" s="426" t="s">
        <v>27</v>
      </c>
      <c r="B134" s="429">
        <v>3.23</v>
      </c>
    </row>
    <row r="135" spans="1:10" ht="14.25" x14ac:dyDescent="0.2">
      <c r="A135" s="426" t="s">
        <v>59</v>
      </c>
      <c r="B135" s="429">
        <v>3.23</v>
      </c>
    </row>
    <row r="136" spans="1:10" x14ac:dyDescent="0.2">
      <c r="A136" s="430" t="s">
        <v>122</v>
      </c>
      <c r="B136" s="429">
        <v>4.76</v>
      </c>
    </row>
    <row r="137" spans="1:10" ht="14.25" x14ac:dyDescent="0.2">
      <c r="A137" s="426" t="s">
        <v>186</v>
      </c>
      <c r="B137" s="429">
        <v>5.24</v>
      </c>
    </row>
    <row r="138" spans="1:10" ht="14.25" x14ac:dyDescent="0.2">
      <c r="A138" s="426" t="s">
        <v>200</v>
      </c>
      <c r="B138" s="429">
        <v>5.19</v>
      </c>
    </row>
    <row r="139" spans="1:10" x14ac:dyDescent="0.2">
      <c r="A139" s="431" t="s">
        <v>75</v>
      </c>
      <c r="B139" s="429">
        <v>2.58</v>
      </c>
    </row>
    <row r="140" spans="1:10" x14ac:dyDescent="0.2">
      <c r="A140" s="429" t="s">
        <v>203</v>
      </c>
      <c r="B140" s="429">
        <v>4.45</v>
      </c>
    </row>
    <row r="141" spans="1:10" x14ac:dyDescent="0.2">
      <c r="A141" s="382" t="s">
        <v>227</v>
      </c>
      <c r="B141" s="432">
        <v>4.4000000000000004</v>
      </c>
    </row>
    <row r="142" spans="1:10" x14ac:dyDescent="0.2">
      <c r="A142" s="433" t="s">
        <v>228</v>
      </c>
      <c r="B142" s="434">
        <v>3.88</v>
      </c>
    </row>
    <row r="143" spans="1:10" ht="14.25" x14ac:dyDescent="0.2">
      <c r="A143" s="435" t="s">
        <v>329</v>
      </c>
      <c r="B143" s="356">
        <v>4.9000000000000004</v>
      </c>
    </row>
    <row r="144" spans="1:10" x14ac:dyDescent="0.2">
      <c r="A144" s="356" t="s">
        <v>257</v>
      </c>
      <c r="B144" s="356">
        <v>3.9</v>
      </c>
    </row>
    <row r="145" spans="1:2" x14ac:dyDescent="0.2">
      <c r="A145" s="368" t="s">
        <v>340</v>
      </c>
      <c r="B145" s="356">
        <v>4.57</v>
      </c>
    </row>
  </sheetData>
  <autoFilter ref="A7:W59" xr:uid="{00000000-0009-0000-0000-00009A000000}">
    <filterColumn colId="6">
      <filters blank="1">
        <filter val="100%"/>
        <filter val="1200"/>
        <filter val="14.045,00"/>
        <filter val="1520"/>
        <filter val="1550"/>
        <filter val="200"/>
        <filter val="2890"/>
        <filter val="300"/>
        <filter val="350"/>
        <filter val="47%"/>
        <filter val="53%"/>
        <filter val="540"/>
        <filter val="585"/>
        <filter val="70"/>
        <filter val="710"/>
        <filter val="90"/>
        <filter val="940"/>
        <filter val="Mes"/>
        <filter val="USD 47.720,70"/>
      </filters>
    </filterColumn>
  </autoFilter>
  <mergeCells count="20">
    <mergeCell ref="C53:G53"/>
    <mergeCell ref="B2:I2"/>
    <mergeCell ref="B3:I3"/>
    <mergeCell ref="B4:I4"/>
    <mergeCell ref="B5:I5"/>
    <mergeCell ref="C52:D52"/>
    <mergeCell ref="C54:F54"/>
    <mergeCell ref="C55:F55"/>
    <mergeCell ref="C56:F56"/>
    <mergeCell ref="C58:D58"/>
    <mergeCell ref="C59:D59"/>
    <mergeCell ref="E72:I72"/>
    <mergeCell ref="H61:I61"/>
    <mergeCell ref="B62:F62"/>
    <mergeCell ref="H62:I62"/>
    <mergeCell ref="B63:F63"/>
    <mergeCell ref="H63:I63"/>
    <mergeCell ref="B64:F64"/>
    <mergeCell ref="H64:I64"/>
    <mergeCell ref="B61:F61"/>
  </mergeCells>
  <dataValidations count="2">
    <dataValidation type="list" allowBlank="1" showInputMessage="1" showErrorMessage="1" sqref="A145" xr:uid="{00000000-0002-0000-9A00-000000000000}">
      <formula1>$B$57:$B$103</formula1>
    </dataValidation>
    <dataValidation type="list" allowBlank="1" showInputMessage="1" showErrorMessage="1" sqref="A28 A119" xr:uid="{00000000-0002-0000-9A00-000001000000}">
      <formula1>$B$56:$B$102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pageSetUpPr fitToPage="1"/>
  </sheetPr>
  <dimension ref="A1:M96"/>
  <sheetViews>
    <sheetView topLeftCell="B13" zoomScaleNormal="100" workbookViewId="0">
      <selection activeCell="I55" sqref="I55:I5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18.28515625" style="393" bestFit="1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.42578125" style="365" bestFit="1" customWidth="1"/>
    <col min="10" max="10" width="7.7109375" style="365" bestFit="1" customWidth="1"/>
    <col min="11" max="11" width="11.42578125" style="365" bestFit="1" customWidth="1"/>
    <col min="12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80062117</v>
      </c>
      <c r="C4" s="438">
        <v>44795</v>
      </c>
      <c r="D4" s="368" t="s">
        <v>27</v>
      </c>
      <c r="E4" s="368">
        <v>300</v>
      </c>
      <c r="F4" s="368" t="s">
        <v>310</v>
      </c>
      <c r="G4" s="393"/>
    </row>
    <row r="5" spans="2:13" x14ac:dyDescent="0.2">
      <c r="B5" s="368">
        <v>80062117</v>
      </c>
      <c r="C5" s="438">
        <v>44795</v>
      </c>
      <c r="D5" s="368" t="s">
        <v>63</v>
      </c>
      <c r="E5" s="368">
        <v>540</v>
      </c>
      <c r="F5" s="368" t="s">
        <v>310</v>
      </c>
      <c r="G5" s="393"/>
    </row>
    <row r="6" spans="2:13" x14ac:dyDescent="0.2">
      <c r="B6" s="368">
        <v>80062117</v>
      </c>
      <c r="C6" s="438">
        <v>44795</v>
      </c>
      <c r="D6" s="368" t="s">
        <v>30</v>
      </c>
      <c r="E6" s="368">
        <v>540</v>
      </c>
      <c r="F6" s="368" t="s">
        <v>310</v>
      </c>
      <c r="G6" s="393"/>
      <c r="H6" s="356" t="s">
        <v>25</v>
      </c>
      <c r="I6" s="356" t="s">
        <v>129</v>
      </c>
      <c r="J6" s="356"/>
      <c r="K6" s="356"/>
      <c r="L6" s="356"/>
      <c r="M6" s="356"/>
    </row>
    <row r="7" spans="2:13" x14ac:dyDescent="0.2">
      <c r="B7" s="368">
        <v>80062117</v>
      </c>
      <c r="C7" s="438">
        <v>44795</v>
      </c>
      <c r="D7" s="368" t="s">
        <v>32</v>
      </c>
      <c r="E7" s="368">
        <v>2600</v>
      </c>
      <c r="F7" s="368" t="s">
        <v>310</v>
      </c>
      <c r="G7" s="393"/>
      <c r="H7" s="356" t="s">
        <v>23</v>
      </c>
      <c r="I7" s="356" t="s">
        <v>286</v>
      </c>
      <c r="J7" s="356" t="s">
        <v>310</v>
      </c>
      <c r="K7" s="356" t="s">
        <v>109</v>
      </c>
      <c r="L7" s="356" t="s">
        <v>24</v>
      </c>
      <c r="M7" s="356"/>
    </row>
    <row r="8" spans="2:13" x14ac:dyDescent="0.2">
      <c r="B8" s="368">
        <v>80062117</v>
      </c>
      <c r="C8" s="438">
        <v>44795</v>
      </c>
      <c r="D8" s="368" t="s">
        <v>142</v>
      </c>
      <c r="E8" s="368">
        <v>1200</v>
      </c>
      <c r="F8" s="368" t="s">
        <v>310</v>
      </c>
      <c r="H8" s="373" t="s">
        <v>63</v>
      </c>
      <c r="J8" s="365">
        <v>540</v>
      </c>
      <c r="L8" s="365">
        <v>540</v>
      </c>
      <c r="M8" s="356"/>
    </row>
    <row r="9" spans="2:13" x14ac:dyDescent="0.2">
      <c r="B9" s="368">
        <v>80062117</v>
      </c>
      <c r="C9" s="438">
        <v>44795</v>
      </c>
      <c r="D9" s="368" t="s">
        <v>77</v>
      </c>
      <c r="E9" s="368">
        <v>1000</v>
      </c>
      <c r="F9" s="368" t="s">
        <v>310</v>
      </c>
      <c r="H9" s="373" t="s">
        <v>32</v>
      </c>
      <c r="I9" s="365">
        <v>290</v>
      </c>
      <c r="J9" s="365">
        <v>2600</v>
      </c>
      <c r="L9" s="365">
        <v>2890</v>
      </c>
      <c r="M9" s="356"/>
    </row>
    <row r="10" spans="2:13" x14ac:dyDescent="0.2">
      <c r="B10" s="368">
        <v>80062117</v>
      </c>
      <c r="C10" s="438">
        <v>44795</v>
      </c>
      <c r="D10" s="368" t="s">
        <v>143</v>
      </c>
      <c r="E10" s="368">
        <v>300</v>
      </c>
      <c r="F10" s="368" t="s">
        <v>310</v>
      </c>
      <c r="H10" s="439" t="s">
        <v>142</v>
      </c>
      <c r="I10" s="440"/>
      <c r="J10" s="440">
        <v>1200</v>
      </c>
      <c r="K10" s="440"/>
      <c r="L10" s="440">
        <v>1200</v>
      </c>
      <c r="M10" s="356"/>
    </row>
    <row r="11" spans="2:13" x14ac:dyDescent="0.2">
      <c r="B11" s="368">
        <v>80062102</v>
      </c>
      <c r="C11" s="438">
        <v>44795</v>
      </c>
      <c r="D11" s="368" t="s">
        <v>28</v>
      </c>
      <c r="E11" s="368">
        <v>70</v>
      </c>
      <c r="F11" s="368" t="s">
        <v>286</v>
      </c>
      <c r="H11" s="373" t="s">
        <v>77</v>
      </c>
      <c r="I11" s="365">
        <v>200</v>
      </c>
      <c r="J11" s="365">
        <v>1000</v>
      </c>
      <c r="L11" s="365">
        <v>1200</v>
      </c>
      <c r="M11" s="356"/>
    </row>
    <row r="12" spans="2:13" x14ac:dyDescent="0.2">
      <c r="B12" s="368">
        <v>80062102</v>
      </c>
      <c r="C12" s="438">
        <v>44795</v>
      </c>
      <c r="D12" s="368" t="s">
        <v>30</v>
      </c>
      <c r="E12" s="368">
        <v>45</v>
      </c>
      <c r="F12" s="368" t="s">
        <v>286</v>
      </c>
      <c r="H12" s="373" t="s">
        <v>74</v>
      </c>
      <c r="I12" s="365">
        <v>200</v>
      </c>
      <c r="L12" s="365">
        <v>200</v>
      </c>
      <c r="M12" s="356"/>
    </row>
    <row r="13" spans="2:13" x14ac:dyDescent="0.2">
      <c r="B13" s="368">
        <v>80062102</v>
      </c>
      <c r="C13" s="438">
        <v>44795</v>
      </c>
      <c r="D13" s="368" t="s">
        <v>31</v>
      </c>
      <c r="E13" s="368">
        <v>940</v>
      </c>
      <c r="F13" s="368" t="s">
        <v>286</v>
      </c>
      <c r="H13" s="373" t="s">
        <v>143</v>
      </c>
      <c r="J13" s="365">
        <v>300</v>
      </c>
      <c r="L13" s="365">
        <v>300</v>
      </c>
      <c r="M13" s="356"/>
    </row>
    <row r="14" spans="2:13" x14ac:dyDescent="0.2">
      <c r="B14" s="368">
        <v>80062102</v>
      </c>
      <c r="C14" s="438">
        <v>44795</v>
      </c>
      <c r="D14" s="368" t="s">
        <v>32</v>
      </c>
      <c r="E14" s="368">
        <v>290</v>
      </c>
      <c r="F14" s="368" t="s">
        <v>286</v>
      </c>
      <c r="H14" s="373" t="s">
        <v>27</v>
      </c>
      <c r="J14" s="365">
        <v>300</v>
      </c>
      <c r="L14" s="365">
        <v>300</v>
      </c>
      <c r="M14" s="356"/>
    </row>
    <row r="15" spans="2:13" x14ac:dyDescent="0.2">
      <c r="B15" s="368">
        <v>80062102</v>
      </c>
      <c r="C15" s="438">
        <v>44795</v>
      </c>
      <c r="D15" s="368" t="s">
        <v>77</v>
      </c>
      <c r="E15" s="368">
        <v>200</v>
      </c>
      <c r="F15" s="368" t="s">
        <v>286</v>
      </c>
      <c r="H15" s="373" t="s">
        <v>31</v>
      </c>
      <c r="I15" s="365">
        <v>940</v>
      </c>
      <c r="L15" s="365">
        <v>940</v>
      </c>
      <c r="M15" s="356"/>
    </row>
    <row r="16" spans="2:13" x14ac:dyDescent="0.2">
      <c r="B16" s="368">
        <v>80062102</v>
      </c>
      <c r="C16" s="438">
        <v>44795</v>
      </c>
      <c r="D16" s="368" t="s">
        <v>37</v>
      </c>
      <c r="E16" s="368">
        <v>1200</v>
      </c>
      <c r="F16" s="368" t="s">
        <v>286</v>
      </c>
      <c r="H16" s="373" t="s">
        <v>37</v>
      </c>
      <c r="I16" s="365">
        <v>1200</v>
      </c>
      <c r="L16" s="365">
        <v>1200</v>
      </c>
      <c r="M16" s="356"/>
    </row>
    <row r="17" spans="1:13" x14ac:dyDescent="0.2">
      <c r="B17" s="368">
        <v>80062102</v>
      </c>
      <c r="C17" s="438">
        <v>44795</v>
      </c>
      <c r="D17" s="368" t="s">
        <v>70</v>
      </c>
      <c r="E17" s="368">
        <v>90</v>
      </c>
      <c r="F17" s="368" t="s">
        <v>286</v>
      </c>
      <c r="H17" s="373" t="s">
        <v>43</v>
      </c>
      <c r="I17" s="365">
        <v>710</v>
      </c>
      <c r="L17" s="365">
        <v>710</v>
      </c>
      <c r="M17" s="356"/>
    </row>
    <row r="18" spans="1:13" x14ac:dyDescent="0.2">
      <c r="B18" s="368">
        <v>80062102</v>
      </c>
      <c r="C18" s="438">
        <v>44795</v>
      </c>
      <c r="D18" s="368" t="s">
        <v>74</v>
      </c>
      <c r="E18" s="368">
        <v>200</v>
      </c>
      <c r="F18" s="368" t="s">
        <v>286</v>
      </c>
      <c r="H18" s="373" t="s">
        <v>30</v>
      </c>
      <c r="I18" s="365">
        <v>45</v>
      </c>
      <c r="J18" s="365">
        <v>540</v>
      </c>
      <c r="L18" s="365">
        <v>585</v>
      </c>
      <c r="M18" s="356"/>
    </row>
    <row r="19" spans="1:13" x14ac:dyDescent="0.2">
      <c r="B19" s="368">
        <v>80062102</v>
      </c>
      <c r="C19" s="438">
        <v>44795</v>
      </c>
      <c r="D19" s="368" t="s">
        <v>39</v>
      </c>
      <c r="E19" s="368">
        <v>350</v>
      </c>
      <c r="F19" s="368" t="s">
        <v>286</v>
      </c>
      <c r="H19" s="373" t="s">
        <v>70</v>
      </c>
      <c r="I19" s="365">
        <v>90</v>
      </c>
      <c r="L19" s="365">
        <v>90</v>
      </c>
      <c r="M19" s="356"/>
    </row>
    <row r="20" spans="1:13" x14ac:dyDescent="0.2">
      <c r="B20" s="368">
        <v>80062102</v>
      </c>
      <c r="C20" s="438">
        <v>44795</v>
      </c>
      <c r="D20" s="368" t="s">
        <v>59</v>
      </c>
      <c r="E20" s="368">
        <v>200</v>
      </c>
      <c r="F20" s="368" t="s">
        <v>286</v>
      </c>
      <c r="H20" s="373" t="s">
        <v>59</v>
      </c>
      <c r="I20" s="365">
        <v>200</v>
      </c>
      <c r="L20" s="365">
        <v>200</v>
      </c>
      <c r="M20" s="356"/>
    </row>
    <row r="21" spans="1:13" x14ac:dyDescent="0.2">
      <c r="B21" s="368">
        <v>80062102</v>
      </c>
      <c r="C21" s="438">
        <v>44795</v>
      </c>
      <c r="D21" s="368" t="s">
        <v>340</v>
      </c>
      <c r="E21" s="368">
        <v>200</v>
      </c>
      <c r="F21" s="368" t="s">
        <v>286</v>
      </c>
      <c r="H21" s="373" t="s">
        <v>227</v>
      </c>
      <c r="I21" s="365">
        <v>1520</v>
      </c>
      <c r="L21" s="365">
        <v>1520</v>
      </c>
      <c r="M21" s="356"/>
    </row>
    <row r="22" spans="1:13" s="393" customFormat="1" x14ac:dyDescent="0.2">
      <c r="A22" s="356"/>
      <c r="B22" s="368">
        <v>80062102</v>
      </c>
      <c r="C22" s="438">
        <v>44795</v>
      </c>
      <c r="D22" s="368" t="s">
        <v>43</v>
      </c>
      <c r="E22" s="368">
        <v>710</v>
      </c>
      <c r="F22" s="368" t="s">
        <v>286</v>
      </c>
      <c r="G22" s="356"/>
      <c r="H22" s="373" t="s">
        <v>228</v>
      </c>
      <c r="I22" s="365">
        <v>1550</v>
      </c>
      <c r="J22" s="365"/>
      <c r="K22" s="365"/>
      <c r="L22" s="365">
        <v>1550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373" t="s">
        <v>39</v>
      </c>
      <c r="I23" s="365">
        <v>350</v>
      </c>
      <c r="J23" s="365"/>
      <c r="K23" s="365"/>
      <c r="L23" s="365">
        <v>350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373" t="s">
        <v>340</v>
      </c>
      <c r="I24" s="365">
        <v>200</v>
      </c>
      <c r="J24" s="365"/>
      <c r="K24" s="365"/>
      <c r="L24" s="365">
        <v>200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373" t="s">
        <v>109</v>
      </c>
      <c r="I25" s="365"/>
      <c r="J25" s="365"/>
      <c r="K25" s="365"/>
      <c r="L25" s="365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373" t="s">
        <v>28</v>
      </c>
      <c r="I26" s="365">
        <v>70</v>
      </c>
      <c r="J26" s="365"/>
      <c r="K26" s="365"/>
      <c r="L26" s="365">
        <v>70</v>
      </c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441" t="s">
        <v>24</v>
      </c>
      <c r="I27" s="442">
        <v>7565</v>
      </c>
      <c r="J27" s="443">
        <v>6480</v>
      </c>
      <c r="K27" s="443"/>
      <c r="L27" s="444">
        <v>14045</v>
      </c>
    </row>
    <row r="28" spans="1:13" s="393" customFormat="1" x14ac:dyDescent="0.2">
      <c r="A28" s="356"/>
      <c r="B28" s="368">
        <v>1664</v>
      </c>
      <c r="C28" s="438">
        <v>44795</v>
      </c>
      <c r="D28" s="368" t="s">
        <v>227</v>
      </c>
      <c r="E28" s="368">
        <v>1520</v>
      </c>
      <c r="F28" s="368" t="s">
        <v>286</v>
      </c>
      <c r="G28" s="356"/>
      <c r="H28" s="356"/>
      <c r="I28" s="356"/>
      <c r="J28" s="356"/>
      <c r="K28" s="356"/>
    </row>
    <row r="29" spans="1:13" s="393" customFormat="1" x14ac:dyDescent="0.2">
      <c r="A29" s="356"/>
      <c r="B29" s="368">
        <v>1665</v>
      </c>
      <c r="C29" s="438">
        <v>44795</v>
      </c>
      <c r="D29" s="368" t="s">
        <v>228</v>
      </c>
      <c r="E29" s="368">
        <v>1550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E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G31" s="356"/>
      <c r="H31" s="356"/>
      <c r="I31" s="365"/>
      <c r="J31" s="365"/>
      <c r="K31" s="365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2:6" x14ac:dyDescent="0.2">
      <c r="F33" s="393"/>
    </row>
    <row r="34" spans="2:6" x14ac:dyDescent="0.2">
      <c r="B34" s="445"/>
      <c r="C34" s="446"/>
      <c r="D34" s="368"/>
      <c r="E34" s="445"/>
      <c r="F34" s="368"/>
    </row>
    <row r="35" spans="2:6" x14ac:dyDescent="0.2">
      <c r="B35" s="368"/>
      <c r="C35" s="438"/>
      <c r="D35" s="368"/>
      <c r="E35" s="368"/>
      <c r="F35" s="368"/>
    </row>
    <row r="36" spans="2:6" x14ac:dyDescent="0.2">
      <c r="B36" s="368"/>
      <c r="C36" s="438"/>
      <c r="D36" s="445"/>
      <c r="E36" s="445"/>
      <c r="F36" s="368"/>
    </row>
    <row r="37" spans="2:6" x14ac:dyDescent="0.2">
      <c r="B37" s="368"/>
      <c r="C37" s="438"/>
      <c r="D37" s="445"/>
      <c r="E37" s="445"/>
      <c r="F37" s="368"/>
    </row>
    <row r="38" spans="2:6" x14ac:dyDescent="0.2">
      <c r="B38" s="445"/>
      <c r="C38" s="446"/>
      <c r="D38" s="445"/>
      <c r="E38" s="445"/>
      <c r="F38" s="368"/>
    </row>
    <row r="39" spans="2:6" x14ac:dyDescent="0.2">
      <c r="B39" s="445"/>
      <c r="C39" s="446"/>
      <c r="D39" s="445"/>
      <c r="E39" s="445"/>
      <c r="F39" s="368"/>
    </row>
    <row r="40" spans="2:6" x14ac:dyDescent="0.2">
      <c r="B40" s="445"/>
      <c r="C40" s="446"/>
      <c r="D40" s="445"/>
      <c r="E40" s="445"/>
      <c r="F40" s="368"/>
    </row>
    <row r="41" spans="2:6" x14ac:dyDescent="0.2">
      <c r="B41" s="445"/>
      <c r="C41" s="446"/>
      <c r="D41" s="445"/>
      <c r="E41" s="445"/>
      <c r="F41" s="368"/>
    </row>
    <row r="42" spans="2:6" x14ac:dyDescent="0.2">
      <c r="C42" s="447"/>
    </row>
    <row r="43" spans="2:6" x14ac:dyDescent="0.2">
      <c r="C43" s="356"/>
      <c r="D43" s="356"/>
      <c r="E43" s="356"/>
    </row>
    <row r="44" spans="2:6" x14ac:dyDescent="0.2">
      <c r="C44" s="356"/>
      <c r="D44" s="356"/>
      <c r="E44" s="356"/>
    </row>
    <row r="45" spans="2:6" x14ac:dyDescent="0.2">
      <c r="B45" s="356"/>
      <c r="C45" s="356"/>
      <c r="D45" s="356"/>
      <c r="E45" s="356"/>
    </row>
    <row r="46" spans="2:6" x14ac:dyDescent="0.2">
      <c r="B46" s="356"/>
      <c r="C46" s="356"/>
      <c r="D46" s="356"/>
      <c r="E46" s="356"/>
    </row>
    <row r="47" spans="2:6" x14ac:dyDescent="0.2">
      <c r="B47" s="356"/>
      <c r="C47" s="356"/>
      <c r="D47" s="356"/>
      <c r="E47" s="356"/>
    </row>
    <row r="48" spans="2:6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65" t="s">
        <v>28</v>
      </c>
      <c r="C56" s="356" t="s">
        <v>286</v>
      </c>
      <c r="D56" s="356"/>
      <c r="E56" s="356"/>
    </row>
    <row r="57" spans="2:5" x14ac:dyDescent="0.2">
      <c r="B57" s="365" t="s">
        <v>62</v>
      </c>
      <c r="C57" s="356" t="s">
        <v>310</v>
      </c>
      <c r="D57" s="356"/>
      <c r="E57" s="356"/>
    </row>
    <row r="58" spans="2:5" x14ac:dyDescent="0.2">
      <c r="B58" s="365" t="s">
        <v>29</v>
      </c>
      <c r="C58" s="356"/>
      <c r="D58" s="356"/>
      <c r="E58" s="356"/>
    </row>
    <row r="59" spans="2:5" x14ac:dyDescent="0.2">
      <c r="B59" s="365" t="s">
        <v>27</v>
      </c>
      <c r="C59" s="356"/>
      <c r="D59" s="356"/>
      <c r="E59" s="356"/>
    </row>
    <row r="60" spans="2:5" x14ac:dyDescent="0.2">
      <c r="B60" s="365" t="s">
        <v>63</v>
      </c>
      <c r="C60" s="356"/>
      <c r="D60" s="356"/>
      <c r="E60" s="356"/>
    </row>
    <row r="61" spans="2:5" ht="14.25" x14ac:dyDescent="0.2">
      <c r="B61" s="435" t="s">
        <v>30</v>
      </c>
    </row>
    <row r="62" spans="2:5" ht="14.25" x14ac:dyDescent="0.2">
      <c r="B62" s="435" t="s">
        <v>31</v>
      </c>
    </row>
    <row r="63" spans="2:5" ht="14.25" x14ac:dyDescent="0.2">
      <c r="B63" s="435" t="s">
        <v>32</v>
      </c>
    </row>
    <row r="64" spans="2:5" ht="14.25" x14ac:dyDescent="0.2">
      <c r="B64" s="435" t="s">
        <v>33</v>
      </c>
    </row>
    <row r="65" spans="1:10" ht="14.25" x14ac:dyDescent="0.2">
      <c r="B65" s="435" t="s">
        <v>64</v>
      </c>
    </row>
    <row r="66" spans="1:10" ht="14.25" x14ac:dyDescent="0.2">
      <c r="B66" s="435" t="s">
        <v>340</v>
      </c>
    </row>
    <row r="67" spans="1:10" s="393" customFormat="1" ht="14.25" x14ac:dyDescent="0.2">
      <c r="A67" s="356"/>
      <c r="B67" s="435" t="s">
        <v>142</v>
      </c>
      <c r="F67" s="356"/>
      <c r="G67" s="356"/>
      <c r="H67" s="356"/>
      <c r="I67" s="365"/>
      <c r="J67" s="365"/>
    </row>
    <row r="68" spans="1:10" s="393" customFormat="1" ht="14.25" x14ac:dyDescent="0.2">
      <c r="A68" s="356"/>
      <c r="B68" s="435" t="s">
        <v>65</v>
      </c>
      <c r="F68" s="356"/>
      <c r="G68" s="356"/>
      <c r="H68" s="356"/>
      <c r="I68" s="365"/>
      <c r="J68" s="365"/>
    </row>
    <row r="69" spans="1:10" s="393" customFormat="1" ht="14.25" x14ac:dyDescent="0.2">
      <c r="A69" s="356"/>
      <c r="B69" s="435" t="s">
        <v>77</v>
      </c>
      <c r="F69" s="356"/>
      <c r="G69" s="356"/>
      <c r="H69" s="356"/>
      <c r="I69" s="365"/>
      <c r="J69" s="365"/>
    </row>
    <row r="70" spans="1:10" s="393" customFormat="1" ht="14.25" x14ac:dyDescent="0.2">
      <c r="A70" s="356"/>
      <c r="B70" s="435" t="s">
        <v>66</v>
      </c>
      <c r="F70" s="356"/>
      <c r="G70" s="356"/>
      <c r="H70" s="356"/>
      <c r="I70" s="365"/>
      <c r="J70" s="365"/>
    </row>
    <row r="71" spans="1:10" s="393" customFormat="1" ht="14.25" x14ac:dyDescent="0.2">
      <c r="A71" s="356"/>
      <c r="B71" s="435" t="s">
        <v>67</v>
      </c>
      <c r="F71" s="356"/>
      <c r="G71" s="356"/>
      <c r="H71" s="356"/>
      <c r="I71" s="365"/>
      <c r="J71" s="365"/>
    </row>
    <row r="72" spans="1:10" s="393" customFormat="1" ht="14.25" x14ac:dyDescent="0.2">
      <c r="A72" s="356"/>
      <c r="B72" s="435" t="s">
        <v>35</v>
      </c>
      <c r="F72" s="356"/>
      <c r="G72" s="356"/>
      <c r="H72" s="356"/>
      <c r="I72" s="365"/>
      <c r="J72" s="365"/>
    </row>
    <row r="73" spans="1:10" s="393" customFormat="1" ht="14.25" x14ac:dyDescent="0.2">
      <c r="A73" s="356"/>
      <c r="B73" s="435" t="s">
        <v>68</v>
      </c>
      <c r="F73" s="356"/>
      <c r="G73" s="356"/>
      <c r="H73" s="356"/>
      <c r="I73" s="365"/>
      <c r="J73" s="365"/>
    </row>
    <row r="74" spans="1:10" s="393" customFormat="1" ht="14.25" x14ac:dyDescent="0.2">
      <c r="A74" s="356"/>
      <c r="B74" s="435" t="s">
        <v>69</v>
      </c>
      <c r="F74" s="356"/>
      <c r="G74" s="356"/>
      <c r="H74" s="356"/>
      <c r="I74" s="365"/>
      <c r="J74" s="365"/>
    </row>
    <row r="75" spans="1:10" s="393" customFormat="1" ht="14.25" x14ac:dyDescent="0.2">
      <c r="A75" s="356"/>
      <c r="B75" s="435" t="s">
        <v>203</v>
      </c>
      <c r="F75" s="356"/>
      <c r="G75" s="356"/>
      <c r="H75" s="356"/>
      <c r="I75" s="365"/>
      <c r="J75" s="365"/>
    </row>
    <row r="76" spans="1:10" s="393" customFormat="1" ht="14.25" x14ac:dyDescent="0.2">
      <c r="A76" s="356"/>
      <c r="B76" s="435" t="s">
        <v>37</v>
      </c>
      <c r="F76" s="356"/>
      <c r="G76" s="356"/>
      <c r="H76" s="356"/>
      <c r="I76" s="365"/>
      <c r="J76" s="365"/>
    </row>
    <row r="77" spans="1:10" s="393" customFormat="1" ht="14.25" x14ac:dyDescent="0.2">
      <c r="A77" s="356"/>
      <c r="B77" s="435" t="s">
        <v>70</v>
      </c>
      <c r="F77" s="356"/>
      <c r="G77" s="356"/>
      <c r="H77" s="356"/>
      <c r="I77" s="365"/>
      <c r="J77" s="365"/>
    </row>
    <row r="78" spans="1:10" s="393" customFormat="1" ht="14.25" x14ac:dyDescent="0.2">
      <c r="A78" s="356"/>
      <c r="B78" s="435" t="s">
        <v>38</v>
      </c>
      <c r="F78" s="356"/>
      <c r="G78" s="356"/>
      <c r="H78" s="356"/>
      <c r="I78" s="365"/>
      <c r="J78" s="365"/>
    </row>
    <row r="79" spans="1:10" s="393" customFormat="1" ht="14.25" x14ac:dyDescent="0.2">
      <c r="A79" s="356"/>
      <c r="B79" s="435" t="s">
        <v>71</v>
      </c>
      <c r="F79" s="356"/>
      <c r="G79" s="356"/>
      <c r="H79" s="356"/>
      <c r="I79" s="365"/>
      <c r="J79" s="365"/>
    </row>
    <row r="80" spans="1:10" s="393" customFormat="1" ht="14.25" x14ac:dyDescent="0.2">
      <c r="A80" s="356"/>
      <c r="B80" s="435" t="s">
        <v>72</v>
      </c>
      <c r="F80" s="356"/>
      <c r="G80" s="356"/>
      <c r="H80" s="356"/>
      <c r="I80" s="365"/>
      <c r="J80" s="365"/>
    </row>
    <row r="81" spans="1:10" s="393" customFormat="1" ht="14.25" x14ac:dyDescent="0.2">
      <c r="A81" s="356"/>
      <c r="B81" s="435" t="s">
        <v>200</v>
      </c>
      <c r="F81" s="356"/>
      <c r="G81" s="356"/>
      <c r="H81" s="356"/>
      <c r="I81" s="365"/>
      <c r="J81" s="365"/>
    </row>
    <row r="82" spans="1:10" s="393" customFormat="1" ht="14.25" x14ac:dyDescent="0.2">
      <c r="A82" s="356"/>
      <c r="B82" s="435" t="s">
        <v>74</v>
      </c>
      <c r="F82" s="356"/>
      <c r="G82" s="356"/>
      <c r="H82" s="356"/>
      <c r="I82" s="365"/>
      <c r="J82" s="365"/>
    </row>
    <row r="83" spans="1:10" s="393" customFormat="1" ht="14.25" x14ac:dyDescent="0.2">
      <c r="A83" s="356"/>
      <c r="B83" s="435" t="s">
        <v>143</v>
      </c>
      <c r="F83" s="356"/>
      <c r="G83" s="356"/>
      <c r="H83" s="356"/>
      <c r="I83" s="365"/>
      <c r="J83" s="365"/>
    </row>
    <row r="84" spans="1:10" s="393" customFormat="1" ht="14.25" x14ac:dyDescent="0.2">
      <c r="A84" s="356"/>
      <c r="B84" s="435" t="s">
        <v>39</v>
      </c>
      <c r="F84" s="356"/>
      <c r="G84" s="356"/>
      <c r="H84" s="356"/>
      <c r="I84" s="365"/>
      <c r="J84" s="365"/>
    </row>
    <row r="85" spans="1:10" s="393" customFormat="1" ht="14.25" x14ac:dyDescent="0.2">
      <c r="A85" s="356"/>
      <c r="B85" s="435" t="s">
        <v>76</v>
      </c>
      <c r="F85" s="356"/>
      <c r="G85" s="356"/>
      <c r="H85" s="356"/>
      <c r="I85" s="365"/>
      <c r="J85" s="365"/>
    </row>
    <row r="86" spans="1:10" s="393" customFormat="1" ht="14.25" x14ac:dyDescent="0.2">
      <c r="A86" s="356"/>
      <c r="B86" s="435" t="s">
        <v>40</v>
      </c>
      <c r="F86" s="356"/>
      <c r="G86" s="356"/>
      <c r="H86" s="356"/>
      <c r="I86" s="365"/>
      <c r="J86" s="365"/>
    </row>
    <row r="87" spans="1:10" s="393" customFormat="1" ht="14.25" x14ac:dyDescent="0.2">
      <c r="A87" s="356"/>
      <c r="B87" s="435" t="s">
        <v>58</v>
      </c>
      <c r="F87" s="356"/>
      <c r="G87" s="356"/>
      <c r="H87" s="356"/>
      <c r="I87" s="365"/>
      <c r="J87" s="365"/>
    </row>
    <row r="88" spans="1:10" s="393" customFormat="1" ht="14.25" x14ac:dyDescent="0.2">
      <c r="A88" s="356"/>
      <c r="B88" s="435" t="s">
        <v>174</v>
      </c>
      <c r="F88" s="356"/>
      <c r="G88" s="356"/>
      <c r="H88" s="356"/>
      <c r="I88" s="365"/>
      <c r="J88" s="365"/>
    </row>
    <row r="89" spans="1:10" s="393" customFormat="1" ht="14.25" x14ac:dyDescent="0.2">
      <c r="A89" s="356"/>
      <c r="B89" s="435" t="s">
        <v>175</v>
      </c>
      <c r="F89" s="356"/>
      <c r="G89" s="356"/>
      <c r="H89" s="356"/>
      <c r="I89" s="365"/>
      <c r="J89" s="365"/>
    </row>
    <row r="90" spans="1:10" s="393" customFormat="1" ht="14.25" x14ac:dyDescent="0.2">
      <c r="A90" s="356"/>
      <c r="B90" s="435" t="s">
        <v>42</v>
      </c>
      <c r="F90" s="356"/>
      <c r="G90" s="356"/>
      <c r="H90" s="356"/>
      <c r="I90" s="365"/>
      <c r="J90" s="365"/>
    </row>
    <row r="91" spans="1:10" s="393" customFormat="1" ht="14.25" x14ac:dyDescent="0.2">
      <c r="A91" s="356"/>
      <c r="B91" s="435" t="s">
        <v>43</v>
      </c>
      <c r="F91" s="356"/>
      <c r="G91" s="356"/>
      <c r="H91" s="356"/>
      <c r="I91" s="365"/>
      <c r="J91" s="365"/>
    </row>
    <row r="92" spans="1:10" s="393" customFormat="1" ht="14.25" x14ac:dyDescent="0.2">
      <c r="A92" s="356"/>
      <c r="B92" s="435" t="s">
        <v>257</v>
      </c>
      <c r="F92" s="356"/>
      <c r="G92" s="356"/>
      <c r="H92" s="356"/>
      <c r="I92" s="365"/>
      <c r="J92" s="365"/>
    </row>
    <row r="93" spans="1:10" s="393" customFormat="1" ht="14.25" x14ac:dyDescent="0.2">
      <c r="A93" s="356"/>
      <c r="B93" s="435" t="s">
        <v>75</v>
      </c>
      <c r="F93" s="356"/>
      <c r="G93" s="356"/>
      <c r="H93" s="356"/>
      <c r="I93" s="365"/>
      <c r="J93" s="365"/>
    </row>
    <row r="94" spans="1:10" x14ac:dyDescent="0.2">
      <c r="B94" s="393" t="s">
        <v>59</v>
      </c>
    </row>
    <row r="95" spans="1:10" x14ac:dyDescent="0.2">
      <c r="B95" s="382" t="s">
        <v>227</v>
      </c>
      <c r="C95" s="393" t="s">
        <v>229</v>
      </c>
    </row>
    <row r="96" spans="1:10" x14ac:dyDescent="0.2">
      <c r="B96" s="433" t="s">
        <v>228</v>
      </c>
      <c r="C96" s="393" t="s">
        <v>230</v>
      </c>
    </row>
  </sheetData>
  <dataValidations count="4">
    <dataValidation type="list" allowBlank="1" showInputMessage="1" showErrorMessage="1" sqref="D36:D41" xr:uid="{00000000-0002-0000-9B00-000000000000}">
      <formula1>$B$56:$B$94</formula1>
    </dataValidation>
    <dataValidation type="list" allowBlank="1" showInputMessage="1" showErrorMessage="1" sqref="D42" xr:uid="{00000000-0002-0000-9B00-000001000000}">
      <formula1>$B$56:$B$75</formula1>
    </dataValidation>
    <dataValidation type="list" allowBlank="1" showInputMessage="1" showErrorMessage="1" sqref="D34:D35 D4:D30" xr:uid="{00000000-0002-0000-9B00-000002000000}">
      <formula1>$B$56:$B$102</formula1>
    </dataValidation>
    <dataValidation type="list" allowBlank="1" showInputMessage="1" showErrorMessage="1" sqref="F34:F41 F4:F30" xr:uid="{00000000-0002-0000-9B00-000003000000}">
      <formula1>$C$56:$C$58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filterMode="1">
    <tabColor rgb="FFFFC000"/>
    <pageSetUpPr fitToPage="1"/>
  </sheetPr>
  <dimension ref="A2:V140"/>
  <sheetViews>
    <sheetView showGridLines="0" topLeftCell="A85" zoomScale="80" zoomScaleNormal="80" workbookViewId="0">
      <selection activeCell="A124" sqref="A124:B124"/>
    </sheetView>
  </sheetViews>
  <sheetFormatPr baseColWidth="10" defaultRowHeight="12.75" x14ac:dyDescent="0.2"/>
  <cols>
    <col min="1" max="1" width="16.140625" style="356" customWidth="1"/>
    <col min="2" max="2" width="7.2851562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349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367" t="s">
        <v>32</v>
      </c>
      <c r="B8" s="368">
        <v>1</v>
      </c>
      <c r="C8" s="453" t="s">
        <v>49</v>
      </c>
      <c r="D8" s="385">
        <f t="shared" ref="D8:D46" si="0">VLOOKUP(A8,$A$99:$B$143,2,FALSE)</f>
        <v>2.38</v>
      </c>
      <c r="E8" s="368">
        <f>IFERROR(VLOOKUP(A8,'Control -LR-ES Agosto 2022 '!$H$7:$N$22,3,FALSE),"0")</f>
        <v>0</v>
      </c>
      <c r="F8" s="368">
        <f>IFERROR(VLOOKUP(A8,'Control -LR-ES Agosto 2022 '!$H$7:$N$22,2,FALSE),"0")</f>
        <v>1550</v>
      </c>
      <c r="G8" s="368">
        <f>IFERROR(VLOOKUP(A8,'Control -LR-ES Agosto 2022 '!$H$7:$N$22,5,FALSE),"0")</f>
        <v>0</v>
      </c>
      <c r="H8" s="368">
        <f>IFERROR(VLOOKUP(A8,'Control -LR-ES Agosto 2022 '!$H$7:$N$22,4,FALSE),"0")</f>
        <v>0</v>
      </c>
      <c r="I8" s="326">
        <f>E8+F8+G8+H8</f>
        <v>1550</v>
      </c>
      <c r="J8" s="368" t="s">
        <v>12</v>
      </c>
      <c r="K8" s="385">
        <f>I8*D8</f>
        <v>3689</v>
      </c>
      <c r="L8" s="454"/>
      <c r="M8" s="380" t="s">
        <v>169</v>
      </c>
      <c r="N8" s="455">
        <f>I8</f>
        <v>1550</v>
      </c>
      <c r="O8" s="365"/>
      <c r="P8" s="365"/>
      <c r="Q8" s="365"/>
      <c r="R8" s="365"/>
    </row>
    <row r="9" spans="1:20" s="372" customFormat="1" ht="24.95" hidden="1" customHeight="1" x14ac:dyDescent="0.2">
      <c r="A9" s="367" t="s">
        <v>31</v>
      </c>
      <c r="B9" s="368">
        <v>2</v>
      </c>
      <c r="C9" s="456" t="s">
        <v>48</v>
      </c>
      <c r="D9" s="385">
        <f t="shared" si="0"/>
        <v>3.18</v>
      </c>
      <c r="E9" s="368" t="str">
        <f>IFERROR(VLOOKUP(A9,'Control -LR-ES Agosto 2022 '!$H$7:$N$22,3,FALSE),"0")</f>
        <v>0</v>
      </c>
      <c r="F9" s="368" t="str">
        <f>IFERROR(VLOOKUP(A9,'Control -LR-ES Agosto 2022 '!$H$7:$N$22,2,FALSE),"0")</f>
        <v>0</v>
      </c>
      <c r="G9" s="368" t="str">
        <f>IFERROR(VLOOKUP(A9,'Control -LR-ES Agosto 2022 '!$H$7:$N$22,5,FALSE),"0")</f>
        <v>0</v>
      </c>
      <c r="H9" s="368" t="str">
        <f>IFERROR(VLOOKUP(A9,'Control -LR-ES Agosto 2022 '!$H$7:$N$22,4,FALSE),"0")</f>
        <v>0</v>
      </c>
      <c r="I9" s="326">
        <f t="shared" ref="I9:I48" si="1">E9+F9+G9+H9</f>
        <v>0</v>
      </c>
      <c r="J9" s="368" t="s">
        <v>12</v>
      </c>
      <c r="K9" s="385">
        <f t="shared" ref="K9:K48" si="2">I9*D9</f>
        <v>0</v>
      </c>
      <c r="L9" s="454"/>
      <c r="M9" s="380"/>
      <c r="N9" s="387">
        <f t="shared" ref="N9:N48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367" t="s">
        <v>37</v>
      </c>
      <c r="B10" s="368">
        <v>3</v>
      </c>
      <c r="C10" s="456" t="s">
        <v>80</v>
      </c>
      <c r="D10" s="385">
        <f t="shared" si="0"/>
        <v>2.41</v>
      </c>
      <c r="E10" s="368">
        <f>IFERROR(VLOOKUP(A10,'Control -LR-ES Agosto 2022 '!$H$7:$N$22,3,FALSE),"0")</f>
        <v>80</v>
      </c>
      <c r="F10" s="368">
        <f>IFERROR(VLOOKUP(A10,'Control -LR-ES Agosto 2022 '!$H$7:$N$22,2,FALSE),"0")</f>
        <v>0</v>
      </c>
      <c r="G10" s="368">
        <f>IFERROR(VLOOKUP(A10,'Control -LR-ES Agosto 2022 '!$H$7:$N$22,5,FALSE),"0")</f>
        <v>140</v>
      </c>
      <c r="H10" s="368">
        <f>IFERROR(VLOOKUP(A10,'Control -LR-ES Agosto 2022 '!$H$7:$N$22,4,FALSE),"0")</f>
        <v>0</v>
      </c>
      <c r="I10" s="326">
        <f t="shared" si="1"/>
        <v>220</v>
      </c>
      <c r="J10" s="368" t="s">
        <v>12</v>
      </c>
      <c r="K10" s="385">
        <f t="shared" si="2"/>
        <v>530.20000000000005</v>
      </c>
      <c r="L10" s="454"/>
      <c r="M10" s="373" t="s">
        <v>154</v>
      </c>
      <c r="N10" s="455">
        <f t="shared" si="3"/>
        <v>220</v>
      </c>
      <c r="O10" s="365"/>
      <c r="P10" s="365"/>
      <c r="Q10" s="365"/>
      <c r="R10" s="365"/>
    </row>
    <row r="11" spans="1:20" s="372" customFormat="1" ht="24.95" hidden="1" customHeight="1" x14ac:dyDescent="0.2">
      <c r="A11" s="367" t="s">
        <v>36</v>
      </c>
      <c r="B11" s="368">
        <v>4</v>
      </c>
      <c r="C11" s="456" t="s">
        <v>51</v>
      </c>
      <c r="D11" s="385">
        <f t="shared" si="0"/>
        <v>2.15</v>
      </c>
      <c r="E11" s="368" t="str">
        <f>IFERROR(VLOOKUP(A11,'Control -LR-ES Agosto 2022 '!$H$7:$N$22,3,FALSE),"0")</f>
        <v>0</v>
      </c>
      <c r="F11" s="368" t="str">
        <f>IFERROR(VLOOKUP(A11,'Control -LR-ES Agosto 2022 '!$H$7:$N$22,2,FALSE),"0")</f>
        <v>0</v>
      </c>
      <c r="G11" s="368" t="str">
        <f>IFERROR(VLOOKUP(A11,'Control -LR-ES Agosto 2022 '!$H$7:$N$22,5,FALSE),"0")</f>
        <v>0</v>
      </c>
      <c r="H11" s="368" t="str">
        <f>IFERROR(VLOOKUP(A11,'Control -LR-ES Agosto 2022 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87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367" t="s">
        <v>38</v>
      </c>
      <c r="B12" s="368">
        <v>5</v>
      </c>
      <c r="C12" s="456" t="s">
        <v>81</v>
      </c>
      <c r="D12" s="385">
        <f t="shared" si="0"/>
        <v>2.83</v>
      </c>
      <c r="E12" s="368">
        <f>IFERROR(VLOOKUP(A12,'Control -LR-ES Agosto 2022 '!$H$7:$N$22,3,FALSE),"0")</f>
        <v>0</v>
      </c>
      <c r="F12" s="368">
        <f>IFERROR(VLOOKUP(A12,'Control -LR-ES Agosto 2022 '!$H$7:$N$22,2,FALSE),"0")</f>
        <v>570</v>
      </c>
      <c r="G12" s="368">
        <f>IFERROR(VLOOKUP(A12,'Control -LR-ES Agosto 2022 '!$H$7:$N$22,5,FALSE),"0")</f>
        <v>0</v>
      </c>
      <c r="H12" s="368">
        <f>IFERROR(VLOOKUP(A12,'Control -LR-ES Agosto 2022 '!$H$7:$N$22,4,FALSE),"0")</f>
        <v>0</v>
      </c>
      <c r="I12" s="326">
        <f t="shared" si="1"/>
        <v>570</v>
      </c>
      <c r="J12" s="368" t="s">
        <v>12</v>
      </c>
      <c r="K12" s="385">
        <f t="shared" si="2"/>
        <v>1613.1000000000001</v>
      </c>
      <c r="L12" s="454"/>
      <c r="M12" s="373" t="s">
        <v>245</v>
      </c>
      <c r="N12" s="455">
        <f t="shared" si="3"/>
        <v>570</v>
      </c>
      <c r="O12" s="365"/>
      <c r="P12" s="365"/>
      <c r="Q12" s="365"/>
      <c r="R12" s="365"/>
    </row>
    <row r="13" spans="1:20" s="372" customFormat="1" ht="24.95" hidden="1" customHeight="1" x14ac:dyDescent="0.2">
      <c r="A13" s="367" t="s">
        <v>266</v>
      </c>
      <c r="B13" s="368">
        <v>6</v>
      </c>
      <c r="C13" s="456" t="s">
        <v>267</v>
      </c>
      <c r="D13" s="385">
        <f t="shared" si="0"/>
        <v>1180</v>
      </c>
      <c r="E13" s="368" t="str">
        <f>IFERROR(VLOOKUP(A13,'Control -LR-ES Agosto 2022 '!$H$7:$N$22,3,FALSE),"0")</f>
        <v>0</v>
      </c>
      <c r="F13" s="368" t="str">
        <f>IFERROR(VLOOKUP(A13,'Control -LR-ES Agosto 2022 '!$H$7:$N$22,2,FALSE),"0")</f>
        <v>0</v>
      </c>
      <c r="G13" s="368" t="str">
        <f>IFERROR(VLOOKUP(A13,'Control -LR-ES Agosto 2022 '!$H$7:$N$22,5,FALSE),"0")</f>
        <v>0</v>
      </c>
      <c r="H13" s="368" t="str">
        <f>IFERROR(VLOOKUP(A13,'Control -LR-ES Agosto 2022 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 t="s">
        <v>266</v>
      </c>
      <c r="N13" s="387">
        <f t="shared" si="3"/>
        <v>0</v>
      </c>
      <c r="O13" s="365"/>
      <c r="P13" s="365"/>
      <c r="Q13" s="365"/>
      <c r="R13" s="365"/>
      <c r="T13" s="376"/>
    </row>
    <row r="14" spans="1:20" s="372" customFormat="1" ht="24.95" hidden="1" customHeight="1" x14ac:dyDescent="0.2">
      <c r="A14" s="367" t="s">
        <v>40</v>
      </c>
      <c r="B14" s="368">
        <v>7</v>
      </c>
      <c r="C14" s="456" t="s">
        <v>53</v>
      </c>
      <c r="D14" s="385">
        <f t="shared" si="0"/>
        <v>2.15</v>
      </c>
      <c r="E14" s="368" t="str">
        <f>IFERROR(VLOOKUP(A14,'Control -LR-ES Agosto 2022 '!$H$7:$N$22,3,FALSE),"0")</f>
        <v>0</v>
      </c>
      <c r="F14" s="368" t="str">
        <f>IFERROR(VLOOKUP(A14,'Control -LR-ES Agosto 2022 '!$H$7:$N$22,2,FALSE),"0")</f>
        <v>0</v>
      </c>
      <c r="G14" s="368" t="str">
        <f>IFERROR(VLOOKUP(A14,'Control -LR-ES Agosto 2022 '!$H$7:$N$22,5,FALSE),"0")</f>
        <v>0</v>
      </c>
      <c r="H14" s="368" t="str">
        <f>IFERROR(VLOOKUP(A14,'Control -LR-ES Agosto 2022 '!$H$7:$N$22,4,FALSE),"0")</f>
        <v>0</v>
      </c>
      <c r="I14" s="326">
        <f t="shared" si="1"/>
        <v>0</v>
      </c>
      <c r="J14" s="368" t="s">
        <v>12</v>
      </c>
      <c r="K14" s="385">
        <f t="shared" si="2"/>
        <v>0</v>
      </c>
      <c r="L14" s="454"/>
      <c r="M14" s="373"/>
      <c r="N14" s="387">
        <f t="shared" si="3"/>
        <v>0</v>
      </c>
      <c r="O14" s="365"/>
      <c r="P14" s="365"/>
      <c r="Q14" s="365"/>
      <c r="R14" s="365"/>
    </row>
    <row r="15" spans="1:20" ht="24.95" customHeight="1" x14ac:dyDescent="0.2">
      <c r="A15" s="367" t="s">
        <v>39</v>
      </c>
      <c r="B15" s="368">
        <v>8</v>
      </c>
      <c r="C15" s="456" t="s">
        <v>52</v>
      </c>
      <c r="D15" s="385">
        <f t="shared" si="0"/>
        <v>3.46</v>
      </c>
      <c r="E15" s="368">
        <f>IFERROR(VLOOKUP(A15,'Control -LR-ES Agosto 2022 '!$H$7:$N$22,3,FALSE),"0")</f>
        <v>0</v>
      </c>
      <c r="F15" s="368">
        <f>IFERROR(VLOOKUP(A15,'Control -LR-ES Agosto 2022 '!$H$7:$N$22,2,FALSE),"0")</f>
        <v>75</v>
      </c>
      <c r="G15" s="368">
        <f>IFERROR(VLOOKUP(A15,'Control -LR-ES Agosto 2022 '!$H$7:$N$22,5,FALSE),"0")</f>
        <v>0</v>
      </c>
      <c r="H15" s="368">
        <f>IFERROR(VLOOKUP(A15,'Control -LR-ES Agosto 2022 '!$H$7:$N$22,4,FALSE),"0")</f>
        <v>0</v>
      </c>
      <c r="I15" s="326">
        <f t="shared" si="1"/>
        <v>75</v>
      </c>
      <c r="J15" s="375" t="s">
        <v>12</v>
      </c>
      <c r="K15" s="385">
        <f t="shared" si="2"/>
        <v>259.5</v>
      </c>
      <c r="L15" s="454"/>
      <c r="M15" s="373" t="s">
        <v>156</v>
      </c>
      <c r="N15" s="455">
        <f t="shared" si="3"/>
        <v>75</v>
      </c>
      <c r="O15" s="365"/>
      <c r="P15" s="365"/>
      <c r="Q15" s="365"/>
      <c r="R15" s="365"/>
    </row>
    <row r="16" spans="1:20" s="372" customFormat="1" ht="24.95" hidden="1" customHeight="1" x14ac:dyDescent="0.2">
      <c r="A16" s="367" t="s">
        <v>28</v>
      </c>
      <c r="B16" s="368">
        <v>9</v>
      </c>
      <c r="C16" s="456" t="s">
        <v>44</v>
      </c>
      <c r="D16" s="385">
        <f t="shared" si="0"/>
        <v>2.76</v>
      </c>
      <c r="E16" s="368" t="str">
        <f>IFERROR(VLOOKUP(A16,'Control -LR-ES Agosto 2022 '!$H$7:$N$22,3,FALSE),"0")</f>
        <v>0</v>
      </c>
      <c r="F16" s="368" t="str">
        <f>IFERROR(VLOOKUP(A16,'Control -LR-ES Agosto 2022 '!$H$7:$N$22,2,FALSE),"0")</f>
        <v>0</v>
      </c>
      <c r="G16" s="368" t="str">
        <f>IFERROR(VLOOKUP(A16,'Control -LR-ES Agosto 2022 '!$H$7:$N$22,5,FALSE),"0")</f>
        <v>0</v>
      </c>
      <c r="H16" s="368" t="str">
        <f>IFERROR(VLOOKUP(A16,'Control -LR-ES Agosto 2022 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87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s="367" t="s">
        <v>41</v>
      </c>
      <c r="B17" s="368">
        <v>10</v>
      </c>
      <c r="C17" s="456" t="s">
        <v>54</v>
      </c>
      <c r="D17" s="385">
        <f t="shared" si="0"/>
        <v>4.3899999999999997</v>
      </c>
      <c r="E17" s="368" t="str">
        <f>IFERROR(VLOOKUP(A17,'Control -LR-ES Agosto 2022 '!$H$7:$N$22,3,FALSE),"0")</f>
        <v>0</v>
      </c>
      <c r="F17" s="368" t="str">
        <f>IFERROR(VLOOKUP(A17,'Control -LR-ES Agosto 2022 '!$H$7:$N$22,2,FALSE),"0")</f>
        <v>0</v>
      </c>
      <c r="G17" s="368" t="str">
        <f>IFERROR(VLOOKUP(A17,'Control -LR-ES Agosto 2022 '!$H$7:$N$22,5,FALSE),"0")</f>
        <v>0</v>
      </c>
      <c r="H17" s="368" t="str">
        <f>IFERROR(VLOOKUP(A17,'Control -LR-ES Agosto 2022 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/>
      <c r="N17" s="387">
        <f t="shared" si="3"/>
        <v>0</v>
      </c>
      <c r="O17" s="365"/>
      <c r="P17" s="365"/>
      <c r="Q17" s="365"/>
      <c r="R17" s="365"/>
    </row>
    <row r="18" spans="1:18" s="372" customFormat="1" ht="24.95" customHeight="1" x14ac:dyDescent="0.2">
      <c r="A18" s="367" t="s">
        <v>43</v>
      </c>
      <c r="B18" s="368">
        <v>11</v>
      </c>
      <c r="C18" s="456" t="s">
        <v>56</v>
      </c>
      <c r="D18" s="385">
        <f t="shared" si="0"/>
        <v>1.18</v>
      </c>
      <c r="E18" s="368">
        <f>IFERROR(VLOOKUP(A18,'Control -LR-ES Agosto 2022 '!$H$7:$N$22,3,FALSE),"0")</f>
        <v>0</v>
      </c>
      <c r="F18" s="368">
        <f>IFERROR(VLOOKUP(A18,'Control -LR-ES Agosto 2022 '!$H$7:$N$22,2,FALSE),"0")</f>
        <v>260</v>
      </c>
      <c r="G18" s="368">
        <f>IFERROR(VLOOKUP(A18,'Control -LR-ES Agosto 2022 '!$H$7:$N$22,5,FALSE),"0")</f>
        <v>0</v>
      </c>
      <c r="H18" s="368">
        <f>IFERROR(VLOOKUP(A18,'Control -LR-ES Agosto 2022 '!$H$7:$N$22,4,FALSE),"0")</f>
        <v>0</v>
      </c>
      <c r="I18" s="326">
        <f t="shared" si="1"/>
        <v>260</v>
      </c>
      <c r="J18" s="375" t="s">
        <v>12</v>
      </c>
      <c r="K18" s="385">
        <f t="shared" si="2"/>
        <v>306.8</v>
      </c>
      <c r="L18" s="454"/>
      <c r="M18" s="373" t="s">
        <v>252</v>
      </c>
      <c r="N18" s="372">
        <f t="shared" si="3"/>
        <v>260</v>
      </c>
      <c r="O18" s="365"/>
      <c r="P18" s="365"/>
      <c r="Q18" s="365"/>
      <c r="R18" s="365"/>
    </row>
    <row r="19" spans="1:18" s="372" customFormat="1" ht="24.95" hidden="1" customHeight="1" x14ac:dyDescent="0.2">
      <c r="A19" s="367" t="s">
        <v>30</v>
      </c>
      <c r="B19" s="368">
        <v>12</v>
      </c>
      <c r="C19" s="456" t="s">
        <v>46</v>
      </c>
      <c r="D19" s="385">
        <f t="shared" si="0"/>
        <v>1.84</v>
      </c>
      <c r="E19" s="368" t="str">
        <f>IFERROR(VLOOKUP(A19,'Control -LR-ES Agosto 2022 '!$H$7:$N$22,3,FALSE),"0")</f>
        <v>0</v>
      </c>
      <c r="F19" s="368" t="str">
        <f>IFERROR(VLOOKUP(A19,'Control -LR-ES Agosto 2022 '!$H$7:$N$22,2,FALSE),"0")</f>
        <v>0</v>
      </c>
      <c r="G19" s="368" t="str">
        <f>IFERROR(VLOOKUP(A19,'Control -LR-ES Agosto 2022 '!$H$7:$N$22,5,FALSE),"0")</f>
        <v>0</v>
      </c>
      <c r="H19" s="368" t="str">
        <f>IFERROR(VLOOKUP(A19,'Control -LR-ES Agosto 2022 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M19" s="373" t="s">
        <v>151</v>
      </c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s="367" t="s">
        <v>34</v>
      </c>
      <c r="B20" s="368">
        <v>13</v>
      </c>
      <c r="C20" s="456" t="s">
        <v>85</v>
      </c>
      <c r="D20" s="385">
        <f t="shared" si="0"/>
        <v>5.98</v>
      </c>
      <c r="E20" s="368" t="str">
        <f>IFERROR(VLOOKUP(A20,'Control -LR-ES Agosto 2022 '!$H$7:$N$22,3,FALSE),"0")</f>
        <v>0</v>
      </c>
      <c r="F20" s="368" t="str">
        <f>IFERROR(VLOOKUP(A20,'Control -LR-ES Agosto 2022 '!$H$7:$N$22,2,FALSE),"0")</f>
        <v>0</v>
      </c>
      <c r="G20" s="368" t="str">
        <f>IFERROR(VLOOKUP(A20,'Control -LR-ES Agosto 2022 '!$H$7:$N$22,5,FALSE),"0")</f>
        <v>0</v>
      </c>
      <c r="H20" s="368" t="str">
        <f>IFERROR(VLOOKUP(A20,'Control -LR-ES Agosto 2022 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s="367" t="s">
        <v>33</v>
      </c>
      <c r="B21" s="368">
        <v>14</v>
      </c>
      <c r="C21" s="456" t="s">
        <v>78</v>
      </c>
      <c r="D21" s="385">
        <f t="shared" si="0"/>
        <v>5.45</v>
      </c>
      <c r="E21" s="368" t="str">
        <f>IFERROR(VLOOKUP(A21,'Control -LR-ES Agosto 2022 '!$H$7:$N$22,3,FALSE),"0")</f>
        <v>0</v>
      </c>
      <c r="F21" s="368" t="str">
        <f>IFERROR(VLOOKUP(A21,'Control -LR-ES Agosto 2022 '!$H$7:$N$22,2,FALSE),"0")</f>
        <v>0</v>
      </c>
      <c r="G21" s="368" t="str">
        <f>IFERROR(VLOOKUP(A21,'Control -LR-ES Agosto 2022 '!$H$7:$N$22,5,FALSE),"0")</f>
        <v>0</v>
      </c>
      <c r="H21" s="368" t="str">
        <f>IFERROR(VLOOKUP(A21,'Control -LR-ES Agosto 2022 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s="367" t="s">
        <v>42</v>
      </c>
      <c r="B22" s="368">
        <v>15</v>
      </c>
      <c r="C22" s="456" t="s">
        <v>55</v>
      </c>
      <c r="D22" s="385">
        <f t="shared" si="0"/>
        <v>3.9</v>
      </c>
      <c r="E22" s="368" t="str">
        <f>IFERROR(VLOOKUP(A22,'Control -LR-ES Agosto 2022 '!$H$7:$N$22,3,FALSE),"0")</f>
        <v>0</v>
      </c>
      <c r="F22" s="368" t="str">
        <f>IFERROR(VLOOKUP(A22,'Control -LR-ES Agosto 2022 '!$H$7:$N$22,2,FALSE),"0")</f>
        <v>0</v>
      </c>
      <c r="G22" s="368" t="str">
        <f>IFERROR(VLOOKUP(A22,'Control -LR-ES Agosto 2022 '!$H$7:$N$22,5,FALSE),"0")</f>
        <v>0</v>
      </c>
      <c r="H22" s="368" t="str">
        <f>IFERROR(VLOOKUP(A22,'Control -LR-ES Agosto 2022 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>RT80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s="367" t="s">
        <v>29</v>
      </c>
      <c r="B23" s="368">
        <v>16</v>
      </c>
      <c r="C23" s="456" t="s">
        <v>45</v>
      </c>
      <c r="D23" s="385">
        <f t="shared" si="0"/>
        <v>2</v>
      </c>
      <c r="E23" s="368" t="str">
        <f>IFERROR(VLOOKUP(A23,'Control -LR-ES Agosto 2022 '!$H$7:$N$22,3,FALSE),"0")</f>
        <v>0</v>
      </c>
      <c r="F23" s="368" t="str">
        <f>IFERROR(VLOOKUP(A23,'Control -LR-ES Agosto 2022 '!$H$7:$N$22,2,FALSE),"0")</f>
        <v>0</v>
      </c>
      <c r="G23" s="368" t="str">
        <f>IFERROR(VLOOKUP(A23,'Control -LR-ES Agosto 2022 '!$H$7:$N$22,5,FALSE),"0")</f>
        <v>0</v>
      </c>
      <c r="H23" s="368" t="str">
        <f>IFERROR(VLOOKUP(A23,'Control -LR-ES Agosto 2022 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s="367" t="s">
        <v>62</v>
      </c>
      <c r="B24" s="368">
        <v>17</v>
      </c>
      <c r="C24" s="456" t="s">
        <v>83</v>
      </c>
      <c r="D24" s="385">
        <f t="shared" si="0"/>
        <v>1.9</v>
      </c>
      <c r="E24" s="368" t="str">
        <f>IFERROR(VLOOKUP(A24,'Control -LR-ES Agosto 2022 '!$H$7:$N$22,3,FALSE),"0")</f>
        <v>0</v>
      </c>
      <c r="F24" s="368" t="str">
        <f>IFERROR(VLOOKUP(A24,'Control -LR-ES Agosto 2022 '!$H$7:$N$22,2,FALSE),"0")</f>
        <v>0</v>
      </c>
      <c r="G24" s="368" t="str">
        <f>IFERROR(VLOOKUP(A24,'Control -LR-ES Agosto 2022 '!$H$7:$N$22,5,FALSE),"0")</f>
        <v>0</v>
      </c>
      <c r="H24" s="368" t="str">
        <f>IFERROR(VLOOKUP(A24,'Control -LR-ES Agosto 2022 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s="367" t="s">
        <v>63</v>
      </c>
      <c r="B25" s="368">
        <v>18</v>
      </c>
      <c r="C25" s="456" t="s">
        <v>84</v>
      </c>
      <c r="D25" s="385">
        <f t="shared" si="0"/>
        <v>3.4</v>
      </c>
      <c r="E25" s="368" t="str">
        <f>IFERROR(VLOOKUP(A25,'Control -LR-ES Agosto 2022 '!$H$7:$N$22,3,FALSE),"0")</f>
        <v>0</v>
      </c>
      <c r="F25" s="368" t="str">
        <f>IFERROR(VLOOKUP(A25,'Control -LR-ES Agosto 2022 '!$H$7:$N$22,2,FALSE),"0")</f>
        <v>0</v>
      </c>
      <c r="G25" s="368" t="str">
        <f>IFERROR(VLOOKUP(A25,'Control -LR-ES Agosto 2022 '!$H$7:$N$22,5,FALSE),"0")</f>
        <v>0</v>
      </c>
      <c r="H25" s="368" t="str">
        <f>IFERROR(VLOOKUP(A25,'Control -LR-ES Agosto 2022 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hidden="1" customHeight="1" x14ac:dyDescent="0.2">
      <c r="A26" s="367" t="s">
        <v>64</v>
      </c>
      <c r="B26" s="368">
        <v>19</v>
      </c>
      <c r="C26" s="456" t="s">
        <v>86</v>
      </c>
      <c r="D26" s="385">
        <f t="shared" si="0"/>
        <v>6.1</v>
      </c>
      <c r="E26" s="368" t="str">
        <f>IFERROR(VLOOKUP(A26,'Control -LR-ES Agosto 2022 '!$H$7:$N$22,3,FALSE),"0")</f>
        <v>0</v>
      </c>
      <c r="F26" s="368" t="str">
        <f>IFERROR(VLOOKUP(A26,'Control -LR-ES Agosto 2022 '!$H$7:$N$22,2,FALSE),"0")</f>
        <v>0</v>
      </c>
      <c r="G26" s="368" t="str">
        <f>IFERROR(VLOOKUP(A26,'Control -LR-ES Agosto 2022 '!$H$7:$N$22,5,FALSE),"0")</f>
        <v>0</v>
      </c>
      <c r="H26" s="368" t="str">
        <f>IFERROR(VLOOKUP(A26,'Control -LR-ES Agosto 2022 '!$H$7:$N$22,4,FALSE),"0")</f>
        <v>0</v>
      </c>
      <c r="I26" s="326">
        <f t="shared" si="1"/>
        <v>0</v>
      </c>
      <c r="J26" s="375" t="s">
        <v>12</v>
      </c>
      <c r="K26" s="385">
        <f t="shared" si="2"/>
        <v>0</v>
      </c>
      <c r="L26" s="454"/>
      <c r="M26" s="373"/>
      <c r="N26" s="372">
        <f t="shared" si="3"/>
        <v>0</v>
      </c>
      <c r="O26" s="365"/>
      <c r="P26" s="365"/>
      <c r="Q26" s="365"/>
      <c r="R26" s="365"/>
    </row>
    <row r="27" spans="1:18" ht="24.95" customHeight="1" x14ac:dyDescent="0.2">
      <c r="A27" s="367" t="s">
        <v>65</v>
      </c>
      <c r="B27" s="368">
        <v>20</v>
      </c>
      <c r="C27" s="456" t="s">
        <v>87</v>
      </c>
      <c r="D27" s="385">
        <f t="shared" si="0"/>
        <v>6.5</v>
      </c>
      <c r="E27" s="368">
        <f>IFERROR(VLOOKUP(A27,'Control -LR-ES Agosto 2022 '!$H$7:$N$22,3,FALSE),"0")</f>
        <v>0</v>
      </c>
      <c r="F27" s="368">
        <f>IFERROR(VLOOKUP(A27,'Control -LR-ES Agosto 2022 '!$H$7:$N$22,2,FALSE),"0")</f>
        <v>2000</v>
      </c>
      <c r="G27" s="368">
        <f>IFERROR(VLOOKUP(A27,'Control -LR-ES Agosto 2022 '!$H$7:$N$22,5,FALSE),"0")</f>
        <v>0</v>
      </c>
      <c r="H27" s="368">
        <f>IFERROR(VLOOKUP(A27,'Control -LR-ES Agosto 2022 '!$H$7:$N$22,4,FALSE),"0")</f>
        <v>0</v>
      </c>
      <c r="I27" s="326">
        <f t="shared" si="1"/>
        <v>2000</v>
      </c>
      <c r="J27" s="375" t="s">
        <v>12</v>
      </c>
      <c r="K27" s="385">
        <f t="shared" si="2"/>
        <v>13000</v>
      </c>
      <c r="L27" s="454"/>
      <c r="M27" s="373" t="s">
        <v>246</v>
      </c>
      <c r="N27" s="372">
        <f t="shared" si="3"/>
        <v>2000</v>
      </c>
      <c r="O27" s="365"/>
      <c r="P27" s="365"/>
      <c r="Q27" s="365"/>
      <c r="R27" s="365"/>
    </row>
    <row r="28" spans="1:18" ht="24.95" hidden="1" customHeight="1" x14ac:dyDescent="0.2">
      <c r="A28" s="367" t="s">
        <v>67</v>
      </c>
      <c r="B28" s="368">
        <v>21</v>
      </c>
      <c r="C28" s="456" t="s">
        <v>97</v>
      </c>
      <c r="D28" s="385">
        <f t="shared" si="0"/>
        <v>2850</v>
      </c>
      <c r="E28" s="368" t="str">
        <f>IFERROR(VLOOKUP(A28,'Control -LR-ES Agosto 2022 '!$H$7:$N$22,3,FALSE),"0")</f>
        <v>0</v>
      </c>
      <c r="F28" s="368" t="str">
        <f>IFERROR(VLOOKUP(A28,'Control -LR-ES Agosto 2022 '!$H$7:$N$22,2,FALSE),"0")</f>
        <v>0</v>
      </c>
      <c r="G28" s="368" t="str">
        <f>IFERROR(VLOOKUP(A28,'Control -LR-ES Agosto 2022 '!$H$7:$N$22,5,FALSE),"0")</f>
        <v>0</v>
      </c>
      <c r="H28" s="368" t="str">
        <f>IFERROR(VLOOKUP(A28,'Control -LR-ES Agosto 2022 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s="367" t="s">
        <v>35</v>
      </c>
      <c r="B29" s="368">
        <v>22</v>
      </c>
      <c r="C29" s="456" t="s">
        <v>50</v>
      </c>
      <c r="D29" s="385">
        <f t="shared" si="0"/>
        <v>2.2000000000000002</v>
      </c>
      <c r="E29" s="368" t="str">
        <f>IFERROR(VLOOKUP(A29,'Control -LR-ES Agosto 2022 '!$H$7:$N$22,3,FALSE),"0")</f>
        <v>0</v>
      </c>
      <c r="F29" s="368" t="str">
        <f>IFERROR(VLOOKUP(A29,'Control -LR-ES Agosto 2022 '!$H$7:$N$22,2,FALSE),"0")</f>
        <v>0</v>
      </c>
      <c r="G29" s="368" t="str">
        <f>IFERROR(VLOOKUP(A29,'Control -LR-ES Agosto 2022 '!$H$7:$N$22,5,FALSE),"0")</f>
        <v>0</v>
      </c>
      <c r="H29" s="368" t="str">
        <f>IFERROR(VLOOKUP(A29,'Control -LR-ES Agosto 2022 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367" t="s">
        <v>69</v>
      </c>
      <c r="B30" s="368">
        <v>23</v>
      </c>
      <c r="C30" s="456" t="s">
        <v>89</v>
      </c>
      <c r="D30" s="385">
        <f t="shared" si="0"/>
        <v>2.2000000000000002</v>
      </c>
      <c r="E30" s="368">
        <f>IFERROR(VLOOKUP(A30,'Control -LR-ES Agosto 2022 '!$H$7:$N$22,3,FALSE),"0")</f>
        <v>0</v>
      </c>
      <c r="F30" s="368">
        <f>IFERROR(VLOOKUP(A30,'Control -LR-ES Agosto 2022 '!$H$7:$N$22,2,FALSE),"0")</f>
        <v>250</v>
      </c>
      <c r="G30" s="368">
        <f>IFERROR(VLOOKUP(A30,'Control -LR-ES Agosto 2022 '!$H$7:$N$22,5,FALSE),"0")</f>
        <v>0</v>
      </c>
      <c r="H30" s="368">
        <f>IFERROR(VLOOKUP(A30,'Control -LR-ES Agosto 2022 '!$H$7:$N$22,4,FALSE),"0")</f>
        <v>0</v>
      </c>
      <c r="I30" s="326">
        <f t="shared" si="1"/>
        <v>250</v>
      </c>
      <c r="J30" s="368" t="s">
        <v>12</v>
      </c>
      <c r="K30" s="385">
        <f t="shared" si="2"/>
        <v>550</v>
      </c>
      <c r="L30" s="454"/>
      <c r="M30" s="373" t="s">
        <v>247</v>
      </c>
      <c r="N30" s="372">
        <f t="shared" si="3"/>
        <v>250</v>
      </c>
      <c r="O30" s="365"/>
      <c r="P30" s="365"/>
      <c r="Q30" s="365"/>
      <c r="R30" s="365"/>
    </row>
    <row r="31" spans="1:18" ht="24.95" hidden="1" customHeight="1" x14ac:dyDescent="0.2">
      <c r="A31" s="367" t="s">
        <v>70</v>
      </c>
      <c r="B31" s="368">
        <v>24</v>
      </c>
      <c r="C31" s="456" t="s">
        <v>108</v>
      </c>
      <c r="D31" s="385">
        <f t="shared" si="0"/>
        <v>3.91</v>
      </c>
      <c r="E31" s="368" t="str">
        <f>IFERROR(VLOOKUP(A31,'Control -LR-ES Agosto 2022 '!$H$7:$N$22,3,FALSE),"0")</f>
        <v>0</v>
      </c>
      <c r="F31" s="368" t="str">
        <f>IFERROR(VLOOKUP(A31,'Control -LR-ES Agosto 2022 '!$H$7:$N$22,2,FALSE),"0")</f>
        <v>0</v>
      </c>
      <c r="G31" s="368" t="str">
        <f>IFERROR(VLOOKUP(A31,'Control -LR-ES Agosto 2022 '!$H$7:$N$22,5,FALSE),"0")</f>
        <v>0</v>
      </c>
      <c r="H31" s="368" t="str">
        <f>IFERROR(VLOOKUP(A31,'Control -LR-ES Agosto 2022 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87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s="367" t="s">
        <v>71</v>
      </c>
      <c r="B32" s="368">
        <v>25</v>
      </c>
      <c r="C32" s="456" t="s">
        <v>82</v>
      </c>
      <c r="D32" s="385">
        <f t="shared" si="0"/>
        <v>3.3</v>
      </c>
      <c r="E32" s="368" t="str">
        <f>IFERROR(VLOOKUP(A32,'Control -LR-ES Agosto 2022 '!$H$7:$N$22,3,FALSE),"0")</f>
        <v>0</v>
      </c>
      <c r="F32" s="368" t="str">
        <f>IFERROR(VLOOKUP(A32,'Control -LR-ES Agosto 2022 '!$H$7:$N$22,2,FALSE),"0")</f>
        <v>0</v>
      </c>
      <c r="G32" s="368" t="str">
        <f>IFERROR(VLOOKUP(A32,'Control -LR-ES Agosto 2022 '!$H$7:$N$22,5,FALSE),"0")</f>
        <v>0</v>
      </c>
      <c r="H32" s="368" t="str">
        <f>IFERROR(VLOOKUP(A32,'Control -LR-ES Agosto 2022 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87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s="367" t="s">
        <v>72</v>
      </c>
      <c r="B33" s="368">
        <v>26</v>
      </c>
      <c r="C33" s="456" t="s">
        <v>91</v>
      </c>
      <c r="D33" s="385">
        <f t="shared" si="0"/>
        <v>4.1500000000000004</v>
      </c>
      <c r="E33" s="368" t="str">
        <f>IFERROR(VLOOKUP(A33,'Control -LR-ES Agosto 2022 '!$H$7:$N$22,3,FALSE),"0")</f>
        <v>0</v>
      </c>
      <c r="F33" s="368" t="str">
        <f>IFERROR(VLOOKUP(A33,'Control -LR-ES Agosto 2022 '!$H$7:$N$22,2,FALSE),"0")</f>
        <v>0</v>
      </c>
      <c r="G33" s="368" t="str">
        <f>IFERROR(VLOOKUP(A33,'Control -LR-ES Agosto 2022 '!$H$7:$N$22,5,FALSE),"0")</f>
        <v>0</v>
      </c>
      <c r="H33" s="368" t="str">
        <f>IFERROR(VLOOKUP(A33,'Control -LR-ES Agosto 2022 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87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s="367" t="s">
        <v>73</v>
      </c>
      <c r="B34" s="368">
        <v>27</v>
      </c>
      <c r="C34" s="456" t="s">
        <v>92</v>
      </c>
      <c r="D34" s="385">
        <f t="shared" si="0"/>
        <v>4.3600000000000003</v>
      </c>
      <c r="E34" s="368" t="str">
        <f>IFERROR(VLOOKUP(A34,'Control -LR-ES Agosto 2022 '!$H$7:$N$22,3,FALSE),"0")</f>
        <v>0</v>
      </c>
      <c r="F34" s="368" t="str">
        <f>IFERROR(VLOOKUP(A34,'Control -LR-ES Agosto 2022 '!$H$7:$N$22,2,FALSE),"0")</f>
        <v>0</v>
      </c>
      <c r="G34" s="368" t="str">
        <f>IFERROR(VLOOKUP(A34,'Control -LR-ES Agosto 2022 '!$H$7:$N$22,5,FALSE),"0")</f>
        <v>0</v>
      </c>
      <c r="H34" s="368" t="str">
        <f>IFERROR(VLOOKUP(A34,'Control -LR-ES Agosto 2022 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M34" s="373"/>
      <c r="N34" s="387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367" t="s">
        <v>74</v>
      </c>
      <c r="B35" s="368">
        <v>28</v>
      </c>
      <c r="C35" s="456" t="s">
        <v>93</v>
      </c>
      <c r="D35" s="385">
        <f t="shared" si="0"/>
        <v>5.3</v>
      </c>
      <c r="E35" s="368">
        <f>IFERROR(VLOOKUP(A35,'Control -LR-ES Agosto 2022 '!$H$7:$N$22,3,FALSE),"0")</f>
        <v>0</v>
      </c>
      <c r="F35" s="368">
        <f>IFERROR(VLOOKUP(A35,'Control -LR-ES Agosto 2022 '!$H$7:$N$22,2,FALSE),"0")</f>
        <v>0</v>
      </c>
      <c r="G35" s="368">
        <f>IFERROR(VLOOKUP(A35,'Control -LR-ES Agosto 2022 '!$H$7:$N$22,5,FALSE),"0")</f>
        <v>0</v>
      </c>
      <c r="H35" s="368">
        <f>IFERROR(VLOOKUP(A35,'Control -LR-ES Agosto 2022 '!$H$7:$N$22,4,FALSE),"0")</f>
        <v>700</v>
      </c>
      <c r="I35" s="326">
        <f t="shared" si="1"/>
        <v>700</v>
      </c>
      <c r="J35" s="375" t="s">
        <v>12</v>
      </c>
      <c r="K35" s="385">
        <f t="shared" si="2"/>
        <v>3710</v>
      </c>
      <c r="L35" s="454"/>
      <c r="M35" s="373" t="s">
        <v>155</v>
      </c>
      <c r="N35" s="455">
        <f t="shared" si="3"/>
        <v>700</v>
      </c>
      <c r="O35" s="365"/>
      <c r="P35" s="365"/>
      <c r="Q35" s="365"/>
      <c r="R35" s="365"/>
    </row>
    <row r="36" spans="1:18" ht="24.95" customHeight="1" x14ac:dyDescent="0.2">
      <c r="A36" s="367" t="s">
        <v>75</v>
      </c>
      <c r="B36" s="368">
        <v>29</v>
      </c>
      <c r="C36" s="456" t="s">
        <v>95</v>
      </c>
      <c r="D36" s="385">
        <f t="shared" si="0"/>
        <v>2.58</v>
      </c>
      <c r="E36" s="368">
        <f>IFERROR(VLOOKUP(A36,'Control -LR-ES Agosto 2022 '!$H$7:$N$22,3,FALSE),"0")</f>
        <v>0</v>
      </c>
      <c r="F36" s="368">
        <f>IFERROR(VLOOKUP(A36,'Control -LR-ES Agosto 2022 '!$H$7:$N$22,2,FALSE),"0")</f>
        <v>540</v>
      </c>
      <c r="G36" s="368">
        <f>IFERROR(VLOOKUP(A36,'Control -LR-ES Agosto 2022 '!$H$7:$N$22,5,FALSE),"0")</f>
        <v>0</v>
      </c>
      <c r="H36" s="368">
        <f>IFERROR(VLOOKUP(A36,'Control -LR-ES Agosto 2022 '!$H$7:$N$22,4,FALSE),"0")</f>
        <v>0</v>
      </c>
      <c r="I36" s="326">
        <f t="shared" si="1"/>
        <v>540</v>
      </c>
      <c r="J36" s="375" t="s">
        <v>12</v>
      </c>
      <c r="K36" s="385">
        <f t="shared" si="2"/>
        <v>1393.2</v>
      </c>
      <c r="L36" s="454"/>
      <c r="M36" s="373" t="s">
        <v>75</v>
      </c>
      <c r="N36" s="457">
        <f>I36/200</f>
        <v>2.7</v>
      </c>
      <c r="O36" s="365" t="s">
        <v>220</v>
      </c>
      <c r="P36" s="365"/>
      <c r="Q36" s="365"/>
      <c r="R36" s="365"/>
    </row>
    <row r="37" spans="1:18" ht="24.95" customHeight="1" x14ac:dyDescent="0.2">
      <c r="A37" s="367" t="s">
        <v>76</v>
      </c>
      <c r="B37" s="368">
        <v>30</v>
      </c>
      <c r="C37" s="456" t="s">
        <v>94</v>
      </c>
      <c r="D37" s="385">
        <f t="shared" si="0"/>
        <v>4.4000000000000004</v>
      </c>
      <c r="E37" s="368">
        <f>IFERROR(VLOOKUP(A37,'Control -LR-ES Agosto 2022 '!$H$7:$N$22,3,FALSE),"0")</f>
        <v>400</v>
      </c>
      <c r="F37" s="368">
        <f>IFERROR(VLOOKUP(A37,'Control -LR-ES Agosto 2022 '!$H$7:$N$22,2,FALSE),"0")</f>
        <v>0</v>
      </c>
      <c r="G37" s="368">
        <f>IFERROR(VLOOKUP(A37,'Control -LR-ES Agosto 2022 '!$H$7:$N$22,5,FALSE),"0")</f>
        <v>400</v>
      </c>
      <c r="H37" s="368">
        <f>IFERROR(VLOOKUP(A37,'Control -LR-ES Agosto 2022 '!$H$7:$N$22,4,FALSE),"0")</f>
        <v>0</v>
      </c>
      <c r="I37" s="326">
        <f t="shared" si="1"/>
        <v>800</v>
      </c>
      <c r="J37" s="375" t="s">
        <v>12</v>
      </c>
      <c r="K37" s="385">
        <f t="shared" si="2"/>
        <v>3520.0000000000005</v>
      </c>
      <c r="L37" s="454"/>
      <c r="M37" s="373" t="s">
        <v>248</v>
      </c>
      <c r="N37" s="458">
        <f t="shared" si="3"/>
        <v>800</v>
      </c>
      <c r="O37" s="365"/>
      <c r="P37" s="365"/>
      <c r="Q37" s="365"/>
      <c r="R37" s="365"/>
    </row>
    <row r="38" spans="1:18" ht="24.95" customHeight="1" x14ac:dyDescent="0.2">
      <c r="A38" s="367" t="s">
        <v>77</v>
      </c>
      <c r="B38" s="368">
        <v>31</v>
      </c>
      <c r="C38" s="456" t="s">
        <v>96</v>
      </c>
      <c r="D38" s="385">
        <f t="shared" si="0"/>
        <v>4.3</v>
      </c>
      <c r="E38" s="368">
        <f>IFERROR(VLOOKUP(A38,'Control -LR-ES Agosto 2022 '!$H$7:$N$22,3,FALSE),"0")</f>
        <v>0</v>
      </c>
      <c r="F38" s="368">
        <f>IFERROR(VLOOKUP(A38,'Control -LR-ES Agosto 2022 '!$H$7:$N$22,2,FALSE),"0")</f>
        <v>0</v>
      </c>
      <c r="G38" s="368">
        <f>IFERROR(VLOOKUP(A38,'Control -LR-ES Agosto 2022 '!$H$7:$N$22,5,FALSE),"0")</f>
        <v>0</v>
      </c>
      <c r="H38" s="368">
        <f>IFERROR(VLOOKUP(A38,'Control -LR-ES Agosto 2022 '!$H$7:$N$22,4,FALSE),"0")</f>
        <v>340</v>
      </c>
      <c r="I38" s="326">
        <f t="shared" si="1"/>
        <v>340</v>
      </c>
      <c r="J38" s="375" t="s">
        <v>12</v>
      </c>
      <c r="K38" s="385">
        <f t="shared" si="2"/>
        <v>1462</v>
      </c>
      <c r="L38" s="454"/>
      <c r="M38" s="373" t="s">
        <v>189</v>
      </c>
      <c r="N38" s="455">
        <f t="shared" si="3"/>
        <v>340</v>
      </c>
      <c r="O38" s="365"/>
      <c r="P38" s="365"/>
      <c r="Q38" s="365"/>
      <c r="R38" s="365"/>
    </row>
    <row r="39" spans="1:18" ht="24.95" hidden="1" customHeight="1" x14ac:dyDescent="0.2">
      <c r="A39" s="367" t="s">
        <v>58</v>
      </c>
      <c r="B39" s="368">
        <v>32</v>
      </c>
      <c r="C39" s="456" t="s">
        <v>61</v>
      </c>
      <c r="D39" s="385">
        <f t="shared" si="0"/>
        <v>4.3</v>
      </c>
      <c r="E39" s="368" t="str">
        <f>IFERROR(VLOOKUP(A39,'Control -LR-ES Agosto 2022 '!$H$7:$N$22,3,FALSE),"0")</f>
        <v>0</v>
      </c>
      <c r="F39" s="368" t="str">
        <f>IFERROR(VLOOKUP(A39,'Control -LR-ES Agosto 2022 '!$H$7:$N$22,2,FALSE),"0")</f>
        <v>0</v>
      </c>
      <c r="G39" s="368" t="str">
        <f>IFERROR(VLOOKUP(A39,'Control -LR-ES Agosto 2022 '!$H$7:$N$22,5,FALSE),"0")</f>
        <v>0</v>
      </c>
      <c r="H39" s="368" t="str">
        <f>IFERROR(VLOOKUP(A39,'Control -LR-ES Agosto 2022 '!$H$7:$N$22,4,FALSE),"0")</f>
        <v>0</v>
      </c>
      <c r="I39" s="326">
        <f t="shared" si="1"/>
        <v>0</v>
      </c>
      <c r="J39" s="368" t="s">
        <v>12</v>
      </c>
      <c r="K39" s="385">
        <f t="shared" si="2"/>
        <v>0</v>
      </c>
      <c r="L39" s="454"/>
      <c r="M39" s="373" t="str">
        <f>A39</f>
        <v>NOVOC DS3500</v>
      </c>
      <c r="N39" s="387">
        <f t="shared" si="3"/>
        <v>0</v>
      </c>
    </row>
    <row r="40" spans="1:18" ht="24.95" hidden="1" customHeight="1" x14ac:dyDescent="0.2">
      <c r="A40" s="367" t="s">
        <v>68</v>
      </c>
      <c r="B40" s="368">
        <v>33</v>
      </c>
      <c r="C40" s="456" t="s">
        <v>148</v>
      </c>
      <c r="D40" s="385">
        <f t="shared" si="0"/>
        <v>4.5999999999999996</v>
      </c>
      <c r="E40" s="368" t="str">
        <f>IFERROR(VLOOKUP(A40,'Control -LR-ES Agosto 2022 '!$H$7:$N$22,3,FALSE),"0")</f>
        <v>0</v>
      </c>
      <c r="F40" s="368" t="str">
        <f>IFERROR(VLOOKUP(A40,'Control -LR-ES Agosto 2022 '!$H$7:$N$22,2,FALSE),"0")</f>
        <v>0</v>
      </c>
      <c r="G40" s="368" t="str">
        <f>IFERROR(VLOOKUP(A40,'Control -LR-ES Agosto 2022 '!$H$7:$N$22,5,FALSE),"0")</f>
        <v>0</v>
      </c>
      <c r="H40" s="368" t="str">
        <f>IFERROR(VLOOKUP(A40,'Control -LR-ES Agosto 2022 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 t="str">
        <f>A40</f>
        <v>ESB980</v>
      </c>
      <c r="N40" s="387">
        <f t="shared" si="3"/>
        <v>0</v>
      </c>
    </row>
    <row r="41" spans="1:18" ht="24.95" hidden="1" customHeight="1" x14ac:dyDescent="0.2">
      <c r="A41" s="367" t="s">
        <v>27</v>
      </c>
      <c r="B41" s="368">
        <v>34</v>
      </c>
      <c r="C41" s="456" t="s">
        <v>47</v>
      </c>
      <c r="D41" s="385">
        <f t="shared" si="0"/>
        <v>3.23</v>
      </c>
      <c r="E41" s="368" t="str">
        <f>IFERROR(VLOOKUP(A41,'Control -LR-ES Agosto 2022 '!$H$7:$N$22,3,FALSE),"0")</f>
        <v>0</v>
      </c>
      <c r="F41" s="368" t="str">
        <f>IFERROR(VLOOKUP(A41,'Control -LR-ES Agosto 2022 '!$H$7:$N$22,2,FALSE),"0")</f>
        <v>0</v>
      </c>
      <c r="G41" s="368" t="str">
        <f>IFERROR(VLOOKUP(A41,'Control -LR-ES Agosto 2022 '!$H$7:$N$22,5,FALSE),"0")</f>
        <v>0</v>
      </c>
      <c r="H41" s="368" t="str">
        <f>IFERROR(VLOOKUP(A41,'Control -LR-ES Agosto 2022 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>BX256</v>
      </c>
      <c r="N41" s="387">
        <f t="shared" si="3"/>
        <v>0</v>
      </c>
    </row>
    <row r="42" spans="1:18" ht="24.95" customHeight="1" x14ac:dyDescent="0.2">
      <c r="A42" s="367" t="s">
        <v>203</v>
      </c>
      <c r="B42" s="368">
        <v>35</v>
      </c>
      <c r="C42" s="384" t="s">
        <v>202</v>
      </c>
      <c r="D42" s="385">
        <f t="shared" si="0"/>
        <v>4.45</v>
      </c>
      <c r="E42" s="368">
        <f>IFERROR(VLOOKUP(A42,'Control -LR-ES Agosto 2022 '!$H$7:$N$22,3,FALSE),"0")</f>
        <v>0</v>
      </c>
      <c r="F42" s="368">
        <f>IFERROR(VLOOKUP(A42,'Control -LR-ES Agosto 2022 '!$H$7:$N$22,2,FALSE),"0")</f>
        <v>200</v>
      </c>
      <c r="G42" s="368">
        <f>IFERROR(VLOOKUP(A42,'Control -LR-ES Agosto 2022 '!$H$7:$N$22,5,FALSE),"0")</f>
        <v>0</v>
      </c>
      <c r="H42" s="368">
        <f>IFERROR(VLOOKUP(A42,'Control -LR-ES Agosto 2022 '!$H$7:$N$22,4,FALSE),"0")</f>
        <v>0</v>
      </c>
      <c r="I42" s="326">
        <f t="shared" si="1"/>
        <v>200</v>
      </c>
      <c r="J42" s="368" t="s">
        <v>12</v>
      </c>
      <c r="K42" s="385">
        <f t="shared" si="2"/>
        <v>890</v>
      </c>
      <c r="L42" s="454"/>
      <c r="M42" s="373" t="str">
        <f>A42</f>
        <v>RT740</v>
      </c>
      <c r="N42" s="457">
        <f>I42/200</f>
        <v>1</v>
      </c>
      <c r="O42" s="365" t="s">
        <v>220</v>
      </c>
      <c r="P42" s="365"/>
      <c r="Q42" s="365"/>
      <c r="R42" s="365"/>
    </row>
    <row r="43" spans="1:18" ht="24.95" hidden="1" customHeight="1" x14ac:dyDescent="0.2">
      <c r="A43" s="367" t="s">
        <v>200</v>
      </c>
      <c r="B43" s="368">
        <v>36</v>
      </c>
      <c r="C43" s="384" t="s">
        <v>201</v>
      </c>
      <c r="D43" s="385">
        <f t="shared" si="0"/>
        <v>5.19</v>
      </c>
      <c r="E43" s="368" t="str">
        <f>IFERROR(VLOOKUP(A43,'Control -LR-ES Agosto 2022 '!$H$7:$N$22,3,FALSE),"0")</f>
        <v>0</v>
      </c>
      <c r="F43" s="368" t="str">
        <f>IFERROR(VLOOKUP(A43,'Control -LR-ES Agosto 2022 '!$H$7:$N$22,2,FALSE),"0")</f>
        <v>0</v>
      </c>
      <c r="G43" s="368" t="str">
        <f>IFERROR(VLOOKUP(A43,'Control -LR-ES Agosto 2022 '!$H$7:$N$22,5,FALSE),"0")</f>
        <v>0</v>
      </c>
      <c r="H43" s="368" t="str">
        <f>IFERROR(VLOOKUP(A43,'Control -LR-ES Agosto 2022 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 t="str">
        <f>A43</f>
        <v>RT760</v>
      </c>
      <c r="N43" s="387">
        <f t="shared" si="3"/>
        <v>0</v>
      </c>
      <c r="O43" s="365"/>
      <c r="P43" s="365"/>
      <c r="Q43" s="365"/>
      <c r="R43" s="365"/>
    </row>
    <row r="44" spans="1:18" ht="24.95" hidden="1" customHeight="1" x14ac:dyDescent="0.2">
      <c r="A44" s="367" t="s">
        <v>59</v>
      </c>
      <c r="B44" s="368">
        <v>37</v>
      </c>
      <c r="C44" s="384" t="s">
        <v>60</v>
      </c>
      <c r="D44" s="385">
        <f t="shared" si="0"/>
        <v>3.23</v>
      </c>
      <c r="E44" s="368" t="str">
        <f>IFERROR(VLOOKUP(A44,'Control -LR-ES Agosto 2022 '!$H$7:$N$22,3,FALSE),"0")</f>
        <v>0</v>
      </c>
      <c r="F44" s="368" t="str">
        <f>IFERROR(VLOOKUP(A44,'Control -LR-ES Agosto 2022 '!$H$7:$N$22,2,FALSE),"0")</f>
        <v>0</v>
      </c>
      <c r="G44" s="368" t="str">
        <f>IFERROR(VLOOKUP(A44,'Control -LR-ES Agosto 2022 '!$H$7:$N$22,5,FALSE),"0")</f>
        <v>0</v>
      </c>
      <c r="H44" s="368" t="str">
        <f>IFERROR(VLOOKUP(A44,'Control -LR-ES Agosto 2022 '!$H$7:$N$22,4,FALSE),"0")</f>
        <v>0</v>
      </c>
      <c r="I44" s="326">
        <f t="shared" si="1"/>
        <v>0</v>
      </c>
      <c r="J44" s="375" t="s">
        <v>12</v>
      </c>
      <c r="K44" s="385">
        <f t="shared" si="2"/>
        <v>0</v>
      </c>
      <c r="L44" s="454"/>
      <c r="M44" s="373" t="s">
        <v>249</v>
      </c>
      <c r="N44" s="387">
        <f t="shared" si="3"/>
        <v>0</v>
      </c>
      <c r="O44" s="365"/>
      <c r="P44" s="365"/>
      <c r="Q44" s="365"/>
      <c r="R44" s="365"/>
    </row>
    <row r="45" spans="1:18" ht="24.95" hidden="1" customHeight="1" x14ac:dyDescent="0.2">
      <c r="A45" s="367" t="s">
        <v>261</v>
      </c>
      <c r="B45" s="368">
        <v>38</v>
      </c>
      <c r="C45" s="384" t="s">
        <v>263</v>
      </c>
      <c r="D45" s="385">
        <f t="shared" si="0"/>
        <v>3.21</v>
      </c>
      <c r="E45" s="368" t="str">
        <f>IFERROR(VLOOKUP(A45,'Control -LR-ES Agosto 2022 '!$H$7:$N$22,3,FALSE),"0")</f>
        <v>0</v>
      </c>
      <c r="F45" s="368" t="str">
        <f>IFERROR(VLOOKUP(A45,'Control -LR-ES Agosto 2022 '!$H$7:$N$22,2,FALSE),"0")</f>
        <v>0</v>
      </c>
      <c r="G45" s="368" t="str">
        <f>IFERROR(VLOOKUP(A45,'Control -LR-ES Agosto 2022 '!$H$7:$N$22,5,FALSE),"0")</f>
        <v>0</v>
      </c>
      <c r="H45" s="368" t="str">
        <f>IFERROR(VLOOKUP(A45,'Control -LR-ES Agosto 2022 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>
        <f>D45*200</f>
        <v>642</v>
      </c>
      <c r="M45" s="373" t="s">
        <v>261</v>
      </c>
      <c r="N45" s="387">
        <f>I45/200</f>
        <v>0</v>
      </c>
      <c r="O45" s="365" t="s">
        <v>220</v>
      </c>
      <c r="P45" s="365"/>
      <c r="Q45" s="365"/>
      <c r="R45" s="365"/>
    </row>
    <row r="46" spans="1:18" ht="24.95" customHeight="1" x14ac:dyDescent="0.2">
      <c r="A46" s="367" t="s">
        <v>329</v>
      </c>
      <c r="B46" s="368">
        <v>39</v>
      </c>
      <c r="C46" s="456" t="s">
        <v>332</v>
      </c>
      <c r="D46" s="385">
        <f t="shared" si="0"/>
        <v>4.9000000000000004</v>
      </c>
      <c r="E46" s="368">
        <f>IFERROR(VLOOKUP(A46,'Control -LR-ES Agosto 2022 '!$H$7:$N$22,3,FALSE),"0")</f>
        <v>610</v>
      </c>
      <c r="F46" s="368">
        <f>IFERROR(VLOOKUP(A46,'Control -LR-ES Agosto 2022 '!$H$7:$N$22,2,FALSE),"0")</f>
        <v>0</v>
      </c>
      <c r="G46" s="368">
        <f>IFERROR(VLOOKUP(A46,'Control -LR-ES Agosto 2022 '!$H$7:$N$22,5,FALSE),"0")</f>
        <v>0</v>
      </c>
      <c r="H46" s="368">
        <f>IFERROR(VLOOKUP(A46,'Control -LR-ES Agosto 2022 '!$H$7:$N$22,4,FALSE),"0")</f>
        <v>0</v>
      </c>
      <c r="I46" s="326">
        <f t="shared" si="1"/>
        <v>610</v>
      </c>
      <c r="J46" s="375"/>
      <c r="K46" s="385">
        <f t="shared" si="2"/>
        <v>2989</v>
      </c>
      <c r="L46" s="454"/>
      <c r="M46" s="373" t="s">
        <v>336</v>
      </c>
      <c r="N46" s="372">
        <f t="shared" si="3"/>
        <v>610</v>
      </c>
      <c r="O46" s="365"/>
      <c r="P46" s="365"/>
      <c r="Q46" s="365"/>
      <c r="R46" s="365"/>
    </row>
    <row r="47" spans="1:18" ht="24.95" customHeight="1" x14ac:dyDescent="0.2">
      <c r="A47" s="367" t="s">
        <v>227</v>
      </c>
      <c r="B47" s="368">
        <v>40</v>
      </c>
      <c r="C47" s="459" t="s">
        <v>227</v>
      </c>
      <c r="D47" s="385">
        <f>VLOOKUP(A47,$A$102:$B$148,2,FALSE)</f>
        <v>4.4000000000000004</v>
      </c>
      <c r="E47" s="368">
        <f>IFERROR(VLOOKUP(A47,'Control -LR-ES Agosto 2022 '!$H$7:$N$22,3,FALSE),"0")</f>
        <v>1515</v>
      </c>
      <c r="F47" s="368">
        <f>IFERROR(VLOOKUP(A47,'Control -LR-ES Agosto 2022 '!$H$7:$N$22,2,FALSE),"0")</f>
        <v>0</v>
      </c>
      <c r="G47" s="368">
        <f>IFERROR(VLOOKUP(A47,'Control -LR-ES Agosto 2022 '!$H$7:$N$22,5,FALSE),"0")</f>
        <v>0</v>
      </c>
      <c r="H47" s="368">
        <f>IFERROR(VLOOKUP(A47,'Control -LR-ES Agosto 2022 '!$H$7:$N$22,4,FALSE),"0")</f>
        <v>0</v>
      </c>
      <c r="I47" s="326">
        <f t="shared" si="1"/>
        <v>1515</v>
      </c>
      <c r="J47" s="375" t="s">
        <v>12</v>
      </c>
      <c r="K47" s="385">
        <f t="shared" si="2"/>
        <v>6666.0000000000009</v>
      </c>
      <c r="L47" s="454"/>
      <c r="M47" s="373">
        <v>20002380</v>
      </c>
      <c r="N47" s="372">
        <f t="shared" si="3"/>
        <v>1515</v>
      </c>
      <c r="O47" s="356" t="s">
        <v>224</v>
      </c>
      <c r="R47" s="365"/>
    </row>
    <row r="48" spans="1:18" ht="28.5" hidden="1" customHeight="1" x14ac:dyDescent="0.2">
      <c r="A48" s="367" t="s">
        <v>228</v>
      </c>
      <c r="B48" s="368">
        <v>41</v>
      </c>
      <c r="C48" s="460" t="s">
        <v>228</v>
      </c>
      <c r="D48" s="385">
        <f>VLOOKUP(A48,$A$102:$B$148,2,FALSE)</f>
        <v>3.88</v>
      </c>
      <c r="E48" s="368" t="str">
        <f>IFERROR(VLOOKUP(A48,'Control -LR-ES Agosto 2022 '!$H$7:$N$22,3,FALSE),"0")</f>
        <v>0</v>
      </c>
      <c r="F48" s="368" t="str">
        <f>IFERROR(VLOOKUP(A48,'Control -LR-ES Agosto 2022 '!$H$7:$N$22,2,FALSE),"0")</f>
        <v>0</v>
      </c>
      <c r="G48" s="368" t="str">
        <f>IFERROR(VLOOKUP(A48,'Control -LR-ES Agosto 2022 '!$H$7:$N$22,5,FALSE),"0")</f>
        <v>0</v>
      </c>
      <c r="H48" s="368" t="str">
        <f>IFERROR(VLOOKUP(A48,'Control -LR-ES Agosto 2022 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>
        <v>20002186</v>
      </c>
      <c r="N48" s="387">
        <f t="shared" si="3"/>
        <v>0</v>
      </c>
    </row>
    <row r="49" spans="1:22" s="268" customFormat="1" ht="30" customHeight="1" x14ac:dyDescent="0.2">
      <c r="B49" s="269"/>
      <c r="C49" s="592" t="s">
        <v>11</v>
      </c>
      <c r="D49" s="593"/>
      <c r="E49" s="326">
        <f>SUM(E8:E48)</f>
        <v>2605</v>
      </c>
      <c r="F49" s="326">
        <f>SUM(F8:F48)</f>
        <v>5445</v>
      </c>
      <c r="G49" s="326">
        <f>SUM(G8:G48)</f>
        <v>540</v>
      </c>
      <c r="H49" s="326">
        <f>SUM(H8:H48)</f>
        <v>1040</v>
      </c>
      <c r="I49" s="333">
        <f>SUM(I8:I48)</f>
        <v>9630</v>
      </c>
      <c r="J49" s="390" t="s">
        <v>12</v>
      </c>
      <c r="K49" s="461">
        <f>SUM(K8:K48)</f>
        <v>40578.800000000003</v>
      </c>
      <c r="L49" s="454"/>
      <c r="M49" s="271"/>
      <c r="O49" s="372"/>
      <c r="P49" s="361"/>
      <c r="Q49" s="361"/>
      <c r="R49" s="361"/>
      <c r="S49" s="361"/>
    </row>
    <row r="50" spans="1:22" s="268" customFormat="1" ht="30" customHeight="1" x14ac:dyDescent="0.2">
      <c r="B50" s="269"/>
      <c r="C50" s="462"/>
      <c r="D50" s="462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454"/>
      <c r="M50" s="271"/>
      <c r="O50" s="372"/>
      <c r="P50" s="361"/>
      <c r="Q50" s="361"/>
      <c r="R50" s="361"/>
      <c r="S50" s="361"/>
    </row>
    <row r="51" spans="1:22" s="268" customFormat="1" ht="30" customHeight="1" x14ac:dyDescent="0.2">
      <c r="B51" s="269"/>
      <c r="C51" s="542" t="s">
        <v>322</v>
      </c>
      <c r="D51" s="542"/>
      <c r="E51" s="542"/>
      <c r="F51" s="542"/>
      <c r="G51" s="542"/>
      <c r="H51" s="542"/>
      <c r="I51" s="463">
        <f>J51/J51</f>
        <v>1</v>
      </c>
      <c r="J51" s="309">
        <f>K49</f>
        <v>40578.800000000003</v>
      </c>
      <c r="K51" s="309">
        <f>J51*0.97</f>
        <v>39361.436000000002</v>
      </c>
      <c r="L51" s="454"/>
      <c r="M51" s="386"/>
      <c r="N51" s="286"/>
      <c r="S51" s="361"/>
      <c r="T51" s="361"/>
      <c r="U51" s="361"/>
      <c r="V51" s="361"/>
    </row>
    <row r="52" spans="1:22" s="268" customFormat="1" ht="30" customHeight="1" x14ac:dyDescent="0.2">
      <c r="B52" s="269"/>
      <c r="C52" s="557" t="s">
        <v>311</v>
      </c>
      <c r="D52" s="558"/>
      <c r="E52" s="558"/>
      <c r="F52" s="558"/>
      <c r="G52" s="558"/>
      <c r="H52" s="559"/>
      <c r="I52" s="463">
        <f>J52/$J$51</f>
        <v>0.28605577296519363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11607.800000000001</v>
      </c>
      <c r="K52" s="70">
        <f>J52*0.97</f>
        <v>11259.566000000001</v>
      </c>
      <c r="L52" s="454"/>
      <c r="M52" s="386"/>
      <c r="N52" s="286"/>
      <c r="S52" s="361"/>
      <c r="T52" s="361"/>
      <c r="U52" s="361"/>
      <c r="V52" s="361"/>
    </row>
    <row r="53" spans="1:22" s="268" customFormat="1" ht="30" customHeight="1" x14ac:dyDescent="0.2">
      <c r="B53" s="269"/>
      <c r="C53" s="557" t="s">
        <v>313</v>
      </c>
      <c r="D53" s="558"/>
      <c r="E53" s="558"/>
      <c r="F53" s="558"/>
      <c r="G53" s="558"/>
      <c r="H53" s="559"/>
      <c r="I53" s="463">
        <f>J53/$J$51</f>
        <v>0.53480142340335346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21701.600000000002</v>
      </c>
      <c r="K53" s="70">
        <f>J53*0.97</f>
        <v>21050.552000000003</v>
      </c>
      <c r="L53" s="386"/>
      <c r="M53" s="386"/>
      <c r="N53" s="286"/>
      <c r="S53" s="361"/>
      <c r="T53" s="361"/>
      <c r="U53" s="361"/>
      <c r="V53" s="361"/>
    </row>
    <row r="54" spans="1:22" s="268" customFormat="1" ht="30" customHeight="1" x14ac:dyDescent="0.2">
      <c r="B54" s="269"/>
      <c r="C54" s="569" t="s">
        <v>312</v>
      </c>
      <c r="D54" s="570"/>
      <c r="E54" s="570"/>
      <c r="F54" s="570"/>
      <c r="G54" s="570"/>
      <c r="H54" s="571"/>
      <c r="I54" s="463">
        <f>J54/$J$51</f>
        <v>5.1687087838970101E-2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2097.4</v>
      </c>
      <c r="K54" s="70">
        <f>J54*0.97</f>
        <v>2034.4780000000001</v>
      </c>
      <c r="L54" s="386"/>
      <c r="M54" s="386"/>
      <c r="N54" s="286"/>
      <c r="S54" s="361"/>
      <c r="T54" s="361"/>
      <c r="U54" s="361"/>
      <c r="V54" s="361"/>
    </row>
    <row r="55" spans="1:22" s="268" customFormat="1" ht="30" customHeight="1" x14ac:dyDescent="0.2">
      <c r="B55" s="269"/>
      <c r="C55" s="569" t="s">
        <v>314</v>
      </c>
      <c r="D55" s="570"/>
      <c r="E55" s="570"/>
      <c r="F55" s="570"/>
      <c r="G55" s="570"/>
      <c r="H55" s="571"/>
      <c r="I55" s="463">
        <f>J55/$J$51</f>
        <v>0.12745571579248277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5172</v>
      </c>
      <c r="K55" s="70">
        <f>J55*0.97</f>
        <v>5016.84</v>
      </c>
      <c r="L55" s="386"/>
      <c r="M55" s="386"/>
      <c r="N55" s="286"/>
      <c r="S55" s="361"/>
      <c r="T55" s="361"/>
      <c r="U55" s="361"/>
      <c r="V55" s="361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386"/>
      <c r="M56" s="386"/>
      <c r="N56" s="286"/>
      <c r="S56" s="361"/>
      <c r="T56" s="361"/>
      <c r="U56" s="361"/>
      <c r="V56" s="361"/>
    </row>
    <row r="57" spans="1:22" ht="30" customHeight="1" x14ac:dyDescent="0.2">
      <c r="B57" s="380"/>
      <c r="C57" s="579" t="s">
        <v>306</v>
      </c>
      <c r="D57" s="579"/>
      <c r="E57" s="579"/>
      <c r="F57" s="579"/>
      <c r="G57" s="391">
        <v>2094.98</v>
      </c>
      <c r="H57" s="279">
        <v>0.3</v>
      </c>
      <c r="I57" s="368" t="s">
        <v>10</v>
      </c>
      <c r="J57" s="309">
        <f>(G57*H57)</f>
        <v>628.49400000000003</v>
      </c>
      <c r="K57" s="309">
        <f>J57*0.97</f>
        <v>609.63918000000001</v>
      </c>
      <c r="L57" s="386"/>
      <c r="M57" s="386"/>
      <c r="N57" s="381"/>
      <c r="O57" s="392"/>
      <c r="P57" s="393"/>
      <c r="Q57" s="393"/>
      <c r="R57" s="393"/>
      <c r="S57" s="393"/>
      <c r="T57" s="365"/>
    </row>
    <row r="58" spans="1:22" ht="30" customHeight="1" x14ac:dyDescent="0.2">
      <c r="B58" s="380"/>
      <c r="C58" s="594" t="s">
        <v>315</v>
      </c>
      <c r="D58" s="594"/>
      <c r="E58" s="594"/>
      <c r="F58" s="594"/>
      <c r="G58" s="391">
        <v>2094.98</v>
      </c>
      <c r="H58" s="279">
        <v>0.1</v>
      </c>
      <c r="I58" s="368" t="s">
        <v>10</v>
      </c>
      <c r="J58" s="309">
        <f>(G58*H58)</f>
        <v>209.49800000000002</v>
      </c>
      <c r="K58" s="309">
        <f>J58*0.97</f>
        <v>203.21306000000001</v>
      </c>
      <c r="L58" s="386"/>
      <c r="M58" s="344">
        <v>20002585</v>
      </c>
      <c r="N58" s="381">
        <f>G58</f>
        <v>2094.98</v>
      </c>
      <c r="O58" s="392">
        <v>0.4</v>
      </c>
      <c r="P58" s="393"/>
      <c r="Q58" s="393"/>
      <c r="R58" s="393"/>
      <c r="S58" s="393"/>
      <c r="T58" s="365"/>
    </row>
    <row r="59" spans="1:22" ht="30" customHeight="1" x14ac:dyDescent="0.2">
      <c r="B59" s="380"/>
      <c r="C59" s="579" t="s">
        <v>305</v>
      </c>
      <c r="D59" s="579"/>
      <c r="E59" s="579"/>
      <c r="F59" s="579"/>
      <c r="G59" s="394">
        <f>'Certifi, servi.EM Agosto 202'!E59</f>
        <v>1200728.3300624329</v>
      </c>
      <c r="H59" s="279">
        <v>0.3</v>
      </c>
      <c r="I59" s="368" t="s">
        <v>10</v>
      </c>
      <c r="J59" s="395">
        <f>(G59*H59)</f>
        <v>360218.49901872984</v>
      </c>
      <c r="K59" s="395">
        <f>J59*0.97</f>
        <v>349411.94404816796</v>
      </c>
      <c r="L59" s="386"/>
      <c r="M59" s="342">
        <v>20002369</v>
      </c>
      <c r="N59" s="381">
        <f>G59</f>
        <v>1200728.3300624329</v>
      </c>
      <c r="O59" s="392">
        <f>0.4</f>
        <v>0.4</v>
      </c>
      <c r="P59" s="393"/>
      <c r="Q59" s="393"/>
      <c r="R59" s="393"/>
      <c r="S59" s="393"/>
      <c r="T59" s="365"/>
    </row>
    <row r="60" spans="1:22" ht="30" customHeight="1" x14ac:dyDescent="0.2">
      <c r="B60" s="380"/>
      <c r="C60" s="594" t="s">
        <v>316</v>
      </c>
      <c r="D60" s="594"/>
      <c r="E60" s="594"/>
      <c r="F60" s="594"/>
      <c r="G60" s="394">
        <f>'Certifi, servi.EM Agosto 202'!E59</f>
        <v>1200728.3300624329</v>
      </c>
      <c r="H60" s="279">
        <v>0.1</v>
      </c>
      <c r="I60" s="368" t="s">
        <v>10</v>
      </c>
      <c r="J60" s="395">
        <f>(G60*H60)</f>
        <v>120072.83300624329</v>
      </c>
      <c r="K60" s="395">
        <f>J60*0.97</f>
        <v>116470.64801605599</v>
      </c>
      <c r="L60" s="386"/>
      <c r="M60" s="386"/>
      <c r="O60" s="149"/>
      <c r="P60" s="392"/>
      <c r="Q60" s="393"/>
      <c r="R60" s="393"/>
      <c r="S60" s="393"/>
      <c r="T60" s="393"/>
      <c r="U60" s="365"/>
    </row>
    <row r="61" spans="1:22" ht="30" customHeight="1" x14ac:dyDescent="0.25">
      <c r="A61" s="372"/>
      <c r="B61" s="397"/>
      <c r="C61" s="398"/>
      <c r="D61" s="12"/>
      <c r="E61" s="12"/>
      <c r="F61" s="399"/>
      <c r="G61" s="399"/>
      <c r="H61" s="13"/>
      <c r="I61" s="399"/>
      <c r="J61" s="399"/>
      <c r="K61" s="13"/>
      <c r="L61" s="386"/>
      <c r="M61" s="386"/>
      <c r="N61" s="386"/>
      <c r="O61" s="386"/>
    </row>
    <row r="62" spans="1:22" s="282" customFormat="1" ht="30" customHeight="1" x14ac:dyDescent="0.2">
      <c r="A62" s="268"/>
      <c r="B62" s="566" t="s">
        <v>296</v>
      </c>
      <c r="C62" s="567"/>
      <c r="D62" s="567"/>
      <c r="E62" s="567"/>
      <c r="F62" s="567"/>
      <c r="G62" s="568"/>
      <c r="H62" s="281" t="s">
        <v>8</v>
      </c>
      <c r="I62" s="540">
        <f>J57+J51+J58</f>
        <v>41416.792000000001</v>
      </c>
      <c r="J62" s="565"/>
      <c r="K62" s="541"/>
      <c r="L62" s="386"/>
      <c r="M62" s="386"/>
      <c r="N62" s="386"/>
      <c r="O62" s="38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66" t="s">
        <v>15</v>
      </c>
      <c r="C63" s="567"/>
      <c r="D63" s="567"/>
      <c r="E63" s="567"/>
      <c r="F63" s="567"/>
      <c r="G63" s="568"/>
      <c r="H63" s="283" t="s">
        <v>9</v>
      </c>
      <c r="I63" s="540">
        <f>J59+J60</f>
        <v>480291.33202497312</v>
      </c>
      <c r="J63" s="565"/>
      <c r="K63" s="541"/>
      <c r="L63" s="386"/>
      <c r="M63" s="386"/>
      <c r="N63" s="386"/>
      <c r="O63" s="386"/>
      <c r="P63" s="268"/>
      <c r="Q63" s="268"/>
      <c r="R63" s="268"/>
      <c r="S63" s="268"/>
      <c r="T63" s="268"/>
    </row>
    <row r="64" spans="1:22" s="282" customFormat="1" ht="30" customHeight="1" x14ac:dyDescent="0.2">
      <c r="B64" s="572" t="s">
        <v>192</v>
      </c>
      <c r="C64" s="573"/>
      <c r="D64" s="573"/>
      <c r="E64" s="573"/>
      <c r="F64" s="573"/>
      <c r="G64" s="574"/>
      <c r="H64" s="277" t="s">
        <v>8</v>
      </c>
      <c r="I64" s="536">
        <f>K51+K57+K58</f>
        <v>40174.288240000002</v>
      </c>
      <c r="J64" s="575"/>
      <c r="K64" s="537"/>
      <c r="L64" s="386"/>
      <c r="M64" s="386"/>
      <c r="N64" s="386"/>
      <c r="O64" s="38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72" t="s">
        <v>193</v>
      </c>
      <c r="C65" s="573"/>
      <c r="D65" s="573"/>
      <c r="E65" s="573"/>
      <c r="F65" s="573"/>
      <c r="G65" s="574"/>
      <c r="H65" s="277" t="s">
        <v>9</v>
      </c>
      <c r="I65" s="576">
        <f>K59+K60</f>
        <v>465882.59206422395</v>
      </c>
      <c r="J65" s="576"/>
      <c r="K65" s="576"/>
      <c r="L65" s="464"/>
      <c r="M65" s="386"/>
      <c r="N65" s="386"/>
      <c r="O65" s="386"/>
    </row>
    <row r="66" spans="1:15" x14ac:dyDescent="0.2">
      <c r="A66" s="451"/>
      <c r="B66" s="405"/>
      <c r="C66" s="372"/>
      <c r="D66" s="372"/>
      <c r="E66" s="372"/>
      <c r="H66" s="404"/>
      <c r="K66" s="406"/>
      <c r="L66" s="386"/>
      <c r="M66" s="386"/>
      <c r="N66" s="386"/>
      <c r="O66" s="386"/>
    </row>
    <row r="67" spans="1:15" ht="21.95" customHeight="1" x14ac:dyDescent="0.2">
      <c r="A67" s="451"/>
      <c r="B67" s="405"/>
      <c r="C67" s="372"/>
      <c r="D67" s="372"/>
      <c r="E67" s="372"/>
      <c r="H67" s="404"/>
      <c r="K67" s="406"/>
      <c r="L67" s="404"/>
    </row>
    <row r="68" spans="1:15" ht="21.95" customHeight="1" x14ac:dyDescent="0.2">
      <c r="A68" s="451"/>
      <c r="B68" s="405"/>
      <c r="C68" s="372"/>
      <c r="D68" s="372"/>
      <c r="E68" s="372"/>
      <c r="H68" s="404"/>
      <c r="K68" s="406"/>
      <c r="L68" s="404"/>
    </row>
    <row r="69" spans="1:15" ht="21.95" customHeight="1" x14ac:dyDescent="0.2">
      <c r="A69" s="451"/>
      <c r="B69" s="405"/>
      <c r="C69" s="372"/>
      <c r="D69" s="372"/>
      <c r="E69" s="372"/>
      <c r="H69" s="404"/>
      <c r="K69" s="406"/>
      <c r="L69" s="404"/>
    </row>
    <row r="70" spans="1:15" ht="21.95" customHeight="1" x14ac:dyDescent="0.2">
      <c r="A70" s="451"/>
      <c r="B70" s="405"/>
      <c r="D70" s="410"/>
      <c r="E70" s="410"/>
      <c r="F70" s="410"/>
      <c r="G70" s="410"/>
      <c r="H70" s="410"/>
      <c r="I70" s="410"/>
      <c r="J70" s="410"/>
      <c r="K70" s="411"/>
      <c r="L70" s="410"/>
      <c r="M70" s="410"/>
    </row>
    <row r="71" spans="1:15" ht="21.95" customHeight="1" x14ac:dyDescent="0.2">
      <c r="A71" s="451"/>
      <c r="B71" s="405"/>
      <c r="D71" s="410"/>
      <c r="F71" s="410"/>
      <c r="G71" s="410"/>
      <c r="H71" s="410"/>
      <c r="I71" s="410"/>
      <c r="J71" s="410"/>
      <c r="K71" s="411"/>
      <c r="L71" s="410"/>
      <c r="M71" s="410"/>
    </row>
    <row r="72" spans="1:15" ht="23.25" customHeight="1" x14ac:dyDescent="0.2">
      <c r="A72" s="451"/>
      <c r="B72" s="405"/>
      <c r="C72" s="412" t="s">
        <v>16</v>
      </c>
      <c r="D72" s="413"/>
      <c r="F72" s="465"/>
      <c r="G72" s="465"/>
      <c r="H72" s="577" t="s">
        <v>17</v>
      </c>
      <c r="I72" s="577"/>
      <c r="J72" s="577"/>
      <c r="K72" s="578"/>
      <c r="L72" s="414"/>
      <c r="M72" s="414"/>
    </row>
    <row r="73" spans="1:15" ht="15.75" x14ac:dyDescent="0.25">
      <c r="A73" s="451"/>
      <c r="B73" s="415"/>
      <c r="C73" s="416" t="s">
        <v>344</v>
      </c>
      <c r="D73" s="417"/>
      <c r="E73" s="418" t="s">
        <v>258</v>
      </c>
      <c r="F73" s="418"/>
      <c r="G73" s="418"/>
      <c r="H73" s="419"/>
      <c r="I73" s="418"/>
      <c r="J73" s="418"/>
      <c r="K73" s="419"/>
      <c r="L73" s="418"/>
      <c r="M73" s="418"/>
    </row>
    <row r="74" spans="1:15" ht="21.95" customHeight="1" x14ac:dyDescent="0.2">
      <c r="A74" s="451"/>
      <c r="B74" s="421"/>
      <c r="C74" s="422"/>
      <c r="D74" s="422"/>
      <c r="E74" s="423"/>
      <c r="F74" s="423"/>
      <c r="G74" s="423"/>
      <c r="H74" s="423"/>
      <c r="I74" s="423"/>
      <c r="J74" s="423"/>
      <c r="K74" s="424"/>
      <c r="L74" s="423"/>
      <c r="M74" s="423"/>
    </row>
    <row r="75" spans="1:15" ht="21.95" customHeight="1" x14ac:dyDescent="0.2">
      <c r="A75" s="451"/>
    </row>
    <row r="76" spans="1:15" ht="21.95" customHeight="1" x14ac:dyDescent="0.2">
      <c r="A76" s="451"/>
    </row>
    <row r="77" spans="1:15" ht="21.95" customHeight="1" x14ac:dyDescent="0.2">
      <c r="A77" s="451"/>
    </row>
    <row r="78" spans="1:15" ht="21.95" customHeight="1" x14ac:dyDescent="0.2">
      <c r="A78" s="451"/>
    </row>
    <row r="79" spans="1:15" ht="7.5" customHeight="1" x14ac:dyDescent="0.2">
      <c r="A79" s="451"/>
    </row>
    <row r="80" spans="1:15" ht="18" customHeight="1" x14ac:dyDescent="0.2">
      <c r="A80" s="451"/>
    </row>
    <row r="81" spans="1:14" ht="18" customHeight="1" x14ac:dyDescent="0.2">
      <c r="A81" s="451"/>
    </row>
    <row r="82" spans="1:14" ht="18" customHeight="1" x14ac:dyDescent="0.2">
      <c r="A82" s="451"/>
    </row>
    <row r="83" spans="1:14" ht="18" customHeight="1" x14ac:dyDescent="0.2">
      <c r="N83" s="428"/>
    </row>
    <row r="84" spans="1:14" ht="18" customHeight="1" x14ac:dyDescent="0.2"/>
    <row r="85" spans="1:14" ht="18" customHeight="1" x14ac:dyDescent="0.2"/>
    <row r="99" spans="1:13" ht="15" thickBot="1" x14ac:dyDescent="0.25">
      <c r="A99" s="466" t="s">
        <v>32</v>
      </c>
      <c r="B99" s="467">
        <v>2.38</v>
      </c>
    </row>
    <row r="100" spans="1:13" ht="15" thickBot="1" x14ac:dyDescent="0.25">
      <c r="A100" s="466" t="s">
        <v>31</v>
      </c>
      <c r="B100" s="467">
        <v>3.18</v>
      </c>
      <c r="F100" s="428"/>
      <c r="G100" s="428"/>
      <c r="I100" s="428"/>
      <c r="J100" s="428"/>
      <c r="M100" s="428"/>
    </row>
    <row r="101" spans="1:13" ht="15" thickBot="1" x14ac:dyDescent="0.25">
      <c r="A101" s="466" t="s">
        <v>37</v>
      </c>
      <c r="B101" s="467">
        <v>2.41</v>
      </c>
      <c r="F101" s="428"/>
      <c r="G101" s="428"/>
      <c r="I101" s="428"/>
      <c r="J101" s="428"/>
      <c r="M101" s="428"/>
    </row>
    <row r="102" spans="1:13" ht="15" thickBot="1" x14ac:dyDescent="0.25">
      <c r="A102" s="466" t="s">
        <v>36</v>
      </c>
      <c r="B102" s="467">
        <v>2.15</v>
      </c>
      <c r="F102" s="428"/>
      <c r="G102" s="428"/>
      <c r="I102" s="428"/>
      <c r="J102" s="428"/>
      <c r="M102" s="428"/>
    </row>
    <row r="103" spans="1:13" ht="15" thickBot="1" x14ac:dyDescent="0.25">
      <c r="A103" s="466" t="s">
        <v>38</v>
      </c>
      <c r="B103" s="467">
        <v>2.83</v>
      </c>
      <c r="F103" s="428"/>
      <c r="G103" s="428"/>
      <c r="I103" s="428"/>
      <c r="J103" s="428"/>
      <c r="M103" s="428"/>
    </row>
    <row r="104" spans="1:13" ht="15" thickBot="1" x14ac:dyDescent="0.25">
      <c r="A104" s="466" t="s">
        <v>40</v>
      </c>
      <c r="B104" s="467">
        <v>2.15</v>
      </c>
      <c r="F104" s="428"/>
      <c r="G104" s="428"/>
      <c r="I104" s="428"/>
      <c r="J104" s="428"/>
      <c r="M104" s="428"/>
    </row>
    <row r="105" spans="1:13" ht="15" thickBot="1" x14ac:dyDescent="0.25">
      <c r="A105" s="466" t="s">
        <v>39</v>
      </c>
      <c r="B105" s="467">
        <v>3.46</v>
      </c>
      <c r="F105" s="428"/>
      <c r="G105" s="428"/>
      <c r="I105" s="428"/>
      <c r="J105" s="428"/>
      <c r="M105" s="428"/>
    </row>
    <row r="106" spans="1:13" ht="15" thickBot="1" x14ac:dyDescent="0.25">
      <c r="A106" s="466" t="s">
        <v>28</v>
      </c>
      <c r="B106" s="467">
        <v>2.76</v>
      </c>
      <c r="F106" s="428"/>
      <c r="G106" s="428"/>
      <c r="I106" s="428"/>
      <c r="J106" s="428"/>
      <c r="M106" s="428"/>
    </row>
    <row r="107" spans="1:13" ht="15" thickBot="1" x14ac:dyDescent="0.25">
      <c r="A107" s="466" t="s">
        <v>41</v>
      </c>
      <c r="B107" s="467">
        <v>4.3899999999999997</v>
      </c>
      <c r="F107" s="428"/>
      <c r="G107" s="428"/>
      <c r="I107" s="428"/>
      <c r="J107" s="428"/>
      <c r="M107" s="428"/>
    </row>
    <row r="108" spans="1:13" ht="15" thickBot="1" x14ac:dyDescent="0.25">
      <c r="A108" s="466" t="s">
        <v>43</v>
      </c>
      <c r="B108" s="467">
        <v>1.18</v>
      </c>
      <c r="F108" s="428"/>
      <c r="G108" s="428"/>
      <c r="I108" s="428"/>
      <c r="J108" s="428"/>
      <c r="M108" s="428"/>
    </row>
    <row r="109" spans="1:13" ht="15" thickBot="1" x14ac:dyDescent="0.25">
      <c r="A109" s="466" t="s">
        <v>30</v>
      </c>
      <c r="B109" s="467">
        <v>1.84</v>
      </c>
      <c r="F109" s="428"/>
      <c r="G109" s="428"/>
      <c r="I109" s="428"/>
      <c r="J109" s="428"/>
      <c r="M109" s="428"/>
    </row>
    <row r="110" spans="1:13" ht="15" thickBot="1" x14ac:dyDescent="0.25">
      <c r="A110" s="466" t="s">
        <v>34</v>
      </c>
      <c r="B110" s="467">
        <v>5.98</v>
      </c>
      <c r="F110" s="428"/>
      <c r="G110" s="428"/>
      <c r="I110" s="428"/>
      <c r="J110" s="428"/>
      <c r="M110" s="428"/>
    </row>
    <row r="111" spans="1:13" ht="15" thickBot="1" x14ac:dyDescent="0.25">
      <c r="A111" s="466" t="s">
        <v>33</v>
      </c>
      <c r="B111" s="467">
        <v>5.45</v>
      </c>
      <c r="F111" s="428"/>
      <c r="G111" s="428"/>
      <c r="I111" s="428"/>
      <c r="J111" s="428"/>
      <c r="M111" s="428"/>
    </row>
    <row r="112" spans="1:13" ht="15" thickBot="1" x14ac:dyDescent="0.25">
      <c r="A112" s="466" t="s">
        <v>42</v>
      </c>
      <c r="B112" s="467">
        <v>3.9</v>
      </c>
      <c r="F112" s="428"/>
      <c r="G112" s="428"/>
      <c r="I112" s="428"/>
      <c r="J112" s="428"/>
      <c r="M112" s="428"/>
    </row>
    <row r="113" spans="1:13" ht="15" thickBot="1" x14ac:dyDescent="0.25">
      <c r="A113" s="466" t="s">
        <v>29</v>
      </c>
      <c r="B113" s="467">
        <v>2</v>
      </c>
      <c r="F113" s="428"/>
      <c r="G113" s="428"/>
      <c r="I113" s="428"/>
      <c r="J113" s="428"/>
      <c r="M113" s="428"/>
    </row>
    <row r="114" spans="1:13" ht="15" thickBot="1" x14ac:dyDescent="0.25">
      <c r="A114" s="466" t="s">
        <v>62</v>
      </c>
      <c r="B114" s="467">
        <v>1.9</v>
      </c>
      <c r="F114" s="428"/>
      <c r="G114" s="428"/>
      <c r="I114" s="428"/>
      <c r="J114" s="428"/>
      <c r="M114" s="428"/>
    </row>
    <row r="115" spans="1:13" ht="15.75" customHeight="1" thickBot="1" x14ac:dyDescent="0.25">
      <c r="A115" s="466" t="s">
        <v>63</v>
      </c>
      <c r="B115" s="467">
        <v>3.4</v>
      </c>
      <c r="F115" s="428"/>
      <c r="G115" s="428"/>
      <c r="I115" s="428"/>
      <c r="J115" s="428"/>
      <c r="M115" s="428"/>
    </row>
    <row r="116" spans="1:13" ht="15" thickBot="1" x14ac:dyDescent="0.25">
      <c r="A116" s="466" t="s">
        <v>64</v>
      </c>
      <c r="B116" s="467">
        <v>6.1</v>
      </c>
      <c r="F116" s="428"/>
      <c r="G116" s="428"/>
      <c r="I116" s="428"/>
      <c r="J116" s="428"/>
      <c r="M116" s="428"/>
    </row>
    <row r="117" spans="1:13" ht="15" thickBot="1" x14ac:dyDescent="0.25">
      <c r="A117" s="466" t="s">
        <v>65</v>
      </c>
      <c r="B117" s="467">
        <v>6.5</v>
      </c>
      <c r="F117" s="428"/>
      <c r="G117" s="428"/>
      <c r="I117" s="428"/>
      <c r="J117" s="428"/>
      <c r="M117" s="428"/>
    </row>
    <row r="118" spans="1:13" ht="15" thickBot="1" x14ac:dyDescent="0.25">
      <c r="A118" s="466" t="s">
        <v>66</v>
      </c>
      <c r="B118" s="467">
        <v>4.4000000000000004</v>
      </c>
      <c r="F118" s="428"/>
      <c r="G118" s="428"/>
      <c r="I118" s="428"/>
      <c r="J118" s="428"/>
      <c r="M118" s="428"/>
    </row>
    <row r="119" spans="1:13" ht="15" thickBot="1" x14ac:dyDescent="0.25">
      <c r="A119" s="466" t="s">
        <v>67</v>
      </c>
      <c r="B119" s="467">
        <v>2850</v>
      </c>
      <c r="F119" s="428"/>
      <c r="G119" s="428"/>
      <c r="I119" s="428"/>
      <c r="J119" s="428"/>
      <c r="M119" s="428"/>
    </row>
    <row r="120" spans="1:13" ht="15" thickBot="1" x14ac:dyDescent="0.25">
      <c r="A120" s="466" t="s">
        <v>68</v>
      </c>
      <c r="B120" s="467">
        <v>4.5999999999999996</v>
      </c>
      <c r="F120" s="428"/>
      <c r="G120" s="428"/>
      <c r="I120" s="428"/>
      <c r="J120" s="428"/>
      <c r="M120" s="428"/>
    </row>
    <row r="121" spans="1:13" ht="15" thickBot="1" x14ac:dyDescent="0.25">
      <c r="A121" s="466" t="s">
        <v>69</v>
      </c>
      <c r="B121" s="467">
        <v>2.2000000000000002</v>
      </c>
      <c r="C121" s="356">
        <f>B121*200</f>
        <v>440.00000000000006</v>
      </c>
      <c r="F121" s="428"/>
      <c r="G121" s="428"/>
      <c r="I121" s="428"/>
      <c r="J121" s="428"/>
      <c r="M121" s="428"/>
    </row>
    <row r="122" spans="1:13" ht="15" thickBot="1" x14ac:dyDescent="0.25">
      <c r="A122" s="466" t="s">
        <v>70</v>
      </c>
      <c r="B122" s="467">
        <v>3.91</v>
      </c>
      <c r="F122" s="428"/>
      <c r="G122" s="428"/>
      <c r="I122" s="428"/>
      <c r="J122" s="428"/>
      <c r="M122" s="428"/>
    </row>
    <row r="123" spans="1:13" ht="15" thickBot="1" x14ac:dyDescent="0.25">
      <c r="A123" s="466" t="s">
        <v>71</v>
      </c>
      <c r="B123" s="467">
        <v>3.3</v>
      </c>
      <c r="F123" s="428"/>
      <c r="G123" s="428"/>
      <c r="I123" s="428"/>
      <c r="J123" s="428"/>
      <c r="M123" s="428"/>
    </row>
    <row r="124" spans="1:13" ht="15" thickBot="1" x14ac:dyDescent="0.25">
      <c r="A124" s="466" t="s">
        <v>266</v>
      </c>
      <c r="B124" s="467">
        <v>1180</v>
      </c>
      <c r="F124" s="428"/>
      <c r="G124" s="428"/>
      <c r="I124" s="428"/>
      <c r="J124" s="428"/>
      <c r="M124" s="428"/>
    </row>
    <row r="125" spans="1:13" ht="15" thickBot="1" x14ac:dyDescent="0.25">
      <c r="A125" s="466" t="s">
        <v>72</v>
      </c>
      <c r="B125" s="467">
        <v>4.1500000000000004</v>
      </c>
      <c r="F125" s="428"/>
      <c r="G125" s="428"/>
      <c r="I125" s="428"/>
      <c r="J125" s="428"/>
      <c r="M125" s="428"/>
    </row>
    <row r="126" spans="1:13" ht="15" thickBot="1" x14ac:dyDescent="0.25">
      <c r="A126" s="466" t="s">
        <v>73</v>
      </c>
      <c r="B126" s="467">
        <v>4.3600000000000003</v>
      </c>
      <c r="F126" s="428"/>
      <c r="G126" s="428"/>
      <c r="I126" s="428"/>
      <c r="J126" s="428"/>
      <c r="M126" s="428"/>
    </row>
    <row r="127" spans="1:13" ht="15" thickBot="1" x14ac:dyDescent="0.25">
      <c r="A127" s="466" t="s">
        <v>74</v>
      </c>
      <c r="B127" s="467">
        <v>5.3</v>
      </c>
      <c r="F127" s="428"/>
      <c r="G127" s="428"/>
      <c r="I127" s="428"/>
      <c r="J127" s="428"/>
      <c r="M127" s="428"/>
    </row>
    <row r="128" spans="1:13" ht="15" thickBot="1" x14ac:dyDescent="0.25">
      <c r="A128" s="466" t="s">
        <v>75</v>
      </c>
      <c r="B128" s="467">
        <v>2.58</v>
      </c>
      <c r="F128" s="428"/>
      <c r="G128" s="428"/>
      <c r="I128" s="428"/>
      <c r="J128" s="428"/>
      <c r="M128" s="428"/>
    </row>
    <row r="129" spans="1:13" ht="15" thickBot="1" x14ac:dyDescent="0.25">
      <c r="A129" s="466" t="s">
        <v>76</v>
      </c>
      <c r="B129" s="467">
        <v>4.4000000000000004</v>
      </c>
      <c r="F129" s="428"/>
      <c r="G129" s="428"/>
      <c r="I129" s="428"/>
      <c r="J129" s="428"/>
      <c r="M129" s="428"/>
    </row>
    <row r="130" spans="1:13" ht="15" thickBot="1" x14ac:dyDescent="0.25">
      <c r="A130" s="466" t="s">
        <v>77</v>
      </c>
      <c r="B130" s="467">
        <v>4.3</v>
      </c>
      <c r="F130" s="428"/>
      <c r="G130" s="428"/>
      <c r="I130" s="428"/>
      <c r="J130" s="428"/>
      <c r="M130" s="428"/>
    </row>
    <row r="131" spans="1:13" ht="29.25" thickBot="1" x14ac:dyDescent="0.25">
      <c r="A131" s="466" t="s">
        <v>58</v>
      </c>
      <c r="B131" s="467">
        <v>4.3</v>
      </c>
      <c r="H131" s="428"/>
      <c r="K131" s="428"/>
      <c r="L131" s="428"/>
    </row>
    <row r="132" spans="1:13" ht="15" thickBot="1" x14ac:dyDescent="0.25">
      <c r="A132" s="466" t="s">
        <v>35</v>
      </c>
      <c r="B132" s="467">
        <v>2.2000000000000002</v>
      </c>
    </row>
    <row r="133" spans="1:13" ht="15" thickBot="1" x14ac:dyDescent="0.25">
      <c r="A133" s="466" t="s">
        <v>27</v>
      </c>
      <c r="B133" s="467">
        <v>3.23</v>
      </c>
    </row>
    <row r="134" spans="1:13" ht="15" thickBot="1" x14ac:dyDescent="0.25">
      <c r="A134" s="466" t="s">
        <v>59</v>
      </c>
      <c r="B134" s="467">
        <v>3.23</v>
      </c>
    </row>
    <row r="135" spans="1:13" ht="14.25" x14ac:dyDescent="0.2">
      <c r="A135" s="426" t="s">
        <v>200</v>
      </c>
      <c r="B135" s="429">
        <v>5.19</v>
      </c>
      <c r="C135" s="356">
        <f>B135*200</f>
        <v>1038</v>
      </c>
    </row>
    <row r="136" spans="1:13" ht="15" thickBot="1" x14ac:dyDescent="0.25">
      <c r="A136" s="466" t="s">
        <v>203</v>
      </c>
      <c r="B136" s="467">
        <v>4.45</v>
      </c>
    </row>
    <row r="137" spans="1:13" x14ac:dyDescent="0.2">
      <c r="A137" s="382" t="s">
        <v>227</v>
      </c>
      <c r="B137" s="432">
        <v>4.4000000000000004</v>
      </c>
    </row>
    <row r="138" spans="1:13" x14ac:dyDescent="0.2">
      <c r="A138" s="433" t="s">
        <v>228</v>
      </c>
      <c r="B138" s="434">
        <v>3.88</v>
      </c>
    </row>
    <row r="139" spans="1:13" ht="14.25" x14ac:dyDescent="0.2">
      <c r="A139" s="435" t="s">
        <v>261</v>
      </c>
      <c r="B139" s="468">
        <v>3.21</v>
      </c>
    </row>
    <row r="140" spans="1:13" ht="14.25" x14ac:dyDescent="0.2">
      <c r="A140" s="435" t="s">
        <v>329</v>
      </c>
      <c r="B140" s="356">
        <v>4.9000000000000004</v>
      </c>
    </row>
  </sheetData>
  <autoFilter ref="A7:V60" xr:uid="{00000000-0009-0000-0000-00009C000000}">
    <filterColumn colId="8">
      <filters blank="1">
        <filter val="1.515,00"/>
        <filter val="1.550,00"/>
        <filter val="100%"/>
        <filter val="13%"/>
        <filter val="2.000,00"/>
        <filter val="200,00"/>
        <filter val="220,00"/>
        <filter val="250,00"/>
        <filter val="260,00"/>
        <filter val="29%"/>
        <filter val="340,00"/>
        <filter val="5%"/>
        <filter val="53%"/>
        <filter val="540,00"/>
        <filter val="570,00"/>
        <filter val="610,00"/>
        <filter val="700,00"/>
        <filter val="75,00"/>
        <filter val="800,00"/>
        <filter val="9.630,00"/>
        <filter val="Mes"/>
      </filters>
    </filterColumn>
  </autoFilter>
  <mergeCells count="26">
    <mergeCell ref="B5:K5"/>
    <mergeCell ref="L5:M5"/>
    <mergeCell ref="B2:K2"/>
    <mergeCell ref="B3:K3"/>
    <mergeCell ref="L3:M3"/>
    <mergeCell ref="B4:K4"/>
    <mergeCell ref="L4:M4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H72:K72"/>
    <mergeCell ref="B63:G63"/>
    <mergeCell ref="I63:K63"/>
    <mergeCell ref="B64:G64"/>
    <mergeCell ref="I64:K64"/>
    <mergeCell ref="B65:G65"/>
    <mergeCell ref="I65:K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pageSetUpPr fitToPage="1"/>
  </sheetPr>
  <dimension ref="A1:N82"/>
  <sheetViews>
    <sheetView topLeftCell="D4" zoomScale="98" zoomScaleNormal="98" workbookViewId="0">
      <selection activeCell="I55" sqref="I55:I56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16.28515625" style="393" bestFit="1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5.8554687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80062148</v>
      </c>
      <c r="C4" s="438">
        <v>44795</v>
      </c>
      <c r="D4" s="368" t="s">
        <v>32</v>
      </c>
      <c r="E4" s="368">
        <v>1550</v>
      </c>
      <c r="F4" s="368" t="s">
        <v>323</v>
      </c>
      <c r="G4" s="393"/>
    </row>
    <row r="5" spans="2:14" x14ac:dyDescent="0.2">
      <c r="B5" s="368">
        <v>80062148</v>
      </c>
      <c r="C5" s="438">
        <v>44795</v>
      </c>
      <c r="D5" s="368" t="s">
        <v>65</v>
      </c>
      <c r="E5" s="368">
        <v>2000</v>
      </c>
      <c r="F5" s="368" t="s">
        <v>323</v>
      </c>
      <c r="G5" s="393"/>
    </row>
    <row r="6" spans="2:14" x14ac:dyDescent="0.2">
      <c r="B6" s="368">
        <v>80062148</v>
      </c>
      <c r="C6" s="438">
        <v>44795</v>
      </c>
      <c r="D6" s="368" t="s">
        <v>69</v>
      </c>
      <c r="E6" s="368">
        <v>250</v>
      </c>
      <c r="F6" s="368" t="s">
        <v>323</v>
      </c>
      <c r="G6" s="393"/>
      <c r="H6" s="356" t="s">
        <v>25</v>
      </c>
      <c r="I6" s="356" t="s">
        <v>129</v>
      </c>
      <c r="L6" s="356"/>
    </row>
    <row r="7" spans="2:14" x14ac:dyDescent="0.2">
      <c r="B7" s="368">
        <v>80062148</v>
      </c>
      <c r="C7" s="438">
        <v>44795</v>
      </c>
      <c r="D7" s="368" t="s">
        <v>38</v>
      </c>
      <c r="E7" s="368">
        <v>570</v>
      </c>
      <c r="F7" s="368" t="s">
        <v>323</v>
      </c>
      <c r="G7" s="393"/>
      <c r="H7" s="356" t="s">
        <v>23</v>
      </c>
      <c r="I7" s="356" t="s">
        <v>323</v>
      </c>
      <c r="J7" s="356" t="s">
        <v>324</v>
      </c>
      <c r="K7" s="356" t="s">
        <v>325</v>
      </c>
      <c r="L7" s="356" t="s">
        <v>326</v>
      </c>
      <c r="M7" s="356" t="s">
        <v>109</v>
      </c>
      <c r="N7" s="356" t="s">
        <v>24</v>
      </c>
    </row>
    <row r="8" spans="2:14" x14ac:dyDescent="0.2">
      <c r="B8" s="368">
        <v>80062148</v>
      </c>
      <c r="C8" s="438">
        <v>44795</v>
      </c>
      <c r="D8" s="368" t="s">
        <v>39</v>
      </c>
      <c r="E8" s="368">
        <v>75</v>
      </c>
      <c r="F8" s="368" t="s">
        <v>323</v>
      </c>
      <c r="H8" s="373" t="s">
        <v>32</v>
      </c>
      <c r="I8" s="356">
        <v>1550</v>
      </c>
      <c r="L8" s="356"/>
      <c r="N8" s="356">
        <v>1550</v>
      </c>
    </row>
    <row r="9" spans="2:14" x14ac:dyDescent="0.2">
      <c r="B9" s="368">
        <v>80062148</v>
      </c>
      <c r="C9" s="438">
        <v>44795</v>
      </c>
      <c r="D9" s="368" t="s">
        <v>43</v>
      </c>
      <c r="E9" s="368">
        <v>260</v>
      </c>
      <c r="F9" s="368" t="s">
        <v>323</v>
      </c>
      <c r="H9" s="373" t="s">
        <v>69</v>
      </c>
      <c r="I9" s="356">
        <v>250</v>
      </c>
      <c r="L9" s="356"/>
      <c r="N9" s="356">
        <v>250</v>
      </c>
    </row>
    <row r="10" spans="2:14" x14ac:dyDescent="0.2">
      <c r="B10" s="368">
        <v>80062148</v>
      </c>
      <c r="C10" s="438">
        <v>44795</v>
      </c>
      <c r="D10" s="368" t="s">
        <v>75</v>
      </c>
      <c r="E10" s="368">
        <v>540</v>
      </c>
      <c r="F10" s="368" t="s">
        <v>323</v>
      </c>
      <c r="H10" s="373" t="s">
        <v>38</v>
      </c>
      <c r="I10" s="356">
        <v>570</v>
      </c>
      <c r="L10" s="356"/>
      <c r="N10" s="356">
        <v>570</v>
      </c>
    </row>
    <row r="11" spans="2:14" x14ac:dyDescent="0.2">
      <c r="B11" s="368">
        <v>80062163</v>
      </c>
      <c r="C11" s="438">
        <v>44795</v>
      </c>
      <c r="D11" s="368" t="s">
        <v>329</v>
      </c>
      <c r="E11" s="368">
        <v>610</v>
      </c>
      <c r="F11" s="368" t="s">
        <v>324</v>
      </c>
      <c r="H11" s="373" t="s">
        <v>75</v>
      </c>
      <c r="I11" s="356">
        <v>540</v>
      </c>
      <c r="L11" s="356"/>
      <c r="N11" s="356">
        <v>540</v>
      </c>
    </row>
    <row r="12" spans="2:14" x14ac:dyDescent="0.2">
      <c r="B12" s="368">
        <v>80062163</v>
      </c>
      <c r="C12" s="438">
        <v>44795</v>
      </c>
      <c r="D12" s="368" t="s">
        <v>76</v>
      </c>
      <c r="E12" s="368">
        <v>400</v>
      </c>
      <c r="F12" s="368" t="s">
        <v>324</v>
      </c>
      <c r="H12" s="373" t="s">
        <v>65</v>
      </c>
      <c r="I12" s="356">
        <v>2000</v>
      </c>
      <c r="L12" s="356"/>
      <c r="N12" s="356">
        <v>2000</v>
      </c>
    </row>
    <row r="13" spans="2:14" x14ac:dyDescent="0.2">
      <c r="B13" s="368">
        <v>80062163</v>
      </c>
      <c r="C13" s="438">
        <v>44795</v>
      </c>
      <c r="D13" s="368" t="s">
        <v>37</v>
      </c>
      <c r="E13" s="368">
        <v>80</v>
      </c>
      <c r="F13" s="368" t="s">
        <v>324</v>
      </c>
      <c r="H13" s="373" t="s">
        <v>39</v>
      </c>
      <c r="I13" s="356">
        <v>75</v>
      </c>
      <c r="L13" s="356"/>
      <c r="N13" s="356">
        <v>75</v>
      </c>
    </row>
    <row r="14" spans="2:14" x14ac:dyDescent="0.2">
      <c r="B14" s="368">
        <v>80062170</v>
      </c>
      <c r="C14" s="438">
        <v>44795</v>
      </c>
      <c r="D14" s="368" t="s">
        <v>77</v>
      </c>
      <c r="E14" s="368">
        <v>340</v>
      </c>
      <c r="F14" s="368" t="s">
        <v>325</v>
      </c>
      <c r="H14" s="373" t="s">
        <v>329</v>
      </c>
      <c r="J14" s="356">
        <v>610</v>
      </c>
      <c r="L14" s="356"/>
      <c r="N14" s="356">
        <v>610</v>
      </c>
    </row>
    <row r="15" spans="2:14" x14ac:dyDescent="0.2">
      <c r="B15" s="368">
        <v>80062170</v>
      </c>
      <c r="C15" s="438">
        <v>44795</v>
      </c>
      <c r="D15" s="368" t="s">
        <v>37</v>
      </c>
      <c r="E15" s="368">
        <v>140</v>
      </c>
      <c r="F15" s="368" t="s">
        <v>326</v>
      </c>
      <c r="H15" s="373" t="s">
        <v>203</v>
      </c>
      <c r="I15" s="356">
        <v>200</v>
      </c>
      <c r="L15" s="356"/>
      <c r="N15" s="356">
        <v>200</v>
      </c>
    </row>
    <row r="16" spans="2:14" x14ac:dyDescent="0.2">
      <c r="B16" s="368">
        <v>80062170</v>
      </c>
      <c r="C16" s="438">
        <v>44795</v>
      </c>
      <c r="D16" s="368" t="s">
        <v>74</v>
      </c>
      <c r="E16" s="368">
        <v>700</v>
      </c>
      <c r="F16" s="368" t="s">
        <v>325</v>
      </c>
      <c r="H16" s="373" t="s">
        <v>77</v>
      </c>
      <c r="K16" s="356">
        <v>340</v>
      </c>
      <c r="L16" s="356"/>
      <c r="N16" s="356">
        <v>340</v>
      </c>
    </row>
    <row r="17" spans="2:14" x14ac:dyDescent="0.2">
      <c r="B17" s="368">
        <v>80062170</v>
      </c>
      <c r="C17" s="438">
        <v>44795</v>
      </c>
      <c r="D17" s="368" t="s">
        <v>76</v>
      </c>
      <c r="E17" s="368">
        <v>400</v>
      </c>
      <c r="F17" s="368" t="s">
        <v>326</v>
      </c>
      <c r="H17" s="373" t="s">
        <v>37</v>
      </c>
      <c r="J17" s="356">
        <v>80</v>
      </c>
      <c r="L17" s="356">
        <v>140</v>
      </c>
      <c r="N17" s="356">
        <v>220</v>
      </c>
    </row>
    <row r="18" spans="2:14" x14ac:dyDescent="0.2">
      <c r="B18" s="368">
        <v>80062173</v>
      </c>
      <c r="C18" s="438">
        <v>44795</v>
      </c>
      <c r="D18" s="368" t="s">
        <v>203</v>
      </c>
      <c r="E18" s="368">
        <v>200</v>
      </c>
      <c r="F18" s="368" t="s">
        <v>323</v>
      </c>
      <c r="H18" s="373" t="s">
        <v>74</v>
      </c>
      <c r="K18" s="356">
        <v>700</v>
      </c>
      <c r="L18" s="356"/>
      <c r="N18" s="356">
        <v>700</v>
      </c>
    </row>
    <row r="19" spans="2:14" x14ac:dyDescent="0.2">
      <c r="B19" s="368"/>
      <c r="C19" s="438"/>
      <c r="D19" s="368"/>
      <c r="E19" s="368"/>
      <c r="F19" s="368"/>
      <c r="H19" s="373" t="s">
        <v>43</v>
      </c>
      <c r="I19" s="356">
        <v>260</v>
      </c>
      <c r="L19" s="356"/>
      <c r="N19" s="356">
        <v>260</v>
      </c>
    </row>
    <row r="20" spans="2:14" x14ac:dyDescent="0.2">
      <c r="B20" s="368"/>
      <c r="C20" s="438"/>
      <c r="D20" s="368"/>
      <c r="E20" s="368"/>
      <c r="F20" s="368"/>
      <c r="H20" s="373" t="s">
        <v>227</v>
      </c>
      <c r="J20" s="356">
        <v>1515</v>
      </c>
      <c r="L20" s="356"/>
      <c r="N20" s="356">
        <v>1515</v>
      </c>
    </row>
    <row r="21" spans="2:14" x14ac:dyDescent="0.2">
      <c r="B21" s="368"/>
      <c r="C21" s="438"/>
      <c r="D21" s="368"/>
      <c r="E21" s="469"/>
      <c r="F21" s="368"/>
      <c r="H21" s="373" t="s">
        <v>109</v>
      </c>
      <c r="L21" s="356"/>
    </row>
    <row r="22" spans="2:14" x14ac:dyDescent="0.2">
      <c r="B22" s="368">
        <v>1666</v>
      </c>
      <c r="C22" s="438">
        <v>44795</v>
      </c>
      <c r="D22" s="368" t="s">
        <v>227</v>
      </c>
      <c r="E22" s="368">
        <v>1515</v>
      </c>
      <c r="F22" s="368" t="s">
        <v>324</v>
      </c>
      <c r="H22" s="373" t="s">
        <v>76</v>
      </c>
      <c r="J22" s="356">
        <v>400</v>
      </c>
      <c r="L22" s="356">
        <v>400</v>
      </c>
      <c r="N22" s="356">
        <v>800</v>
      </c>
    </row>
    <row r="23" spans="2:14" x14ac:dyDescent="0.2">
      <c r="B23" s="368"/>
      <c r="C23" s="438"/>
      <c r="D23" s="368"/>
      <c r="E23" s="368"/>
      <c r="F23" s="368"/>
      <c r="H23" s="373" t="s">
        <v>24</v>
      </c>
      <c r="I23" s="356">
        <v>5445</v>
      </c>
      <c r="J23" s="356">
        <v>2605</v>
      </c>
      <c r="K23" s="356">
        <v>1040</v>
      </c>
      <c r="L23" s="356">
        <v>540</v>
      </c>
      <c r="N23" s="356">
        <v>9630</v>
      </c>
    </row>
    <row r="24" spans="2:14" x14ac:dyDescent="0.2">
      <c r="B24" s="368"/>
      <c r="C24" s="438"/>
      <c r="D24" s="368"/>
      <c r="E24" s="368"/>
      <c r="F24" s="368"/>
    </row>
    <row r="25" spans="2:14" x14ac:dyDescent="0.2">
      <c r="B25" s="368"/>
      <c r="C25" s="438"/>
      <c r="D25" s="368"/>
      <c r="E25" s="368"/>
      <c r="F25" s="368"/>
    </row>
    <row r="26" spans="2:14" x14ac:dyDescent="0.2">
      <c r="B26" s="368"/>
      <c r="C26" s="438"/>
      <c r="D26" s="368"/>
      <c r="E26" s="368"/>
      <c r="F26" s="368"/>
    </row>
    <row r="27" spans="2:14" x14ac:dyDescent="0.2">
      <c r="B27" s="368"/>
      <c r="C27" s="438"/>
      <c r="D27" s="368"/>
      <c r="E27" s="368"/>
      <c r="F27" s="368"/>
    </row>
    <row r="28" spans="2:14" x14ac:dyDescent="0.2">
      <c r="B28" s="368"/>
      <c r="C28" s="438"/>
      <c r="D28" s="368"/>
      <c r="E28" s="368"/>
      <c r="F28" s="368"/>
    </row>
    <row r="29" spans="2:14" x14ac:dyDescent="0.2">
      <c r="B29" s="368"/>
      <c r="C29" s="438"/>
      <c r="D29" s="368"/>
      <c r="E29" s="368"/>
      <c r="F29" s="368"/>
    </row>
    <row r="30" spans="2:14" x14ac:dyDescent="0.2">
      <c r="B30" s="445"/>
      <c r="C30" s="446"/>
      <c r="D30" s="445"/>
      <c r="E30" s="445"/>
      <c r="F30" s="368"/>
    </row>
    <row r="31" spans="2:14" x14ac:dyDescent="0.2">
      <c r="C31" s="447"/>
      <c r="F31" s="368"/>
    </row>
    <row r="32" spans="2:14" x14ac:dyDescent="0.2">
      <c r="C32" s="356"/>
      <c r="D32" s="356"/>
      <c r="E32" s="356"/>
      <c r="F32" s="368"/>
    </row>
    <row r="33" spans="2:6" x14ac:dyDescent="0.2">
      <c r="C33" s="356"/>
      <c r="D33" s="356"/>
      <c r="E33" s="356"/>
      <c r="F33" s="368"/>
    </row>
    <row r="34" spans="2:6" x14ac:dyDescent="0.2">
      <c r="B34" s="356"/>
      <c r="C34" s="356"/>
      <c r="D34" s="356"/>
      <c r="E34" s="356"/>
      <c r="F34" s="368"/>
    </row>
    <row r="35" spans="2:6" x14ac:dyDescent="0.2">
      <c r="B35" s="356"/>
      <c r="C35" s="356"/>
      <c r="D35" s="356"/>
      <c r="E35" s="356"/>
      <c r="F35" s="368"/>
    </row>
    <row r="36" spans="2:6" x14ac:dyDescent="0.2">
      <c r="B36" s="356"/>
      <c r="C36" s="356"/>
      <c r="D36" s="356"/>
      <c r="E36" s="356"/>
      <c r="F36" s="368"/>
    </row>
    <row r="37" spans="2:6" x14ac:dyDescent="0.2">
      <c r="B37" s="356"/>
      <c r="C37" s="356"/>
      <c r="D37" s="356"/>
      <c r="E37" s="356"/>
      <c r="F37" s="368"/>
    </row>
    <row r="38" spans="2:6" x14ac:dyDescent="0.2">
      <c r="B38" s="356"/>
      <c r="C38" s="356"/>
      <c r="D38" s="356"/>
      <c r="E38" s="356"/>
      <c r="F38" s="368"/>
    </row>
    <row r="39" spans="2:6" x14ac:dyDescent="0.2">
      <c r="B39" s="356"/>
      <c r="C39" s="356"/>
      <c r="D39" s="356"/>
      <c r="E39" s="356"/>
    </row>
    <row r="40" spans="2:6" x14ac:dyDescent="0.2">
      <c r="B40" s="356"/>
      <c r="C40" s="356"/>
      <c r="D40" s="356"/>
      <c r="E40" s="356"/>
    </row>
    <row r="41" spans="2:6" x14ac:dyDescent="0.2">
      <c r="B41" s="356"/>
      <c r="C41" s="356"/>
      <c r="D41" s="356"/>
      <c r="E41" s="470"/>
    </row>
    <row r="42" spans="2:6" x14ac:dyDescent="0.2">
      <c r="B42" s="356"/>
      <c r="C42" s="356"/>
      <c r="D42" s="356"/>
      <c r="E42" s="356"/>
    </row>
    <row r="43" spans="2:6" x14ac:dyDescent="0.2">
      <c r="B43" s="356"/>
      <c r="C43" s="356"/>
      <c r="D43" s="356"/>
      <c r="E43" s="356"/>
    </row>
    <row r="44" spans="2:6" x14ac:dyDescent="0.2">
      <c r="B44" s="356"/>
      <c r="C44" s="356"/>
      <c r="D44" s="356"/>
      <c r="E44" s="356"/>
    </row>
    <row r="45" spans="2:6" ht="14.25" x14ac:dyDescent="0.2">
      <c r="B45" s="435" t="s">
        <v>28</v>
      </c>
      <c r="C45" s="356" t="s">
        <v>324</v>
      </c>
      <c r="D45" s="356"/>
      <c r="E45" s="356"/>
    </row>
    <row r="46" spans="2:6" ht="14.25" x14ac:dyDescent="0.2">
      <c r="B46" s="435" t="s">
        <v>62</v>
      </c>
      <c r="C46" s="356" t="s">
        <v>323</v>
      </c>
      <c r="D46" s="356"/>
      <c r="E46" s="356"/>
    </row>
    <row r="47" spans="2:6" ht="14.25" x14ac:dyDescent="0.2">
      <c r="B47" s="435" t="s">
        <v>29</v>
      </c>
      <c r="C47" s="356" t="s">
        <v>326</v>
      </c>
      <c r="D47" s="356"/>
      <c r="E47" s="356"/>
    </row>
    <row r="48" spans="2:6" ht="14.25" x14ac:dyDescent="0.2">
      <c r="B48" s="435" t="s">
        <v>27</v>
      </c>
      <c r="C48" s="356" t="s">
        <v>325</v>
      </c>
      <c r="D48" s="356"/>
      <c r="E48" s="356"/>
    </row>
    <row r="49" spans="1:11" ht="14.25" x14ac:dyDescent="0.2">
      <c r="B49" s="435" t="s">
        <v>63</v>
      </c>
      <c r="C49" s="356"/>
      <c r="D49" s="356"/>
      <c r="E49" s="356"/>
    </row>
    <row r="50" spans="1:11" ht="14.25" x14ac:dyDescent="0.2">
      <c r="B50" s="435" t="s">
        <v>30</v>
      </c>
      <c r="C50" s="356"/>
      <c r="D50" s="356"/>
      <c r="E50" s="356"/>
    </row>
    <row r="51" spans="1:11" ht="14.25" x14ac:dyDescent="0.2">
      <c r="B51" s="435" t="s">
        <v>31</v>
      </c>
    </row>
    <row r="52" spans="1:11" ht="14.25" x14ac:dyDescent="0.2">
      <c r="B52" s="435" t="s">
        <v>32</v>
      </c>
    </row>
    <row r="53" spans="1:11" ht="14.25" x14ac:dyDescent="0.2">
      <c r="B53" s="435" t="s">
        <v>329</v>
      </c>
    </row>
    <row r="54" spans="1:11" ht="14.25" x14ac:dyDescent="0.2">
      <c r="B54" s="435" t="s">
        <v>64</v>
      </c>
    </row>
    <row r="55" spans="1:11" ht="14.25" x14ac:dyDescent="0.2">
      <c r="B55" s="435" t="s">
        <v>261</v>
      </c>
    </row>
    <row r="56" spans="1:11" ht="14.25" x14ac:dyDescent="0.2">
      <c r="B56" s="435" t="s">
        <v>65</v>
      </c>
    </row>
    <row r="57" spans="1:11" ht="14.25" x14ac:dyDescent="0.2">
      <c r="B57" s="435" t="s">
        <v>77</v>
      </c>
    </row>
    <row r="58" spans="1:11" ht="14.25" x14ac:dyDescent="0.2">
      <c r="B58" s="435" t="s">
        <v>66</v>
      </c>
    </row>
    <row r="59" spans="1:11" s="393" customFormat="1" ht="28.5" x14ac:dyDescent="0.2">
      <c r="A59" s="356"/>
      <c r="B59" s="435" t="s">
        <v>67</v>
      </c>
      <c r="F59" s="356"/>
      <c r="G59" s="356"/>
      <c r="H59" s="356"/>
      <c r="I59" s="356"/>
      <c r="J59" s="356"/>
      <c r="K59" s="356"/>
    </row>
    <row r="60" spans="1:11" s="393" customFormat="1" ht="14.25" x14ac:dyDescent="0.2">
      <c r="A60" s="356"/>
      <c r="B60" s="435" t="s">
        <v>35</v>
      </c>
      <c r="F60" s="356"/>
      <c r="G60" s="356"/>
      <c r="H60" s="356"/>
      <c r="I60" s="356"/>
      <c r="J60" s="356"/>
      <c r="K60" s="356"/>
    </row>
    <row r="61" spans="1:11" s="393" customFormat="1" ht="14.25" x14ac:dyDescent="0.2">
      <c r="A61" s="356"/>
      <c r="B61" s="435" t="s">
        <v>68</v>
      </c>
      <c r="F61" s="356"/>
      <c r="G61" s="356"/>
      <c r="H61" s="356"/>
      <c r="I61" s="356"/>
      <c r="J61" s="356"/>
      <c r="K61" s="356"/>
    </row>
    <row r="62" spans="1:11" s="393" customFormat="1" ht="14.25" x14ac:dyDescent="0.2">
      <c r="A62" s="356"/>
      <c r="B62" s="435" t="s">
        <v>69</v>
      </c>
      <c r="F62" s="356"/>
      <c r="G62" s="356"/>
      <c r="H62" s="356"/>
      <c r="I62" s="356"/>
      <c r="J62" s="356"/>
      <c r="K62" s="356"/>
    </row>
    <row r="63" spans="1:11" s="393" customFormat="1" ht="14.25" x14ac:dyDescent="0.2">
      <c r="A63" s="356"/>
      <c r="B63" s="435" t="s">
        <v>266</v>
      </c>
      <c r="F63" s="356"/>
      <c r="G63" s="356"/>
      <c r="H63" s="356"/>
      <c r="I63" s="356"/>
      <c r="J63" s="356"/>
      <c r="K63" s="356"/>
    </row>
    <row r="64" spans="1:11" s="393" customFormat="1" ht="14.25" x14ac:dyDescent="0.2">
      <c r="A64" s="356"/>
      <c r="B64" s="435" t="s">
        <v>37</v>
      </c>
      <c r="F64" s="356"/>
      <c r="G64" s="356"/>
      <c r="H64" s="356"/>
      <c r="I64" s="356"/>
      <c r="J64" s="356"/>
      <c r="K64" s="356"/>
    </row>
    <row r="65" spans="1:11" s="393" customFormat="1" ht="14.25" x14ac:dyDescent="0.2">
      <c r="A65" s="356"/>
      <c r="B65" s="435" t="s">
        <v>70</v>
      </c>
      <c r="F65" s="356"/>
      <c r="G65" s="356"/>
      <c r="H65" s="356"/>
      <c r="I65" s="356"/>
      <c r="J65" s="356"/>
      <c r="K65" s="356"/>
    </row>
    <row r="66" spans="1:11" s="393" customFormat="1" ht="14.25" x14ac:dyDescent="0.2">
      <c r="A66" s="356"/>
      <c r="B66" s="435" t="s">
        <v>38</v>
      </c>
      <c r="F66" s="356"/>
      <c r="G66" s="356"/>
      <c r="H66" s="356"/>
      <c r="I66" s="356"/>
      <c r="J66" s="356"/>
      <c r="K66" s="356"/>
    </row>
    <row r="67" spans="1:11" s="393" customFormat="1" ht="14.25" x14ac:dyDescent="0.2">
      <c r="A67" s="356"/>
      <c r="B67" s="435" t="s">
        <v>261</v>
      </c>
      <c r="F67" s="356"/>
      <c r="G67" s="356"/>
      <c r="H67" s="356"/>
      <c r="I67" s="356"/>
      <c r="J67" s="356"/>
      <c r="K67" s="356"/>
    </row>
    <row r="68" spans="1:11" s="393" customFormat="1" ht="14.25" x14ac:dyDescent="0.2">
      <c r="A68" s="356"/>
      <c r="B68" s="435" t="s">
        <v>72</v>
      </c>
      <c r="F68" s="356"/>
      <c r="G68" s="356"/>
      <c r="H68" s="356"/>
      <c r="I68" s="356"/>
      <c r="J68" s="356"/>
      <c r="K68" s="356"/>
    </row>
    <row r="69" spans="1:11" s="393" customFormat="1" ht="14.25" x14ac:dyDescent="0.2">
      <c r="A69" s="356"/>
      <c r="B69" s="435" t="s">
        <v>73</v>
      </c>
      <c r="F69" s="356"/>
      <c r="G69" s="356"/>
      <c r="H69" s="356"/>
      <c r="I69" s="356"/>
      <c r="J69" s="356"/>
      <c r="K69" s="356"/>
    </row>
    <row r="70" spans="1:11" s="393" customFormat="1" ht="14.25" x14ac:dyDescent="0.2">
      <c r="A70" s="356"/>
      <c r="B70" s="435" t="s">
        <v>74</v>
      </c>
      <c r="F70" s="356"/>
      <c r="G70" s="356"/>
      <c r="H70" s="356"/>
      <c r="I70" s="356"/>
      <c r="J70" s="356"/>
      <c r="K70" s="356"/>
    </row>
    <row r="71" spans="1:11" s="393" customFormat="1" ht="14.25" x14ac:dyDescent="0.2">
      <c r="A71" s="356"/>
      <c r="B71" s="435" t="s">
        <v>39</v>
      </c>
      <c r="F71" s="356"/>
      <c r="G71" s="356"/>
      <c r="H71" s="356"/>
      <c r="I71" s="356"/>
      <c r="J71" s="356"/>
      <c r="K71" s="356"/>
    </row>
    <row r="72" spans="1:11" s="393" customFormat="1" ht="14.25" x14ac:dyDescent="0.2">
      <c r="A72" s="356"/>
      <c r="B72" s="435" t="s">
        <v>76</v>
      </c>
      <c r="F72" s="356"/>
      <c r="G72" s="356"/>
      <c r="H72" s="356"/>
      <c r="I72" s="356"/>
      <c r="J72" s="356"/>
      <c r="K72" s="356"/>
    </row>
    <row r="73" spans="1:11" s="393" customFormat="1" ht="14.25" x14ac:dyDescent="0.2">
      <c r="A73" s="356"/>
      <c r="B73" s="435" t="s">
        <v>40</v>
      </c>
      <c r="F73" s="356"/>
      <c r="G73" s="356"/>
      <c r="H73" s="356"/>
      <c r="I73" s="356"/>
      <c r="J73" s="356"/>
      <c r="K73" s="356"/>
    </row>
    <row r="74" spans="1:11" s="393" customFormat="1" ht="28.5" x14ac:dyDescent="0.2">
      <c r="A74" s="356"/>
      <c r="B74" s="435" t="s">
        <v>58</v>
      </c>
      <c r="F74" s="356"/>
      <c r="G74" s="356"/>
      <c r="H74" s="356"/>
      <c r="I74" s="356"/>
      <c r="J74" s="356"/>
      <c r="K74" s="356"/>
    </row>
    <row r="75" spans="1:11" ht="14.25" x14ac:dyDescent="0.2">
      <c r="B75" s="435" t="s">
        <v>41</v>
      </c>
    </row>
    <row r="76" spans="1:11" s="393" customFormat="1" ht="14.25" x14ac:dyDescent="0.2">
      <c r="A76" s="356"/>
      <c r="B76" s="435" t="s">
        <v>200</v>
      </c>
      <c r="F76" s="356"/>
      <c r="G76" s="356"/>
      <c r="H76" s="356"/>
      <c r="I76" s="356"/>
      <c r="J76" s="356"/>
      <c r="K76" s="356"/>
    </row>
    <row r="77" spans="1:11" s="393" customFormat="1" ht="14.25" x14ac:dyDescent="0.2">
      <c r="A77" s="356"/>
      <c r="B77" s="435" t="s">
        <v>43</v>
      </c>
      <c r="F77" s="356"/>
      <c r="G77" s="356"/>
      <c r="H77" s="356"/>
      <c r="I77" s="356"/>
      <c r="J77" s="356"/>
      <c r="K77" s="356"/>
    </row>
    <row r="78" spans="1:11" s="393" customFormat="1" ht="14.25" x14ac:dyDescent="0.2">
      <c r="A78" s="356"/>
      <c r="B78" s="435" t="s">
        <v>59</v>
      </c>
      <c r="F78" s="356"/>
      <c r="G78" s="356"/>
      <c r="H78" s="356"/>
      <c r="I78" s="356"/>
      <c r="J78" s="356"/>
      <c r="K78" s="356"/>
    </row>
    <row r="79" spans="1:11" s="393" customFormat="1" ht="14.25" x14ac:dyDescent="0.2">
      <c r="A79" s="356"/>
      <c r="B79" s="435" t="s">
        <v>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s="393" t="s">
        <v>203</v>
      </c>
      <c r="F80" s="356"/>
      <c r="G80" s="356"/>
      <c r="H80" s="356"/>
      <c r="I80" s="356"/>
      <c r="J80" s="356"/>
      <c r="K80" s="356"/>
    </row>
    <row r="81" spans="2:3" x14ac:dyDescent="0.2">
      <c r="B81" s="382" t="s">
        <v>227</v>
      </c>
      <c r="C81" s="393" t="s">
        <v>229</v>
      </c>
    </row>
    <row r="82" spans="2:3" x14ac:dyDescent="0.2">
      <c r="B82" s="433" t="s">
        <v>228</v>
      </c>
      <c r="C82" s="393" t="s">
        <v>230</v>
      </c>
    </row>
  </sheetData>
  <autoFilter ref="B3:E39" xr:uid="{00000000-0009-0000-0000-00009D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F4:F23" xr:uid="{00000000-0002-0000-9D00-000000000000}">
      <formula1>$C$45:$C$48</formula1>
    </dataValidation>
    <dataValidation type="list" allowBlank="1" showInputMessage="1" showErrorMessage="1" sqref="F24:F38" xr:uid="{00000000-0002-0000-9D00-000001000000}">
      <formula1>$C$53:$C$55</formula1>
    </dataValidation>
    <dataValidation type="list" allowBlank="1" showInputMessage="1" showErrorMessage="1" sqref="D13:D30" xr:uid="{00000000-0002-0000-9D00-000002000000}">
      <formula1>$B$45:$B$83</formula1>
    </dataValidation>
    <dataValidation type="list" allowBlank="1" showInputMessage="1" showErrorMessage="1" sqref="D5:D12" xr:uid="{00000000-0002-0000-9D00-000003000000}">
      <formula1>$B$45:$B$82</formula1>
    </dataValidation>
    <dataValidation type="list" allowBlank="1" showInputMessage="1" showErrorMessage="1" sqref="D31" xr:uid="{00000000-0002-0000-9D00-000004000000}">
      <formula1>$B$45:$B$63</formula1>
    </dataValidation>
    <dataValidation type="list" allowBlank="1" showInputMessage="1" showErrorMessage="1" sqref="D4" xr:uid="{00000000-0002-0000-9D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filterMode="1">
    <tabColor rgb="FFFFC000"/>
    <pageSetUpPr fitToPage="1"/>
  </sheetPr>
  <dimension ref="A2:W148"/>
  <sheetViews>
    <sheetView showGridLines="0" topLeftCell="A17" zoomScale="85" zoomScaleNormal="85" workbookViewId="0">
      <selection activeCell="J65" sqref="J65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(L62+#REF!)/'Certifi, servi.EM Septiembre 22'!L2+L60+L56+#REF!+#REF!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351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3.0225999999999997</v>
      </c>
      <c r="E8" s="371">
        <f>IFERROR(VLOOKUP(A8,'Control-EM Septiembre 2022'!$H$3:$L$41,2,FALSE),"0")</f>
        <v>300</v>
      </c>
      <c r="F8" s="371">
        <f>IFERROR(VLOOKUP(A8,'Control-EM Septiembre 2022'!$H$6:$L$41,3,FALSE),"0")</f>
        <v>1600</v>
      </c>
      <c r="G8" s="371">
        <f t="shared" ref="G8:G54" si="0">E8+F8</f>
        <v>1900</v>
      </c>
      <c r="H8" s="368" t="s">
        <v>12</v>
      </c>
      <c r="I8" s="238">
        <f t="shared" ref="I8:I54" si="1">IFERROR(+D8*G8,"")</f>
        <v>5742.94</v>
      </c>
      <c r="J8" s="295"/>
      <c r="K8" s="270">
        <f t="shared" ref="K8:K43" si="2">I8+F8</f>
        <v>7342.94</v>
      </c>
      <c r="M8" s="373" t="s">
        <v>169</v>
      </c>
      <c r="N8" s="372">
        <f>G8</f>
        <v>1900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4.0386000000000006</v>
      </c>
      <c r="E9" s="371">
        <f>IFERROR(VLOOKUP(A9,'Control-EM Septiembre 2022'!$H$3:$L$41,2,FALSE),"0")</f>
        <v>965</v>
      </c>
      <c r="F9" s="371">
        <f>IFERROR(VLOOKUP(A9,'Control-EM Septiembre 2022'!$H$6:$L$41,3,FALSE),"0")</f>
        <v>0</v>
      </c>
      <c r="G9" s="371">
        <f t="shared" si="0"/>
        <v>965</v>
      </c>
      <c r="H9" s="368" t="s">
        <v>12</v>
      </c>
      <c r="I9" s="238">
        <f t="shared" si="1"/>
        <v>3897.2490000000007</v>
      </c>
      <c r="J9" s="295"/>
      <c r="K9" s="270">
        <f t="shared" si="2"/>
        <v>3897.2490000000007</v>
      </c>
      <c r="L9" s="373"/>
      <c r="M9" s="373" t="s">
        <v>152</v>
      </c>
      <c r="N9" s="372">
        <f t="shared" ref="N9:N54" si="4">G9</f>
        <v>965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3.0607000000000002</v>
      </c>
      <c r="E10" s="371">
        <f>IFERROR(VLOOKUP(A10,'Control-EM Septiembre 2022'!$H$3:$L$41,2,FALSE),"0")</f>
        <v>1830</v>
      </c>
      <c r="F10" s="371">
        <f>IFERROR(VLOOKUP(A10,'Control-EM Septiembre 2022'!$H$6:$L$41,3,FALSE),"0")</f>
        <v>0</v>
      </c>
      <c r="G10" s="371">
        <f t="shared" si="0"/>
        <v>1830</v>
      </c>
      <c r="H10" s="368" t="s">
        <v>12</v>
      </c>
      <c r="I10" s="238">
        <f t="shared" si="1"/>
        <v>5601.0810000000001</v>
      </c>
      <c r="J10" s="295"/>
      <c r="K10" s="270">
        <f t="shared" si="2"/>
        <v>5601.0810000000001</v>
      </c>
      <c r="L10" s="373"/>
      <c r="M10" s="373" t="s">
        <v>154</v>
      </c>
      <c r="N10" s="372">
        <f t="shared" si="4"/>
        <v>1830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2.7304999999999997</v>
      </c>
      <c r="E11" s="371" t="str">
        <f>IFERROR(VLOOKUP(A11,'Control-EM Septiembre 2022'!$H$3:$L$41,2,FALSE),"0")</f>
        <v>0</v>
      </c>
      <c r="F11" s="371" t="str">
        <f>IFERROR(VLOOKUP(A11,'Control-EM Septiembre 2022'!$H$6:$L$41,3,FALSE),"0")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3.5941000000000001</v>
      </c>
      <c r="E12" s="371" t="str">
        <f>IFERROR(VLOOKUP(A12,'Control-EM Septiembre 2022'!$H$3:$L$41,2,FALSE),"0")</f>
        <v>0</v>
      </c>
      <c r="F12" s="371" t="str">
        <f>IFERROR(VLOOKUP(A12,'Control-EM Septiembre 2022'!$H$6:$L$41,3,FALSE),"0")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2.7304999999999997</v>
      </c>
      <c r="E13" s="371" t="str">
        <f>IFERROR(VLOOKUP(A13,'Control-EM Septiembre 2022'!$H$3:$L$41,2,FALSE),"0")</f>
        <v>0</v>
      </c>
      <c r="F13" s="371" t="str">
        <f>IFERROR(VLOOKUP(A13,'Control-EM Septiembre 2022'!$H$6:$L$41,3,FALSE),"0")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4.3941999999999997</v>
      </c>
      <c r="E14" s="371">
        <f>IFERROR(VLOOKUP(A14,'Control-EM Septiembre 2022'!$H$3:$L$41,2,FALSE),"0")</f>
        <v>260</v>
      </c>
      <c r="F14" s="371">
        <f>IFERROR(VLOOKUP(A14,'Control-EM Septiembre 2022'!$H$6:$L$41,3,FALSE),"0")</f>
        <v>0</v>
      </c>
      <c r="G14" s="371">
        <f t="shared" si="0"/>
        <v>260</v>
      </c>
      <c r="H14" s="368" t="s">
        <v>12</v>
      </c>
      <c r="I14" s="238">
        <f t="shared" si="1"/>
        <v>1142.492</v>
      </c>
      <c r="J14" s="295"/>
      <c r="K14" s="270">
        <f t="shared" si="2"/>
        <v>1142.492</v>
      </c>
      <c r="L14" s="373"/>
      <c r="M14" s="373" t="s">
        <v>156</v>
      </c>
      <c r="N14" s="372">
        <f t="shared" si="4"/>
        <v>260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3.5051999999999999</v>
      </c>
      <c r="E15" s="371">
        <f>IFERROR(VLOOKUP(A15,'Control-EM Septiembre 2022'!$H$3:$L$41,2,FALSE),"0")</f>
        <v>60</v>
      </c>
      <c r="F15" s="371">
        <f>IFERROR(VLOOKUP(A15,'Control-EM Septiembre 2022'!$H$6:$L$41,3,FALSE),"0")</f>
        <v>0</v>
      </c>
      <c r="G15" s="371">
        <f t="shared" si="0"/>
        <v>60</v>
      </c>
      <c r="H15" s="375" t="s">
        <v>12</v>
      </c>
      <c r="I15" s="238">
        <f t="shared" si="1"/>
        <v>210.31199999999998</v>
      </c>
      <c r="J15" s="295"/>
      <c r="K15" s="270">
        <f t="shared" si="2"/>
        <v>210.31199999999998</v>
      </c>
      <c r="L15" s="373"/>
      <c r="M15" s="373" t="s">
        <v>347</v>
      </c>
      <c r="N15" s="372">
        <f t="shared" si="4"/>
        <v>60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5.5752999999999995</v>
      </c>
      <c r="E16" s="371" t="str">
        <f>IFERROR(VLOOKUP(A16,'Control-EM Septiembre 2022'!$H$3:$L$41,2,FALSE),"0")</f>
        <v>0</v>
      </c>
      <c r="F16" s="371" t="str">
        <f>IFERROR(VLOOKUP(A16,'Control-EM Septiembre 2022'!$H$6:$L$41,3,FALSE),"0")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1.4985999999999999</v>
      </c>
      <c r="E17" s="371">
        <f>IFERROR(VLOOKUP(A17,'Control-EM Septiembre 2022'!$H$3:$L$41,2,FALSE),"0")</f>
        <v>800</v>
      </c>
      <c r="F17" s="371">
        <f>IFERROR(VLOOKUP(A17,'Control-EM Septiembre 2022'!$H$6:$L$41,3,FALSE),"0")</f>
        <v>0</v>
      </c>
      <c r="G17" s="371">
        <f t="shared" si="0"/>
        <v>800</v>
      </c>
      <c r="H17" s="375" t="s">
        <v>12</v>
      </c>
      <c r="I17" s="238">
        <f t="shared" si="1"/>
        <v>1198.8799999999999</v>
      </c>
      <c r="J17" s="295"/>
      <c r="K17" s="270">
        <f t="shared" si="2"/>
        <v>1198.8799999999999</v>
      </c>
      <c r="L17" s="373"/>
      <c r="M17" s="373" t="s">
        <v>252</v>
      </c>
      <c r="N17" s="372">
        <f t="shared" si="4"/>
        <v>800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2.3368000000000002</v>
      </c>
      <c r="E18" s="371">
        <f>IFERROR(VLOOKUP(A18,'Control-EM Septiembre 2022'!$H$3:$L$41,2,FALSE),"0")</f>
        <v>20</v>
      </c>
      <c r="F18" s="371">
        <f>IFERROR(VLOOKUP(A18,'Control-EM Septiembre 2022'!$H$6:$L$41,3,FALSE),"0")</f>
        <v>560</v>
      </c>
      <c r="G18" s="371">
        <f t="shared" si="0"/>
        <v>580</v>
      </c>
      <c r="H18" s="375" t="s">
        <v>12</v>
      </c>
      <c r="I18" s="238">
        <f t="shared" si="1"/>
        <v>1355.3440000000001</v>
      </c>
      <c r="J18" s="295"/>
      <c r="K18" s="270">
        <f t="shared" si="2"/>
        <v>1915.3440000000001</v>
      </c>
      <c r="L18" s="376"/>
      <c r="M18" s="373" t="s">
        <v>151</v>
      </c>
      <c r="N18" s="372">
        <f t="shared" si="4"/>
        <v>580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7.5946000000000007</v>
      </c>
      <c r="E19" s="371" t="str">
        <f>IFERROR(VLOOKUP(A19,'Control-EM Septiembre 2022'!$H$3:$L$41,2,FALSE),"0")</f>
        <v>0</v>
      </c>
      <c r="F19" s="371" t="str">
        <f>IFERROR(VLOOKUP(A19,'Control-EM Septiembre 2022'!$H$6:$L$41,3,FALSE),"0")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6.9215</v>
      </c>
      <c r="E20" s="371" t="str">
        <f>IFERROR(VLOOKUP(A20,'Control-EM Septiembre 2022'!$H$3:$L$41,2,FALSE),"0")</f>
        <v>0</v>
      </c>
      <c r="F20" s="371" t="str">
        <f>IFERROR(VLOOKUP(A20,'Control-EM Septiembre 2022'!$H$6:$L$41,3,FALSE),"0")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4.9530000000000003</v>
      </c>
      <c r="E21" s="371" t="str">
        <f>IFERROR(VLOOKUP(A21,'Control-EM Septiembre 2022'!$H$3:$L$41,2,FALSE),"0")</f>
        <v>0</v>
      </c>
      <c r="F21" s="371" t="str">
        <f>IFERROR(VLOOKUP(A21,'Control-EM Septiembre 2022'!$H$6:$L$41,3,FALSE),"0")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Septiembre 2022'!$H$3:$L$41,2,FALSE),"0")</f>
        <v>0</v>
      </c>
      <c r="F22" s="371" t="str">
        <f>IFERROR(VLOOKUP(A22,'Control-EM Septiembre 2022'!$H$6:$L$41,3,FALSE),"0")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2.4129999999999998</v>
      </c>
      <c r="E23" s="371" t="str">
        <f>IFERROR(VLOOKUP(A23,'Control-EM Septiembre 2022'!$H$3:$L$41,2,FALSE),"0")</f>
        <v>0</v>
      </c>
      <c r="F23" s="371" t="str">
        <f>IFERROR(VLOOKUP(A23,'Control-EM Septiembre 2022'!$H$6:$L$41,3,FALSE),"0")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4.3179999999999996</v>
      </c>
      <c r="E24" s="371">
        <f>IFERROR(VLOOKUP(A24,'Control-EM Septiembre 2022'!$H$3:$L$41,2,FALSE),"0")</f>
        <v>0</v>
      </c>
      <c r="F24" s="371">
        <f>IFERROR(VLOOKUP(A24,'Control-EM Septiembre 2022'!$H$6:$L$41,3,FALSE),"0")</f>
        <v>540</v>
      </c>
      <c r="G24" s="371">
        <f t="shared" si="0"/>
        <v>540</v>
      </c>
      <c r="H24" s="375" t="s">
        <v>12</v>
      </c>
      <c r="I24" s="238">
        <f t="shared" si="1"/>
        <v>2331.7199999999998</v>
      </c>
      <c r="J24" s="295"/>
      <c r="K24" s="270">
        <f t="shared" si="2"/>
        <v>2871.72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7.7469999999999999</v>
      </c>
      <c r="E25" s="371" t="str">
        <f>IFERROR(VLOOKUP(A25,'Control-EM Septiembre 2022'!$H$3:$L$41,2,FALSE),"0")</f>
        <v>0</v>
      </c>
      <c r="F25" s="371" t="str">
        <f>IFERROR(VLOOKUP(A25,'Control-EM Septiembre 2022'!$H$6:$L$41,3,FALSE),"0")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8.2550000000000008</v>
      </c>
      <c r="E26" s="371" t="str">
        <f>IFERROR(VLOOKUP(A26,'Control-EM Septiembre 2022'!$H$3:$L$41,2,FALSE),"0")</f>
        <v>0</v>
      </c>
      <c r="F26" s="371" t="str">
        <f>IFERROR(VLOOKUP(A26,'Control-EM Septiembre 2022'!$H$6:$L$41,3,FALSE),"0")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7.3914000000000009</v>
      </c>
      <c r="E27" s="371">
        <f>IFERROR(VLOOKUP(A27,'Control-EM Septiembre 2022'!$H$3:$L$41,2,FALSE),"0")</f>
        <v>0</v>
      </c>
      <c r="F27" s="371">
        <f>IFERROR(VLOOKUP(A27,'Control-EM Septiembre 2022'!$H$6:$L$41,3,FALSE),"0")</f>
        <v>1500</v>
      </c>
      <c r="G27" s="371">
        <f t="shared" si="0"/>
        <v>1500</v>
      </c>
      <c r="H27" s="375" t="s">
        <v>12</v>
      </c>
      <c r="I27" s="238">
        <f t="shared" si="1"/>
        <v>11087.100000000002</v>
      </c>
      <c r="J27" s="295"/>
      <c r="K27" s="270">
        <f t="shared" si="2"/>
        <v>12587.100000000002</v>
      </c>
      <c r="L27" s="358"/>
      <c r="M27" s="373" t="s">
        <v>176</v>
      </c>
      <c r="N27" s="372">
        <f t="shared" si="4"/>
        <v>1500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Septiembre 2022'!$H$3:$L$41,2,FALSE),"0")</f>
        <v>0</v>
      </c>
      <c r="F28" s="371" t="str">
        <f>IFERROR(VLOOKUP(A28,'Control-EM Septiembre 2022'!$H$6:$L$41,3,FALSE),"0")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5.8419999999999996</v>
      </c>
      <c r="E29" s="371" t="str">
        <f>IFERROR(VLOOKUP(A29,'Control-EM Septiembre 2022'!$H$3:$L$41,2,FALSE),"0")</f>
        <v>0</v>
      </c>
      <c r="F29" s="371" t="str">
        <f>IFERROR(VLOOKUP(A29,'Control-EM Septiembre 2022'!$H$6:$L$41,3,FALSE),"0")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2.7940000000000005</v>
      </c>
      <c r="E30" s="371" t="str">
        <f>IFERROR(VLOOKUP(A30,'Control-EM Septiembre 2022'!$H$3:$L$41,2,FALSE),"0")</f>
        <v>0</v>
      </c>
      <c r="F30" s="371" t="str">
        <f>IFERROR(VLOOKUP(A30,'Control-EM Septiembre 2022'!$H$6:$L$41,3,FALSE),"0")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4.9657</v>
      </c>
      <c r="E31" s="371">
        <f>IFERROR(VLOOKUP(A31,'Control-EM Septiembre 2022'!$H$3:$L$41,2,FALSE),"0")</f>
        <v>40</v>
      </c>
      <c r="F31" s="371">
        <f>IFERROR(VLOOKUP(A31,'Control-EM Septiembre 2022'!$H$6:$L$41,3,FALSE),"0")</f>
        <v>0</v>
      </c>
      <c r="G31" s="371">
        <f t="shared" si="0"/>
        <v>40</v>
      </c>
      <c r="H31" s="368" t="s">
        <v>12</v>
      </c>
      <c r="I31" s="238">
        <f t="shared" si="1"/>
        <v>198.62799999999999</v>
      </c>
      <c r="J31" s="295"/>
      <c r="K31" s="270">
        <f t="shared" si="2"/>
        <v>198.62799999999999</v>
      </c>
      <c r="M31" s="373" t="s">
        <v>170</v>
      </c>
      <c r="N31" s="372">
        <f t="shared" si="4"/>
        <v>40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4.1909999999999998</v>
      </c>
      <c r="E32" s="371" t="str">
        <f>IFERROR(VLOOKUP(A32,'Control-EM Septiembre 2022'!$H$3:$L$41,2,FALSE),"0")</f>
        <v>0</v>
      </c>
      <c r="F32" s="371" t="str">
        <f>IFERROR(VLOOKUP(A32,'Control-EM Septiembre 2022'!$H$6:$L$41,3,FALSE),"0")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5.2705000000000002</v>
      </c>
      <c r="E33" s="371" t="str">
        <f>IFERROR(VLOOKUP(A33,'Control-EM Septiembre 2022'!$H$3:$L$41,2,FALSE),"0")</f>
        <v>0</v>
      </c>
      <c r="F33" s="371" t="str">
        <f>IFERROR(VLOOKUP(A33,'Control-EM Septiembre 2022'!$H$6:$L$41,3,FALSE),"0")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5.5372000000000003</v>
      </c>
      <c r="E34" s="371" t="str">
        <f>IFERROR(VLOOKUP(A34,'Control-EM Septiembre 2022'!$H$3:$L$41,2,FALSE),"0")</f>
        <v>0</v>
      </c>
      <c r="F34" s="371" t="str">
        <f>IFERROR(VLOOKUP(A34,'Control-EM Septiembre 2022'!$H$6:$L$41,3,FALSE),"0")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6.7309999999999999</v>
      </c>
      <c r="E35" s="371">
        <f>IFERROR(VLOOKUP(A35,'Control-EM Septiembre 2022'!$H$3:$L$41,2,FALSE),"0")</f>
        <v>140</v>
      </c>
      <c r="F35" s="371">
        <f>IFERROR(VLOOKUP(A35,'Control-EM Septiembre 2022'!$H$6:$L$41,3,FALSE),"0")</f>
        <v>0</v>
      </c>
      <c r="G35" s="371">
        <f t="shared" si="0"/>
        <v>140</v>
      </c>
      <c r="H35" s="375" t="s">
        <v>12</v>
      </c>
      <c r="I35" s="238">
        <f t="shared" si="1"/>
        <v>942.34</v>
      </c>
      <c r="J35" s="295"/>
      <c r="K35" s="270">
        <f t="shared" si="2"/>
        <v>942.34</v>
      </c>
      <c r="L35" s="358"/>
      <c r="M35" s="373" t="s">
        <v>155</v>
      </c>
      <c r="N35" s="372">
        <f t="shared" si="4"/>
        <v>140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4.3179999999999996</v>
      </c>
      <c r="E36" s="371">
        <f>IFERROR(VLOOKUP(A36,'Control-EM Septiembre 2022'!$H$3:$L$41,2,FALSE),"0")</f>
        <v>300</v>
      </c>
      <c r="F36" s="371">
        <f>IFERROR(VLOOKUP(A36,'Control-EM Septiembre 2022'!$H$6:$L$41,3,FALSE),"0")</f>
        <v>200</v>
      </c>
      <c r="G36" s="371">
        <f t="shared" si="0"/>
        <v>500</v>
      </c>
      <c r="H36" s="375" t="s">
        <v>12</v>
      </c>
      <c r="I36" s="238">
        <f t="shared" si="1"/>
        <v>2159</v>
      </c>
      <c r="J36" s="295"/>
      <c r="K36" s="270">
        <f t="shared" si="2"/>
        <v>2359</v>
      </c>
      <c r="M36" s="373" t="s">
        <v>173</v>
      </c>
      <c r="N36" s="372">
        <f t="shared" si="4"/>
        <v>500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3.2766000000000002</v>
      </c>
      <c r="E37" s="371" t="str">
        <f>IFERROR(VLOOKUP(A37,'Control-EM Septiembre 2022'!$H$3:$L$41,2,FALSE),"0")</f>
        <v>0</v>
      </c>
      <c r="F37" s="371" t="str">
        <f>IFERROR(VLOOKUP(A37,'Control-EM Septiembre 2022'!$H$6:$L$41,3,FALSE),"0")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5.588000000000001</v>
      </c>
      <c r="E38" s="371">
        <f>IFERROR(VLOOKUP(A38,'Control-EM Septiembre 2022'!$H$3:$L$41,2,FALSE),"0")</f>
        <v>200</v>
      </c>
      <c r="F38" s="371">
        <f>IFERROR(VLOOKUP(A38,'Control-EM Septiembre 2022'!$H$6:$L$41,3,FALSE),"0")</f>
        <v>0</v>
      </c>
      <c r="G38" s="371">
        <f t="shared" si="0"/>
        <v>200</v>
      </c>
      <c r="H38" s="375" t="s">
        <v>12</v>
      </c>
      <c r="I38" s="238">
        <f t="shared" si="1"/>
        <v>1117.6000000000001</v>
      </c>
      <c r="J38" s="295"/>
      <c r="K38" s="270">
        <f t="shared" si="2"/>
        <v>1117.6000000000001</v>
      </c>
      <c r="M38" s="373" t="s">
        <v>248</v>
      </c>
      <c r="N38" s="372">
        <f t="shared" si="4"/>
        <v>200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5.4609999999999994</v>
      </c>
      <c r="E39" s="371">
        <f>IFERROR(VLOOKUP(A39,'Control-EM Septiembre 2022'!$H$3:$L$41,2,FALSE),"0")</f>
        <v>90</v>
      </c>
      <c r="F39" s="371">
        <f>IFERROR(VLOOKUP(A39,'Control-EM Septiembre 2022'!$H$6:$L$41,3,FALSE),"0")</f>
        <v>1000</v>
      </c>
      <c r="G39" s="371">
        <f t="shared" si="0"/>
        <v>1090</v>
      </c>
      <c r="H39" s="368" t="s">
        <v>12</v>
      </c>
      <c r="I39" s="238">
        <f t="shared" si="1"/>
        <v>5952.49</v>
      </c>
      <c r="J39" s="295"/>
      <c r="K39" s="270">
        <f t="shared" si="2"/>
        <v>6952.49</v>
      </c>
      <c r="M39" s="373" t="s">
        <v>189</v>
      </c>
      <c r="N39" s="372">
        <f t="shared" si="4"/>
        <v>1090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5.4609999999999994</v>
      </c>
      <c r="E40" s="371" t="str">
        <f>IFERROR(VLOOKUP(A40,'Control-EM Septiembre 2022'!$H$3:$L$41,2,FALSE),"0")</f>
        <v>0</v>
      </c>
      <c r="F40" s="371" t="str">
        <f>IFERROR(VLOOKUP(A40,'Control-EM Septiembre 2022'!$H$6:$L$41,3,FALSE),"0")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4.1021000000000001</v>
      </c>
      <c r="E41" s="371">
        <f>IFERROR(VLOOKUP(A41,'Control-EM Septiembre 2022'!$H$3:$L$41,2,FALSE),"0")</f>
        <v>0</v>
      </c>
      <c r="F41" s="371">
        <f>IFERROR(VLOOKUP(A41,'Control-EM Septiembre 2022'!$H$6:$L$41,3,FALSE),"0")</f>
        <v>305</v>
      </c>
      <c r="G41" s="371">
        <f t="shared" si="0"/>
        <v>305</v>
      </c>
      <c r="H41" s="368" t="s">
        <v>12</v>
      </c>
      <c r="I41" s="238">
        <f t="shared" si="1"/>
        <v>1251.1405</v>
      </c>
      <c r="J41" s="295"/>
      <c r="K41" s="270">
        <f t="shared" si="2"/>
        <v>1556.1405</v>
      </c>
      <c r="L41" s="381"/>
      <c r="M41" s="373" t="s">
        <v>244</v>
      </c>
      <c r="N41" s="372">
        <f t="shared" si="4"/>
        <v>305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4.1021000000000001</v>
      </c>
      <c r="E42" s="371">
        <f>IFERROR(VLOOKUP(A42,'Control-EM Septiembre 2022'!$H$3:$L$41,2,FALSE),"0")</f>
        <v>200</v>
      </c>
      <c r="F42" s="371">
        <f>IFERROR(VLOOKUP(A42,'Control-EM Septiembre 2022'!$H$6:$L$41,3,FALSE),"0")</f>
        <v>0</v>
      </c>
      <c r="G42" s="371">
        <f t="shared" si="0"/>
        <v>200</v>
      </c>
      <c r="H42" s="375" t="s">
        <v>12</v>
      </c>
      <c r="I42" s="238">
        <f t="shared" si="1"/>
        <v>820.42000000000007</v>
      </c>
      <c r="J42" s="295"/>
      <c r="K42" s="270">
        <f t="shared" si="2"/>
        <v>820.42000000000007</v>
      </c>
      <c r="M42" s="373" t="s">
        <v>249</v>
      </c>
      <c r="N42" s="372">
        <f t="shared" si="4"/>
        <v>200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6.0451999999999995</v>
      </c>
      <c r="E43" s="371" t="str">
        <f>IFERROR(VLOOKUP(A43,'Control-EM Septiembre 2022'!$H$3:$L$41,2,FALSE),"0")</f>
        <v>0</v>
      </c>
      <c r="F43" s="371" t="str">
        <f>IFERROR(VLOOKUP(A43,'Control-EM Septiembre 2022'!$H$6:$L$41,3,FALSE),"0")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5.6515000000000004</v>
      </c>
      <c r="E44" s="371" t="str">
        <f>IFERROR(VLOOKUP(A44,'Control-EM Septiembre 2022'!$H$3:$L$41,2,FALSE),"0")</f>
        <v>0</v>
      </c>
      <c r="F44" s="371" t="str">
        <f>IFERROR(VLOOKUP(A44,'Control-EM Septiembre 2022'!$H$6:$L$41,3,FALSE),"0")</f>
        <v>0</v>
      </c>
      <c r="G44" s="371">
        <f t="shared" si="0"/>
        <v>0</v>
      </c>
      <c r="H44" s="368" t="str">
        <f>IFERROR(VLOOKUP(A45,'Control -LR-ES Septiembre 2022'!$H$7:$N$22,4,FALSE),"0")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6.5913000000000004</v>
      </c>
      <c r="E45" s="371" t="str">
        <f>IFERROR(VLOOKUP(A45,'Control-EM Septiembre 2022'!$H$3:$L$41,2,FALSE),"0")</f>
        <v>0</v>
      </c>
      <c r="F45" s="371" t="str">
        <f>IFERROR(VLOOKUP(A45,'Control-EM Septiembre 2022'!$H$6:$L$41,3,FALSE),"0")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6.6548000000000007</v>
      </c>
      <c r="E46" s="371" t="str">
        <f>IFERROR(VLOOKUP(A46,'Control-EM Septiembre 2022'!$H$3:$L$41,2,FALSE),"0")</f>
        <v>0</v>
      </c>
      <c r="F46" s="371" t="str">
        <f>IFERROR(VLOOKUP(A46,'Control-EM Septiembre 2022'!$H$6:$L$41,3,FALSE),"0")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4.9530000000000003</v>
      </c>
      <c r="E47" s="371" t="str">
        <f>IFERROR(VLOOKUP(A47,'Control-EM Septiembre 2022'!$H$3:$L$41,2,FALSE),"0")</f>
        <v>0</v>
      </c>
      <c r="F47" s="371" t="str">
        <f>IFERROR(VLOOKUP(A47,'Control-EM Septiembre 2022'!$H$6:$L$41,3,FALSE),"0")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5.8039000000000005</v>
      </c>
      <c r="E48" s="371">
        <f>IFERROR(VLOOKUP(A48,'Control-EM Septiembre 2022'!$H$3:$L$41,2,FALSE),"0")</f>
        <v>150</v>
      </c>
      <c r="F48" s="371">
        <f>IFERROR(VLOOKUP(A48,'Control-EM Septiembre 2022'!$H$6:$L$41,3,FALSE),"0")</f>
        <v>0</v>
      </c>
      <c r="G48" s="371">
        <f t="shared" si="0"/>
        <v>150</v>
      </c>
      <c r="H48" s="375" t="s">
        <v>12</v>
      </c>
      <c r="I48" s="238">
        <f t="shared" si="1"/>
        <v>870.58500000000004</v>
      </c>
      <c r="J48" s="295"/>
      <c r="K48" s="270"/>
      <c r="M48" s="373" t="s">
        <v>345</v>
      </c>
      <c r="N48" s="372">
        <f t="shared" si="4"/>
        <v>150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6.2230000000000008</v>
      </c>
      <c r="E49" s="371" t="str">
        <f>IFERROR(VLOOKUP(A49,'Control-EM Septiembre 2022'!$H$3:$L$41,2,FALSE),"0")</f>
        <v>0</v>
      </c>
      <c r="F49" s="371" t="str">
        <f>IFERROR(VLOOKUP(A49,'Control-EM Septiembre 2022'!$H$6:$L$41,3,FALSE),"0")</f>
        <v>0</v>
      </c>
      <c r="G49" s="371">
        <f>E49+F49</f>
        <v>0</v>
      </c>
      <c r="H49" s="375" t="s">
        <v>12</v>
      </c>
      <c r="I49" s="238">
        <f>IFERROR(+D49*G49,"")</f>
        <v>0</v>
      </c>
      <c r="J49" s="295"/>
      <c r="K49" s="270"/>
      <c r="M49" s="373" t="s">
        <v>345</v>
      </c>
      <c r="N49" s="372">
        <f>G49</f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7.0231000000000003</v>
      </c>
      <c r="E50" s="371" t="str">
        <f>IFERROR(VLOOKUP(A50,'Control-EM Septiembre 2022'!$H$3:$L$41,2,FALSE),"0")</f>
        <v>0</v>
      </c>
      <c r="F50" s="371" t="str">
        <f>IFERROR(VLOOKUP(A50,'Control-EM Septiembre 2022'!$H$6:$L$41,3,FALSE),"0")</f>
        <v>0</v>
      </c>
      <c r="G50" s="371">
        <f>E50+F50</f>
        <v>0</v>
      </c>
      <c r="H50" s="375" t="s">
        <v>12</v>
      </c>
      <c r="I50" s="238">
        <f>IFERROR(+D50*G50,"")</f>
        <v>0</v>
      </c>
      <c r="J50" s="295"/>
      <c r="K50" s="270"/>
      <c r="M50" s="373" t="s">
        <v>345</v>
      </c>
      <c r="N50" s="372">
        <f>G50</f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6.2102999999999993</v>
      </c>
      <c r="E51" s="371" t="str">
        <f>IFERROR(VLOOKUP(A51,'Control-EM Septiembre 2022'!$H$3:$L$41,2,FALSE),"0")</f>
        <v>0</v>
      </c>
      <c r="F51" s="371" t="str">
        <f>IFERROR(VLOOKUP(A51,'Control-EM Septiembre 2022'!$H$6:$L$41,3,FALSE),"0")</f>
        <v>0</v>
      </c>
      <c r="G51" s="371">
        <f>E51+F51</f>
        <v>0</v>
      </c>
      <c r="H51" s="375" t="s">
        <v>12</v>
      </c>
      <c r="I51" s="238">
        <f>IFERROR(+D51*G51,"")</f>
        <v>0</v>
      </c>
      <c r="J51" s="295"/>
      <c r="K51" s="270"/>
      <c r="M51" s="373" t="s">
        <v>345</v>
      </c>
      <c r="N51" s="372">
        <f>G51</f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7.9501999999999997</v>
      </c>
      <c r="E52" s="371" t="str">
        <f>IFERROR(VLOOKUP(A52,'Control-EM Septiembre 2022'!$H$3:$L$41,2,FALSE),"0")</f>
        <v>0</v>
      </c>
      <c r="F52" s="371" t="str">
        <f>IFERROR(VLOOKUP(A52,'Control-EM Septiembre 2022'!$H$6:$L$41,3,FALSE),"0")</f>
        <v>0</v>
      </c>
      <c r="G52" s="371">
        <f>E52+F52</f>
        <v>0</v>
      </c>
      <c r="H52" s="375" t="s">
        <v>12</v>
      </c>
      <c r="I52" s="238">
        <f>IFERROR(+D52*G52,"")</f>
        <v>0</v>
      </c>
      <c r="J52" s="295"/>
      <c r="K52" s="270"/>
      <c r="M52" s="373" t="s">
        <v>345</v>
      </c>
      <c r="N52" s="372">
        <f>G52</f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5.588000000000001</v>
      </c>
      <c r="E53" s="371">
        <f>IFERROR(VLOOKUP(A53,'Control-EM Septiembre 2022'!$H$3:$L$41,2,FALSE),"0")</f>
        <v>1150</v>
      </c>
      <c r="F53" s="371">
        <f>IFERROR(VLOOKUP(A53,'Control-EM Septiembre 2022'!$H$6:$L$41,3,FALSE),"0")</f>
        <v>0</v>
      </c>
      <c r="G53" s="371">
        <f t="shared" si="0"/>
        <v>1150</v>
      </c>
      <c r="H53" s="375" t="s">
        <v>12</v>
      </c>
      <c r="I53" s="238">
        <f t="shared" si="1"/>
        <v>6426.2000000000007</v>
      </c>
      <c r="J53" s="295"/>
      <c r="K53" s="295"/>
      <c r="L53" s="295"/>
      <c r="M53" s="373">
        <v>20002380</v>
      </c>
      <c r="N53" s="372">
        <f t="shared" si="4"/>
        <v>1150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4.9276</v>
      </c>
      <c r="E54" s="371">
        <f>IFERROR(VLOOKUP(A54,'Control-EM Septiembre 2022'!$H$3:$L$41,2,FALSE),"0")</f>
        <v>1290</v>
      </c>
      <c r="F54" s="371">
        <f>IFERROR(VLOOKUP(A54,'Control-EM Septiembre 2022'!$H$6:$L$41,3,FALSE),"0")</f>
        <v>0</v>
      </c>
      <c r="G54" s="371">
        <f t="shared" si="0"/>
        <v>1290</v>
      </c>
      <c r="H54" s="375" t="s">
        <v>12</v>
      </c>
      <c r="I54" s="238">
        <f t="shared" si="1"/>
        <v>6356.6040000000003</v>
      </c>
      <c r="J54" s="295"/>
      <c r="K54" s="295"/>
      <c r="L54" s="295"/>
      <c r="M54" s="373">
        <v>20002186</v>
      </c>
      <c r="N54" s="372">
        <f t="shared" si="4"/>
        <v>1290</v>
      </c>
    </row>
    <row r="55" spans="1:23" s="268" customFormat="1" ht="30" customHeight="1" x14ac:dyDescent="0.2">
      <c r="A55" s="473"/>
      <c r="B55" s="269"/>
      <c r="C55" s="592" t="s">
        <v>11</v>
      </c>
      <c r="D55" s="593"/>
      <c r="E55" s="326">
        <f>SUM(E8:E54)</f>
        <v>7795</v>
      </c>
      <c r="F55" s="326">
        <f>SUM(F8:F54)</f>
        <v>5705</v>
      </c>
      <c r="G55" s="333">
        <f>SUM(G8:G54)</f>
        <v>13500</v>
      </c>
      <c r="H55" s="390" t="s">
        <v>12</v>
      </c>
      <c r="I55" s="333">
        <f>SUM(I8:I54)</f>
        <v>58662.125500000002</v>
      </c>
      <c r="J55" s="295"/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45"/>
      <c r="D56" s="545"/>
      <c r="E56" s="545"/>
      <c r="F56" s="545"/>
      <c r="G56" s="546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595" t="s">
        <v>293</v>
      </c>
      <c r="D57" s="596"/>
      <c r="E57" s="596"/>
      <c r="F57" s="596"/>
      <c r="G57" s="597"/>
      <c r="H57" s="273">
        <f>I57/I57</f>
        <v>1</v>
      </c>
      <c r="I57" s="309">
        <f>I55</f>
        <v>58662.125500000002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307</v>
      </c>
      <c r="D58" s="596"/>
      <c r="E58" s="596"/>
      <c r="F58" s="596"/>
      <c r="G58" s="597"/>
      <c r="H58" s="273">
        <f>I58/I57</f>
        <v>0.53736199858629397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31522.797000000002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98" t="s">
        <v>308</v>
      </c>
      <c r="D59" s="599"/>
      <c r="E59" s="599"/>
      <c r="F59" s="599"/>
      <c r="G59" s="600"/>
      <c r="H59" s="273">
        <f>I59/I57</f>
        <v>0.46263800141370603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27139.328500000003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58662.125500000009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79" t="s">
        <v>303</v>
      </c>
      <c r="D61" s="579"/>
      <c r="E61" s="579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79" t="s">
        <v>302</v>
      </c>
      <c r="D62" s="579"/>
      <c r="E62" s="579"/>
      <c r="F62" s="394">
        <f>'Certifi, servi.EM Julio 2022'!E59</f>
        <v>1200728.3300624329</v>
      </c>
      <c r="G62" s="279">
        <v>0.6</v>
      </c>
      <c r="H62" s="368" t="s">
        <v>10</v>
      </c>
      <c r="I62" s="395">
        <f>(F62*G62)</f>
        <v>720436.99803745968</v>
      </c>
      <c r="J62" s="396"/>
      <c r="L62" s="381"/>
      <c r="M62" s="342">
        <v>20002369</v>
      </c>
      <c r="N62" s="343">
        <f>F62</f>
        <v>1200728.3300624329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61" t="s">
        <v>296</v>
      </c>
      <c r="C64" s="561"/>
      <c r="D64" s="561"/>
      <c r="E64" s="561"/>
      <c r="F64" s="561"/>
      <c r="G64" s="281" t="s">
        <v>8</v>
      </c>
      <c r="H64" s="540">
        <f>I61+I57</f>
        <v>59919.113499999999</v>
      </c>
      <c r="I64" s="541"/>
      <c r="J64" s="298">
        <f>H64+H65/152.25</f>
        <v>64651.047805664755</v>
      </c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61" t="s">
        <v>15</v>
      </c>
      <c r="C65" s="561"/>
      <c r="D65" s="561"/>
      <c r="E65" s="561"/>
      <c r="F65" s="561"/>
      <c r="G65" s="283" t="s">
        <v>9</v>
      </c>
      <c r="H65" s="540">
        <f>I62</f>
        <v>720436.99803745968</v>
      </c>
      <c r="I65" s="541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77" t="s">
        <v>17</v>
      </c>
      <c r="F73" s="577"/>
      <c r="G73" s="577"/>
      <c r="H73" s="577"/>
      <c r="I73" s="578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3.0225999999999997</v>
      </c>
      <c r="C100"/>
      <c r="D100" s="471"/>
    </row>
    <row r="101" spans="1:8" x14ac:dyDescent="0.2">
      <c r="A101" t="s">
        <v>31</v>
      </c>
      <c r="B101" s="471">
        <v>4.0386000000000006</v>
      </c>
      <c r="C101"/>
      <c r="D101" s="471"/>
      <c r="F101" s="428"/>
      <c r="G101" s="428"/>
      <c r="H101" s="428"/>
    </row>
    <row r="102" spans="1:8" x14ac:dyDescent="0.2">
      <c r="A102" t="s">
        <v>37</v>
      </c>
      <c r="B102" s="471">
        <v>3.0607000000000002</v>
      </c>
      <c r="C102"/>
      <c r="D102" s="471"/>
      <c r="F102" s="428"/>
      <c r="G102" s="428"/>
      <c r="H102" s="428"/>
    </row>
    <row r="103" spans="1:8" x14ac:dyDescent="0.2">
      <c r="A103" t="s">
        <v>353</v>
      </c>
      <c r="B103" s="471">
        <v>2.7304999999999997</v>
      </c>
      <c r="C103"/>
      <c r="D103" s="471"/>
      <c r="F103" s="428"/>
      <c r="G103" s="428"/>
      <c r="H103" s="428"/>
    </row>
    <row r="104" spans="1:8" x14ac:dyDescent="0.2">
      <c r="A104" t="s">
        <v>354</v>
      </c>
      <c r="B104" s="471">
        <v>3.5941000000000001</v>
      </c>
      <c r="C104"/>
      <c r="D104" s="471"/>
      <c r="F104" s="428"/>
      <c r="G104" s="428"/>
      <c r="H104" s="428"/>
    </row>
    <row r="105" spans="1:8" x14ac:dyDescent="0.2">
      <c r="A105" t="s">
        <v>355</v>
      </c>
      <c r="B105" s="471">
        <v>2.7304999999999997</v>
      </c>
      <c r="C105"/>
      <c r="D105" s="471"/>
      <c r="F105" s="428"/>
      <c r="G105" s="428"/>
      <c r="H105" s="428"/>
    </row>
    <row r="106" spans="1:8" x14ac:dyDescent="0.2">
      <c r="A106" t="s">
        <v>356</v>
      </c>
      <c r="B106" s="471">
        <v>4.3941999999999997</v>
      </c>
      <c r="C106"/>
      <c r="D106" s="471"/>
      <c r="F106" s="428"/>
      <c r="G106" s="428"/>
      <c r="H106" s="428"/>
    </row>
    <row r="107" spans="1:8" x14ac:dyDescent="0.2">
      <c r="A107" t="s">
        <v>357</v>
      </c>
      <c r="B107" s="471">
        <v>3.5051999999999999</v>
      </c>
      <c r="C107"/>
      <c r="D107" s="471"/>
      <c r="F107" s="428"/>
      <c r="G107" s="428"/>
      <c r="H107" s="428"/>
    </row>
    <row r="108" spans="1:8" x14ac:dyDescent="0.2">
      <c r="A108" t="s">
        <v>358</v>
      </c>
      <c r="B108" s="471">
        <v>5.5752999999999995</v>
      </c>
      <c r="C108"/>
      <c r="D108" s="471"/>
      <c r="F108" s="428"/>
      <c r="G108" s="428"/>
      <c r="H108" s="428"/>
    </row>
    <row r="109" spans="1:8" x14ac:dyDescent="0.2">
      <c r="A109" t="s">
        <v>359</v>
      </c>
      <c r="B109" s="471">
        <v>1.4985999999999999</v>
      </c>
      <c r="C109"/>
      <c r="D109" s="471"/>
      <c r="F109" s="428"/>
      <c r="G109" s="428"/>
      <c r="H109" s="428"/>
    </row>
    <row r="110" spans="1:8" x14ac:dyDescent="0.2">
      <c r="A110" t="s">
        <v>30</v>
      </c>
      <c r="B110" s="471">
        <v>2.3368000000000002</v>
      </c>
      <c r="C110"/>
      <c r="D110" s="471"/>
      <c r="F110" s="428"/>
      <c r="G110" s="428"/>
      <c r="H110" s="428"/>
    </row>
    <row r="111" spans="1:8" x14ac:dyDescent="0.2">
      <c r="A111" t="s">
        <v>34</v>
      </c>
      <c r="B111" s="471">
        <v>7.5946000000000007</v>
      </c>
      <c r="C111"/>
      <c r="D111" s="471"/>
      <c r="F111" s="428"/>
      <c r="G111" s="428"/>
      <c r="H111" s="428"/>
    </row>
    <row r="112" spans="1:8" x14ac:dyDescent="0.2">
      <c r="A112" t="s">
        <v>33</v>
      </c>
      <c r="B112" s="471">
        <v>6.9215</v>
      </c>
      <c r="C112"/>
      <c r="D112" s="471"/>
      <c r="F112" s="428"/>
      <c r="G112" s="428"/>
      <c r="H112" s="428"/>
    </row>
    <row r="113" spans="1:8" x14ac:dyDescent="0.2">
      <c r="A113" t="s">
        <v>360</v>
      </c>
      <c r="B113" s="471">
        <v>4.9530000000000003</v>
      </c>
      <c r="C113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/>
      <c r="D114" s="471"/>
      <c r="F114" s="428"/>
      <c r="G114" s="428"/>
      <c r="H114" s="428"/>
    </row>
    <row r="115" spans="1:8" x14ac:dyDescent="0.2">
      <c r="A115" t="s">
        <v>362</v>
      </c>
      <c r="B115" s="471">
        <v>2.4129999999999998</v>
      </c>
      <c r="C115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4.3179999999999996</v>
      </c>
      <c r="C116"/>
      <c r="D116" s="471"/>
      <c r="F116" s="428"/>
      <c r="G116" s="428"/>
      <c r="H116" s="428"/>
    </row>
    <row r="117" spans="1:8" x14ac:dyDescent="0.2">
      <c r="A117" t="s">
        <v>363</v>
      </c>
      <c r="B117" s="471">
        <v>7.7469999999999999</v>
      </c>
      <c r="C117"/>
      <c r="D117" s="471"/>
      <c r="F117" s="428"/>
      <c r="G117" s="428"/>
      <c r="H117" s="428"/>
    </row>
    <row r="118" spans="1:8" x14ac:dyDescent="0.2">
      <c r="A118" t="s">
        <v>65</v>
      </c>
      <c r="B118" s="471">
        <v>8.2550000000000008</v>
      </c>
      <c r="C118"/>
      <c r="D118" s="471"/>
      <c r="F118" s="428"/>
      <c r="G118" s="428"/>
      <c r="H118" s="428"/>
    </row>
    <row r="119" spans="1:8" x14ac:dyDescent="0.2">
      <c r="A119" t="s">
        <v>142</v>
      </c>
      <c r="B119" s="471">
        <v>7.3914000000000009</v>
      </c>
      <c r="C119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/>
      <c r="D120" s="471"/>
      <c r="F120" s="428"/>
      <c r="G120" s="428"/>
      <c r="H120" s="428"/>
    </row>
    <row r="121" spans="1:8" x14ac:dyDescent="0.2">
      <c r="A121" t="s">
        <v>365</v>
      </c>
      <c r="B121" s="471">
        <v>5.8419999999999996</v>
      </c>
      <c r="C121"/>
      <c r="D121" s="471"/>
      <c r="F121" s="428"/>
      <c r="G121" s="428"/>
      <c r="H121" s="428"/>
    </row>
    <row r="122" spans="1:8" x14ac:dyDescent="0.2">
      <c r="A122" t="s">
        <v>69</v>
      </c>
      <c r="B122" s="471">
        <v>2.7940000000000005</v>
      </c>
      <c r="C122"/>
      <c r="D122" s="471"/>
      <c r="F122" s="428"/>
      <c r="G122" s="428"/>
      <c r="H122" s="428"/>
    </row>
    <row r="123" spans="1:8" x14ac:dyDescent="0.2">
      <c r="A123" t="s">
        <v>366</v>
      </c>
      <c r="B123" s="471">
        <v>4.9657</v>
      </c>
      <c r="C123"/>
      <c r="D123" s="471"/>
      <c r="F123" s="428"/>
      <c r="G123" s="428"/>
      <c r="H123" s="428"/>
    </row>
    <row r="124" spans="1:8" x14ac:dyDescent="0.2">
      <c r="A124" t="s">
        <v>367</v>
      </c>
      <c r="B124" s="471">
        <v>4.1909999999999998</v>
      </c>
      <c r="C124"/>
      <c r="D124" s="471"/>
      <c r="F124" s="428"/>
      <c r="G124" s="428"/>
      <c r="H124" s="428"/>
    </row>
    <row r="125" spans="1:8" x14ac:dyDescent="0.2">
      <c r="A125" t="s">
        <v>368</v>
      </c>
      <c r="B125" s="471">
        <v>5.2705000000000002</v>
      </c>
      <c r="C125"/>
      <c r="D125" s="471"/>
      <c r="F125" s="428"/>
      <c r="G125" s="428"/>
      <c r="H125" s="428"/>
    </row>
    <row r="126" spans="1:8" x14ac:dyDescent="0.2">
      <c r="A126" t="s">
        <v>73</v>
      </c>
      <c r="B126" s="471">
        <v>5.5372000000000003</v>
      </c>
      <c r="C126"/>
      <c r="D126" s="471"/>
      <c r="F126" s="428"/>
      <c r="G126" s="428"/>
      <c r="H126" s="428"/>
    </row>
    <row r="127" spans="1:8" x14ac:dyDescent="0.2">
      <c r="A127" t="s">
        <v>369</v>
      </c>
      <c r="B127" s="471">
        <v>6.7309999999999999</v>
      </c>
      <c r="C127"/>
      <c r="D127" s="471"/>
      <c r="F127" s="428"/>
      <c r="G127" s="428"/>
      <c r="H127" s="428"/>
    </row>
    <row r="128" spans="1:8" x14ac:dyDescent="0.2">
      <c r="A128" t="s">
        <v>370</v>
      </c>
      <c r="B128" s="471">
        <v>4.3179999999999996</v>
      </c>
      <c r="C128"/>
      <c r="D128" s="471"/>
      <c r="F128" s="428"/>
      <c r="G128" s="428"/>
      <c r="H128" s="428"/>
    </row>
    <row r="129" spans="1:10" x14ac:dyDescent="0.2">
      <c r="A129" t="s">
        <v>371</v>
      </c>
      <c r="B129" s="471">
        <v>3.2766000000000002</v>
      </c>
      <c r="C129"/>
      <c r="D129" s="471"/>
      <c r="F129" s="428"/>
      <c r="G129" s="428"/>
      <c r="H129" s="428"/>
    </row>
    <row r="130" spans="1:10" x14ac:dyDescent="0.2">
      <c r="A130" t="s">
        <v>372</v>
      </c>
      <c r="B130" s="471">
        <v>5.588000000000001</v>
      </c>
      <c r="C130"/>
      <c r="D130" s="471"/>
      <c r="F130" s="428"/>
      <c r="G130" s="428"/>
      <c r="H130" s="428"/>
    </row>
    <row r="131" spans="1:10" x14ac:dyDescent="0.2">
      <c r="A131" t="s">
        <v>77</v>
      </c>
      <c r="B131" s="471">
        <v>5.4609999999999994</v>
      </c>
      <c r="C131"/>
      <c r="D131" s="471"/>
      <c r="F131" s="428"/>
      <c r="G131" s="428"/>
      <c r="H131" s="428"/>
    </row>
    <row r="132" spans="1:10" x14ac:dyDescent="0.2">
      <c r="A132" t="s">
        <v>373</v>
      </c>
      <c r="B132" s="471">
        <v>5.4609999999999994</v>
      </c>
      <c r="C132"/>
      <c r="D132" s="471"/>
      <c r="F132" s="428"/>
      <c r="G132" s="428"/>
      <c r="H132" s="428"/>
    </row>
    <row r="133" spans="1:10" x14ac:dyDescent="0.2">
      <c r="A133" t="s">
        <v>374</v>
      </c>
      <c r="B133" s="471">
        <v>4.1021000000000001</v>
      </c>
      <c r="C133"/>
      <c r="D133" s="471"/>
      <c r="I133" s="425"/>
      <c r="J133" s="425"/>
    </row>
    <row r="134" spans="1:10" x14ac:dyDescent="0.2">
      <c r="A134" t="s">
        <v>375</v>
      </c>
      <c r="B134" s="471">
        <v>4.1021000000000001</v>
      </c>
      <c r="C134"/>
      <c r="D134" s="471"/>
    </row>
    <row r="135" spans="1:10" x14ac:dyDescent="0.2">
      <c r="A135" t="s">
        <v>376</v>
      </c>
      <c r="B135" s="471">
        <v>6.0451999999999995</v>
      </c>
      <c r="C135"/>
      <c r="D135" s="471"/>
    </row>
    <row r="136" spans="1:10" x14ac:dyDescent="0.2">
      <c r="A136" t="s">
        <v>377</v>
      </c>
      <c r="B136" s="471">
        <v>5.6515000000000004</v>
      </c>
      <c r="C136"/>
      <c r="D136" s="471"/>
    </row>
    <row r="137" spans="1:10" x14ac:dyDescent="0.2">
      <c r="A137" t="s">
        <v>378</v>
      </c>
      <c r="B137" s="471">
        <v>6.5913000000000004</v>
      </c>
      <c r="C137"/>
      <c r="D137" s="471"/>
    </row>
    <row r="138" spans="1:10" x14ac:dyDescent="0.2">
      <c r="A138" t="s">
        <v>379</v>
      </c>
      <c r="B138" s="471">
        <v>6.6548000000000007</v>
      </c>
      <c r="C138"/>
      <c r="D138" s="471"/>
    </row>
    <row r="139" spans="1:10" x14ac:dyDescent="0.2">
      <c r="A139" t="s">
        <v>380</v>
      </c>
      <c r="B139" s="471">
        <v>4.9530000000000003</v>
      </c>
      <c r="C139"/>
      <c r="D139" s="471"/>
    </row>
    <row r="140" spans="1:10" x14ac:dyDescent="0.2">
      <c r="A140" t="s">
        <v>340</v>
      </c>
      <c r="B140" s="471">
        <v>5.8039000000000005</v>
      </c>
      <c r="C140"/>
      <c r="D140" s="471"/>
    </row>
    <row r="141" spans="1:10" x14ac:dyDescent="0.2">
      <c r="A141" t="s">
        <v>329</v>
      </c>
      <c r="B141" s="471">
        <v>6.2230000000000008</v>
      </c>
      <c r="C141"/>
      <c r="D141" s="471"/>
    </row>
    <row r="142" spans="1:10" x14ac:dyDescent="0.2">
      <c r="A142" t="s">
        <v>381</v>
      </c>
      <c r="B142" s="471">
        <v>7.0231000000000003</v>
      </c>
      <c r="C142"/>
      <c r="D142" s="471"/>
    </row>
    <row r="143" spans="1:10" x14ac:dyDescent="0.2">
      <c r="A143" t="s">
        <v>382</v>
      </c>
      <c r="B143" s="471">
        <v>6.2102999999999993</v>
      </c>
      <c r="C143"/>
      <c r="D143" s="471"/>
    </row>
    <row r="144" spans="1:10" x14ac:dyDescent="0.2">
      <c r="A144" t="s">
        <v>383</v>
      </c>
      <c r="B144" s="471">
        <v>7.9501999999999997</v>
      </c>
      <c r="C144"/>
      <c r="D144" s="471"/>
    </row>
    <row r="145" spans="1:4" x14ac:dyDescent="0.2">
      <c r="A145" t="s">
        <v>384</v>
      </c>
      <c r="B145" s="471">
        <v>5.588000000000001</v>
      </c>
      <c r="C145"/>
      <c r="D145" s="471"/>
    </row>
    <row r="146" spans="1:4" x14ac:dyDescent="0.2">
      <c r="A146" t="s">
        <v>228</v>
      </c>
      <c r="B146" s="471">
        <v>4.9276</v>
      </c>
      <c r="C146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9E000000}">
    <filterColumn colId="6">
      <filters blank="1">
        <filter val="0,60"/>
        <filter val="1090"/>
        <filter val="1150"/>
        <filter val="1290"/>
        <filter val="13.500,00"/>
        <filter val="140"/>
        <filter val="150"/>
        <filter val="1500"/>
        <filter val="1830"/>
        <filter val="1900"/>
        <filter val="200"/>
        <filter val="260"/>
        <filter val="305"/>
        <filter val="40"/>
        <filter val="500"/>
        <filter val="540"/>
        <filter val="580"/>
        <filter val="60"/>
        <filter val="800"/>
        <filter val="965"/>
        <filter val="USD 58.662,13"/>
      </filters>
    </filterColumn>
  </autoFilter>
  <mergeCells count="16">
    <mergeCell ref="E73:I73"/>
    <mergeCell ref="H64:I64"/>
    <mergeCell ref="B65:F65"/>
    <mergeCell ref="H65:I65"/>
    <mergeCell ref="B64:F64"/>
    <mergeCell ref="C57:G57"/>
    <mergeCell ref="C58:G58"/>
    <mergeCell ref="C59:G59"/>
    <mergeCell ref="C61:E61"/>
    <mergeCell ref="C62:E62"/>
    <mergeCell ref="C56:G56"/>
    <mergeCell ref="B2:I2"/>
    <mergeCell ref="B3:I3"/>
    <mergeCell ref="B4:I4"/>
    <mergeCell ref="B5:I5"/>
    <mergeCell ref="C55:D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pageSetUpPr fitToPage="1"/>
  </sheetPr>
  <dimension ref="A1:M111"/>
  <sheetViews>
    <sheetView topLeftCell="B3" zoomScaleNormal="100" workbookViewId="0">
      <selection activeCell="J65" sqref="J65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3.140625" style="365" bestFit="1" customWidth="1"/>
    <col min="12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80062645</v>
      </c>
      <c r="C4" s="438">
        <v>44802</v>
      </c>
      <c r="D4" s="368" t="s">
        <v>374</v>
      </c>
      <c r="E4" s="368">
        <v>75</v>
      </c>
      <c r="F4" s="368" t="s">
        <v>310</v>
      </c>
      <c r="G4" s="393"/>
    </row>
    <row r="5" spans="2:13" x14ac:dyDescent="0.2">
      <c r="B5" s="368">
        <v>80062645</v>
      </c>
      <c r="C5" s="438">
        <v>44802</v>
      </c>
      <c r="D5" s="368" t="s">
        <v>30</v>
      </c>
      <c r="E5" s="368">
        <v>270</v>
      </c>
      <c r="F5" s="368" t="s">
        <v>310</v>
      </c>
      <c r="G5" s="393"/>
    </row>
    <row r="6" spans="2:13" x14ac:dyDescent="0.2">
      <c r="B6" s="368">
        <v>80062645</v>
      </c>
      <c r="C6" s="438">
        <v>44802</v>
      </c>
      <c r="D6" s="368" t="s">
        <v>142</v>
      </c>
      <c r="E6" s="368">
        <v>900</v>
      </c>
      <c r="F6" s="368" t="s">
        <v>310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80062645</v>
      </c>
      <c r="C7" s="438">
        <v>44802</v>
      </c>
      <c r="D7" s="368" t="s">
        <v>77</v>
      </c>
      <c r="E7" s="368">
        <v>1000</v>
      </c>
      <c r="F7" s="368" t="s">
        <v>310</v>
      </c>
      <c r="G7" s="393"/>
      <c r="H7" s="53" t="s">
        <v>23</v>
      </c>
      <c r="I7" t="s">
        <v>286</v>
      </c>
      <c r="J7" t="s">
        <v>310</v>
      </c>
      <c r="K7" t="s">
        <v>24</v>
      </c>
      <c r="L7"/>
      <c r="M7" s="356"/>
    </row>
    <row r="8" spans="2:13" x14ac:dyDescent="0.2">
      <c r="B8" s="368">
        <v>80062642</v>
      </c>
      <c r="C8" s="438">
        <v>44802</v>
      </c>
      <c r="D8" s="368" t="s">
        <v>357</v>
      </c>
      <c r="E8" s="368">
        <v>30</v>
      </c>
      <c r="F8" s="368" t="s">
        <v>286</v>
      </c>
      <c r="H8" s="54" t="s">
        <v>63</v>
      </c>
      <c r="I8" s="499"/>
      <c r="J8" s="499">
        <v>540</v>
      </c>
      <c r="K8" s="499">
        <v>540</v>
      </c>
      <c r="L8"/>
      <c r="M8" s="356"/>
    </row>
    <row r="9" spans="2:13" x14ac:dyDescent="0.2">
      <c r="B9" s="368">
        <v>80062642</v>
      </c>
      <c r="C9" s="438">
        <v>44802</v>
      </c>
      <c r="D9" s="368" t="s">
        <v>30</v>
      </c>
      <c r="E9" s="368">
        <v>20</v>
      </c>
      <c r="F9" s="368" t="s">
        <v>286</v>
      </c>
      <c r="H9" s="54" t="s">
        <v>32</v>
      </c>
      <c r="I9" s="499">
        <v>300</v>
      </c>
      <c r="J9" s="499">
        <v>1600</v>
      </c>
      <c r="K9" s="499">
        <v>1900</v>
      </c>
      <c r="L9"/>
      <c r="M9" s="356"/>
    </row>
    <row r="10" spans="2:13" x14ac:dyDescent="0.2">
      <c r="B10" s="368">
        <v>80062642</v>
      </c>
      <c r="C10" s="438">
        <v>44802</v>
      </c>
      <c r="D10" s="368" t="s">
        <v>31</v>
      </c>
      <c r="E10" s="368">
        <v>485</v>
      </c>
      <c r="F10" s="368" t="s">
        <v>286</v>
      </c>
      <c r="H10" s="247" t="s">
        <v>142</v>
      </c>
      <c r="I10" s="500"/>
      <c r="J10" s="500">
        <v>1500</v>
      </c>
      <c r="K10" s="500">
        <v>1500</v>
      </c>
      <c r="L10"/>
      <c r="M10" s="356"/>
    </row>
    <row r="11" spans="2:13" x14ac:dyDescent="0.2">
      <c r="B11" s="368">
        <v>80062642</v>
      </c>
      <c r="C11" s="438">
        <v>44802</v>
      </c>
      <c r="D11" s="368" t="s">
        <v>32</v>
      </c>
      <c r="E11" s="368">
        <v>150</v>
      </c>
      <c r="F11" s="368" t="s">
        <v>286</v>
      </c>
      <c r="H11" s="54" t="s">
        <v>77</v>
      </c>
      <c r="I11" s="499">
        <v>90</v>
      </c>
      <c r="J11" s="499">
        <v>1000</v>
      </c>
      <c r="K11" s="499">
        <v>1090</v>
      </c>
      <c r="L11"/>
      <c r="M11" s="356"/>
    </row>
    <row r="12" spans="2:13" x14ac:dyDescent="0.2">
      <c r="B12" s="368">
        <v>80062642</v>
      </c>
      <c r="C12" s="438">
        <v>44802</v>
      </c>
      <c r="D12" s="368" t="s">
        <v>77</v>
      </c>
      <c r="E12" s="368">
        <v>50</v>
      </c>
      <c r="F12" s="368" t="s">
        <v>286</v>
      </c>
      <c r="H12" s="54" t="s">
        <v>31</v>
      </c>
      <c r="I12" s="499">
        <v>965</v>
      </c>
      <c r="J12" s="499"/>
      <c r="K12" s="499">
        <v>965</v>
      </c>
      <c r="L12"/>
      <c r="M12" s="356"/>
    </row>
    <row r="13" spans="2:13" x14ac:dyDescent="0.2">
      <c r="B13" s="368">
        <v>80062642</v>
      </c>
      <c r="C13" s="438">
        <v>44802</v>
      </c>
      <c r="D13" s="368" t="s">
        <v>37</v>
      </c>
      <c r="E13" s="368">
        <v>730</v>
      </c>
      <c r="F13" s="368" t="s">
        <v>286</v>
      </c>
      <c r="H13" s="54" t="s">
        <v>37</v>
      </c>
      <c r="I13" s="499">
        <v>1830</v>
      </c>
      <c r="J13" s="499"/>
      <c r="K13" s="499">
        <v>1830</v>
      </c>
      <c r="L13"/>
      <c r="M13" s="356"/>
    </row>
    <row r="14" spans="2:13" x14ac:dyDescent="0.2">
      <c r="B14" s="368">
        <v>80062642</v>
      </c>
      <c r="C14" s="438">
        <v>44802</v>
      </c>
      <c r="D14" s="368" t="s">
        <v>372</v>
      </c>
      <c r="E14" s="368">
        <v>200</v>
      </c>
      <c r="F14" s="368" t="s">
        <v>286</v>
      </c>
      <c r="H14" s="54" t="s">
        <v>30</v>
      </c>
      <c r="I14" s="499">
        <v>20</v>
      </c>
      <c r="J14" s="499">
        <v>560</v>
      </c>
      <c r="K14" s="499">
        <v>580</v>
      </c>
      <c r="L14"/>
      <c r="M14" s="356"/>
    </row>
    <row r="15" spans="2:13" x14ac:dyDescent="0.2">
      <c r="B15" s="368">
        <v>80062642</v>
      </c>
      <c r="C15" s="438">
        <v>44802</v>
      </c>
      <c r="D15" s="368" t="s">
        <v>359</v>
      </c>
      <c r="E15" s="368">
        <v>500</v>
      </c>
      <c r="F15" s="368" t="s">
        <v>286</v>
      </c>
      <c r="H15" s="54" t="s">
        <v>228</v>
      </c>
      <c r="I15" s="499">
        <v>1290</v>
      </c>
      <c r="J15" s="499"/>
      <c r="K15" s="499">
        <v>1290</v>
      </c>
      <c r="L15"/>
      <c r="M15" s="356"/>
    </row>
    <row r="16" spans="2:13" x14ac:dyDescent="0.2">
      <c r="B16" s="368">
        <v>80062642</v>
      </c>
      <c r="C16" s="438">
        <v>44802</v>
      </c>
      <c r="D16" s="368" t="s">
        <v>375</v>
      </c>
      <c r="E16" s="368">
        <v>100</v>
      </c>
      <c r="F16" s="368" t="s">
        <v>286</v>
      </c>
      <c r="H16" s="54" t="s">
        <v>340</v>
      </c>
      <c r="I16" s="499">
        <v>150</v>
      </c>
      <c r="J16" s="499"/>
      <c r="K16" s="499">
        <v>150</v>
      </c>
      <c r="L16"/>
      <c r="M16" s="356"/>
    </row>
    <row r="17" spans="1:13" x14ac:dyDescent="0.2">
      <c r="B17" s="368">
        <v>80063144</v>
      </c>
      <c r="C17" s="438">
        <v>44809</v>
      </c>
      <c r="D17" s="368" t="s">
        <v>63</v>
      </c>
      <c r="E17" s="368">
        <v>270</v>
      </c>
      <c r="F17" s="368" t="s">
        <v>310</v>
      </c>
      <c r="H17" s="54" t="s">
        <v>375</v>
      </c>
      <c r="I17" s="499">
        <v>200</v>
      </c>
      <c r="J17" s="499"/>
      <c r="K17" s="499">
        <v>200</v>
      </c>
      <c r="L17"/>
      <c r="M17" s="356"/>
    </row>
    <row r="18" spans="1:13" x14ac:dyDescent="0.2">
      <c r="B18" s="368">
        <v>80063144</v>
      </c>
      <c r="C18" s="438">
        <v>44809</v>
      </c>
      <c r="D18" s="368" t="s">
        <v>32</v>
      </c>
      <c r="E18" s="368">
        <v>1600</v>
      </c>
      <c r="F18" s="368" t="s">
        <v>310</v>
      </c>
      <c r="H18" s="54" t="s">
        <v>374</v>
      </c>
      <c r="I18" s="499"/>
      <c r="J18" s="499">
        <v>305</v>
      </c>
      <c r="K18" s="499">
        <v>305</v>
      </c>
      <c r="L18"/>
      <c r="M18" s="356"/>
    </row>
    <row r="19" spans="1:13" x14ac:dyDescent="0.2">
      <c r="B19" s="368">
        <v>80063144</v>
      </c>
      <c r="C19" s="438">
        <v>44809</v>
      </c>
      <c r="D19" s="368" t="s">
        <v>369</v>
      </c>
      <c r="E19" s="368">
        <v>140</v>
      </c>
      <c r="F19" s="368" t="s">
        <v>286</v>
      </c>
      <c r="H19" s="54" t="s">
        <v>357</v>
      </c>
      <c r="I19" s="499">
        <v>60</v>
      </c>
      <c r="J19" s="499"/>
      <c r="K19" s="499">
        <v>60</v>
      </c>
      <c r="L19"/>
      <c r="M19" s="356"/>
    </row>
    <row r="20" spans="1:13" x14ac:dyDescent="0.2">
      <c r="B20" s="368">
        <v>80063144</v>
      </c>
      <c r="C20" s="438">
        <v>44809</v>
      </c>
      <c r="D20" s="368" t="s">
        <v>370</v>
      </c>
      <c r="E20" s="368">
        <v>300</v>
      </c>
      <c r="F20" s="368" t="s">
        <v>286</v>
      </c>
      <c r="H20" s="54" t="s">
        <v>372</v>
      </c>
      <c r="I20" s="499">
        <v>200</v>
      </c>
      <c r="J20" s="499"/>
      <c r="K20" s="499">
        <v>200</v>
      </c>
      <c r="L20"/>
      <c r="M20" s="356"/>
    </row>
    <row r="21" spans="1:13" x14ac:dyDescent="0.2">
      <c r="B21" s="368">
        <v>80063144</v>
      </c>
      <c r="C21" s="438">
        <v>44809</v>
      </c>
      <c r="D21" s="368" t="s">
        <v>356</v>
      </c>
      <c r="E21" s="368">
        <v>260</v>
      </c>
      <c r="F21" s="368" t="s">
        <v>286</v>
      </c>
      <c r="H21" s="54" t="s">
        <v>359</v>
      </c>
      <c r="I21" s="499">
        <v>800</v>
      </c>
      <c r="J21" s="499"/>
      <c r="K21" s="499">
        <v>800</v>
      </c>
      <c r="L21"/>
      <c r="M21" s="356"/>
    </row>
    <row r="22" spans="1:13" s="393" customFormat="1" x14ac:dyDescent="0.2">
      <c r="A22" s="356"/>
      <c r="B22" s="368">
        <v>80063144</v>
      </c>
      <c r="C22" s="438">
        <v>44809</v>
      </c>
      <c r="D22" s="368" t="s">
        <v>340</v>
      </c>
      <c r="E22" s="368">
        <v>150</v>
      </c>
      <c r="F22" s="368" t="s">
        <v>286</v>
      </c>
      <c r="G22" s="356"/>
      <c r="H22" s="54" t="s">
        <v>369</v>
      </c>
      <c r="I22" s="499">
        <v>140</v>
      </c>
      <c r="J22" s="499"/>
      <c r="K22" s="499">
        <v>140</v>
      </c>
      <c r="L22"/>
      <c r="M22" s="356"/>
    </row>
    <row r="23" spans="1:13" s="393" customFormat="1" x14ac:dyDescent="0.2">
      <c r="A23" s="356"/>
      <c r="B23" s="368">
        <v>80063518</v>
      </c>
      <c r="C23" s="438">
        <v>44824</v>
      </c>
      <c r="D23" s="368" t="s">
        <v>374</v>
      </c>
      <c r="E23" s="368">
        <v>90</v>
      </c>
      <c r="F23" s="368" t="s">
        <v>310</v>
      </c>
      <c r="G23" s="356"/>
      <c r="H23" s="54" t="s">
        <v>370</v>
      </c>
      <c r="I23" s="499">
        <v>300</v>
      </c>
      <c r="J23" s="499">
        <v>200</v>
      </c>
      <c r="K23" s="499">
        <v>500</v>
      </c>
      <c r="L23"/>
      <c r="M23" s="356"/>
    </row>
    <row r="24" spans="1:13" s="393" customFormat="1" x14ac:dyDescent="0.2">
      <c r="A24" s="356"/>
      <c r="B24" s="368">
        <v>80063518</v>
      </c>
      <c r="C24" s="438">
        <v>44824</v>
      </c>
      <c r="D24" s="368" t="s">
        <v>30</v>
      </c>
      <c r="E24" s="368">
        <v>290</v>
      </c>
      <c r="F24" s="368" t="s">
        <v>310</v>
      </c>
      <c r="G24" s="356"/>
      <c r="H24" s="54" t="s">
        <v>356</v>
      </c>
      <c r="I24" s="499">
        <v>260</v>
      </c>
      <c r="J24" s="499"/>
      <c r="K24" s="499">
        <v>260</v>
      </c>
      <c r="L24"/>
      <c r="M24" s="356"/>
    </row>
    <row r="25" spans="1:13" s="393" customFormat="1" x14ac:dyDescent="0.2">
      <c r="A25" s="356"/>
      <c r="B25" s="368">
        <v>80063518</v>
      </c>
      <c r="C25" s="438">
        <v>44824</v>
      </c>
      <c r="D25" s="368" t="s">
        <v>31</v>
      </c>
      <c r="E25" s="368">
        <v>480</v>
      </c>
      <c r="F25" s="368" t="s">
        <v>286</v>
      </c>
      <c r="G25" s="356"/>
      <c r="H25" s="54" t="s">
        <v>366</v>
      </c>
      <c r="I25" s="499">
        <v>40</v>
      </c>
      <c r="J25" s="499"/>
      <c r="K25" s="499">
        <v>40</v>
      </c>
      <c r="L25"/>
      <c r="M25" s="356"/>
    </row>
    <row r="26" spans="1:13" s="393" customFormat="1" ht="13.5" thickBot="1" x14ac:dyDescent="0.25">
      <c r="A26" s="356"/>
      <c r="B26" s="368">
        <v>80063518</v>
      </c>
      <c r="C26" s="438">
        <v>44824</v>
      </c>
      <c r="D26" s="368" t="s">
        <v>32</v>
      </c>
      <c r="E26" s="368">
        <v>150</v>
      </c>
      <c r="F26" s="368" t="s">
        <v>286</v>
      </c>
      <c r="G26" s="356"/>
      <c r="H26" s="54" t="s">
        <v>384</v>
      </c>
      <c r="I26" s="499">
        <v>1150</v>
      </c>
      <c r="J26" s="499"/>
      <c r="K26" s="499">
        <v>1150</v>
      </c>
      <c r="L26"/>
    </row>
    <row r="27" spans="1:13" s="393" customFormat="1" ht="13.5" thickBot="1" x14ac:dyDescent="0.25">
      <c r="A27" s="356"/>
      <c r="B27" s="368">
        <v>80063518</v>
      </c>
      <c r="C27" s="438">
        <v>44824</v>
      </c>
      <c r="D27" s="368" t="s">
        <v>37</v>
      </c>
      <c r="E27" s="368">
        <v>1100</v>
      </c>
      <c r="F27" s="368" t="s">
        <v>286</v>
      </c>
      <c r="G27" s="356"/>
      <c r="H27" s="319" t="s">
        <v>24</v>
      </c>
      <c r="I27" s="501">
        <v>7795</v>
      </c>
      <c r="J27" s="502">
        <v>5705</v>
      </c>
      <c r="K27" s="503">
        <v>13500</v>
      </c>
      <c r="L27"/>
    </row>
    <row r="28" spans="1:13" s="393" customFormat="1" x14ac:dyDescent="0.2">
      <c r="A28" s="356"/>
      <c r="B28" s="368">
        <v>80063518</v>
      </c>
      <c r="C28" s="438">
        <v>44824</v>
      </c>
      <c r="D28" s="368" t="s">
        <v>366</v>
      </c>
      <c r="E28" s="368">
        <v>40</v>
      </c>
      <c r="F28" s="368" t="s">
        <v>286</v>
      </c>
      <c r="G28" s="356"/>
      <c r="H28"/>
      <c r="I28"/>
      <c r="J28"/>
      <c r="K28"/>
      <c r="L28" s="365"/>
    </row>
    <row r="29" spans="1:13" s="393" customFormat="1" x14ac:dyDescent="0.2">
      <c r="A29" s="356"/>
      <c r="B29" s="368">
        <v>80064088</v>
      </c>
      <c r="C29" s="438" t="s">
        <v>350</v>
      </c>
      <c r="D29" s="368" t="s">
        <v>63</v>
      </c>
      <c r="E29" s="368">
        <v>270</v>
      </c>
      <c r="F29" s="368" t="s">
        <v>310</v>
      </c>
      <c r="G29" s="356"/>
      <c r="H29" s="373"/>
      <c r="I29" s="365"/>
      <c r="J29" s="365"/>
      <c r="K29" s="365"/>
      <c r="L29" s="365"/>
    </row>
    <row r="30" spans="1:13" s="393" customFormat="1" x14ac:dyDescent="0.2">
      <c r="A30" s="356"/>
      <c r="B30" s="368">
        <v>80064088</v>
      </c>
      <c r="C30" s="438" t="s">
        <v>350</v>
      </c>
      <c r="D30" s="368" t="s">
        <v>142</v>
      </c>
      <c r="E30" s="368">
        <v>600</v>
      </c>
      <c r="F30" s="368" t="s">
        <v>310</v>
      </c>
      <c r="G30" s="356"/>
      <c r="H30" s="373"/>
      <c r="I30" s="365"/>
      <c r="J30" s="365"/>
      <c r="K30" s="365"/>
      <c r="L30" s="365"/>
    </row>
    <row r="31" spans="1:13" s="393" customFormat="1" x14ac:dyDescent="0.2">
      <c r="A31" s="356"/>
      <c r="B31" s="368">
        <v>80064088</v>
      </c>
      <c r="C31" s="438" t="s">
        <v>350</v>
      </c>
      <c r="D31" s="368" t="s">
        <v>370</v>
      </c>
      <c r="E31" s="368">
        <v>200</v>
      </c>
      <c r="F31" s="368" t="s">
        <v>310</v>
      </c>
      <c r="G31" s="356"/>
      <c r="H31" s="373"/>
      <c r="I31" s="365"/>
      <c r="J31" s="365"/>
      <c r="K31" s="365"/>
      <c r="L31" s="365"/>
    </row>
    <row r="32" spans="1:13" s="393" customFormat="1" x14ac:dyDescent="0.2">
      <c r="A32" s="356"/>
      <c r="B32" s="368">
        <v>80064088</v>
      </c>
      <c r="C32" s="438" t="s">
        <v>350</v>
      </c>
      <c r="D32" s="368" t="s">
        <v>375</v>
      </c>
      <c r="E32" s="368">
        <v>100</v>
      </c>
      <c r="F32" s="368" t="s">
        <v>286</v>
      </c>
      <c r="G32" s="356"/>
      <c r="H32" s="373"/>
      <c r="I32" s="365"/>
      <c r="J32" s="365"/>
      <c r="K32" s="365"/>
      <c r="L32" s="365"/>
    </row>
    <row r="33" spans="1:12" s="393" customFormat="1" x14ac:dyDescent="0.2">
      <c r="A33" s="356"/>
      <c r="B33" s="368">
        <v>80064103</v>
      </c>
      <c r="C33" s="438">
        <v>44824</v>
      </c>
      <c r="D33" s="368" t="s">
        <v>357</v>
      </c>
      <c r="E33" s="368">
        <v>30</v>
      </c>
      <c r="F33" s="368" t="s">
        <v>286</v>
      </c>
      <c r="G33" s="356"/>
      <c r="H33" s="373"/>
      <c r="I33" s="365"/>
      <c r="J33" s="365"/>
      <c r="K33" s="365"/>
      <c r="L33" s="365"/>
    </row>
    <row r="34" spans="1:12" s="393" customFormat="1" x14ac:dyDescent="0.2">
      <c r="A34" s="356"/>
      <c r="B34" s="368">
        <v>80064103</v>
      </c>
      <c r="C34" s="438">
        <v>44824</v>
      </c>
      <c r="D34" s="368" t="s">
        <v>374</v>
      </c>
      <c r="E34" s="368">
        <v>140</v>
      </c>
      <c r="F34" s="368" t="s">
        <v>310</v>
      </c>
      <c r="G34" s="356"/>
      <c r="H34" s="373"/>
      <c r="I34" s="365"/>
      <c r="J34" s="365"/>
      <c r="K34" s="365"/>
      <c r="L34" s="365"/>
    </row>
    <row r="35" spans="1:12" s="393" customFormat="1" x14ac:dyDescent="0.2">
      <c r="A35" s="356"/>
      <c r="B35" s="368">
        <v>80064103</v>
      </c>
      <c r="C35" s="438">
        <v>44824</v>
      </c>
      <c r="D35" s="368" t="s">
        <v>77</v>
      </c>
      <c r="E35" s="368">
        <v>40</v>
      </c>
      <c r="F35" s="368" t="s">
        <v>286</v>
      </c>
      <c r="G35" s="356"/>
      <c r="H35" s="373"/>
      <c r="I35" s="365"/>
      <c r="J35" s="365"/>
      <c r="K35" s="365"/>
      <c r="L35" s="365"/>
    </row>
    <row r="36" spans="1:12" s="393" customFormat="1" x14ac:dyDescent="0.2">
      <c r="A36" s="356"/>
      <c r="B36" s="368">
        <v>80064103</v>
      </c>
      <c r="C36" s="438">
        <v>44824</v>
      </c>
      <c r="D36" s="368" t="s">
        <v>359</v>
      </c>
      <c r="E36" s="368">
        <v>300</v>
      </c>
      <c r="F36" s="368" t="s">
        <v>286</v>
      </c>
      <c r="G36" s="356"/>
      <c r="H36" s="373"/>
      <c r="I36" s="365"/>
      <c r="J36" s="365"/>
      <c r="K36" s="365"/>
      <c r="L36" s="365"/>
    </row>
    <row r="37" spans="1:12" s="393" customFormat="1" x14ac:dyDescent="0.2">
      <c r="A37" s="356"/>
      <c r="B37" s="368">
        <v>1668</v>
      </c>
      <c r="C37" s="438">
        <v>44824</v>
      </c>
      <c r="D37" s="368" t="s">
        <v>384</v>
      </c>
      <c r="E37" s="368">
        <v>1150</v>
      </c>
      <c r="F37" s="368" t="s">
        <v>286</v>
      </c>
      <c r="G37" s="356"/>
      <c r="H37" s="356"/>
      <c r="I37" s="356"/>
      <c r="J37" s="356"/>
      <c r="K37" s="356"/>
    </row>
    <row r="38" spans="1:12" s="393" customFormat="1" x14ac:dyDescent="0.2">
      <c r="A38" s="356"/>
      <c r="B38" s="368">
        <v>1667</v>
      </c>
      <c r="C38" s="438">
        <v>44824</v>
      </c>
      <c r="D38" s="368" t="s">
        <v>228</v>
      </c>
      <c r="E38" s="368">
        <v>1290</v>
      </c>
      <c r="F38" s="368" t="s">
        <v>286</v>
      </c>
      <c r="G38" s="356"/>
      <c r="H38" s="356"/>
      <c r="I38" s="356"/>
      <c r="J38" s="356"/>
      <c r="K38" s="356"/>
    </row>
    <row r="39" spans="1:12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56"/>
      <c r="J39" s="356"/>
      <c r="K39" s="356"/>
    </row>
    <row r="40" spans="1:12" s="393" customFormat="1" x14ac:dyDescent="0.2">
      <c r="A40" s="356"/>
      <c r="G40" s="356"/>
      <c r="H40" s="356"/>
      <c r="I40" s="365"/>
      <c r="J40" s="365"/>
      <c r="K40" s="365"/>
    </row>
    <row r="41" spans="1:12" s="393" customFormat="1" x14ac:dyDescent="0.2">
      <c r="A41" s="356"/>
      <c r="G41" s="356"/>
      <c r="H41" s="356"/>
      <c r="I41" s="365"/>
      <c r="J41" s="365"/>
      <c r="K41" s="365"/>
    </row>
    <row r="42" spans="1:12" x14ac:dyDescent="0.2">
      <c r="F42" s="393"/>
    </row>
    <row r="43" spans="1:12" x14ac:dyDescent="0.2">
      <c r="B43" s="445"/>
      <c r="C43" s="446"/>
      <c r="D43" s="368"/>
      <c r="E43" s="445"/>
      <c r="F43" s="368"/>
    </row>
    <row r="44" spans="1:12" x14ac:dyDescent="0.2">
      <c r="B44" s="368"/>
      <c r="C44" s="438"/>
      <c r="D44" s="368"/>
      <c r="E44" s="368"/>
      <c r="F44" s="368"/>
    </row>
    <row r="45" spans="1:12" x14ac:dyDescent="0.2">
      <c r="B45" s="368"/>
      <c r="C45" s="438"/>
      <c r="D45" s="445"/>
      <c r="E45" s="445"/>
      <c r="F45" s="368"/>
    </row>
    <row r="46" spans="1:12" x14ac:dyDescent="0.2">
      <c r="B46" s="368"/>
      <c r="C46" s="438"/>
      <c r="D46" s="445"/>
      <c r="E46" s="445"/>
      <c r="F46" s="368"/>
    </row>
    <row r="47" spans="1:12" x14ac:dyDescent="0.2">
      <c r="B47" s="445"/>
      <c r="C47" s="446"/>
      <c r="D47" s="445"/>
      <c r="E47" s="445"/>
      <c r="F47" s="368"/>
    </row>
    <row r="48" spans="1:12" x14ac:dyDescent="0.2">
      <c r="B48" s="445"/>
      <c r="C48" s="446"/>
      <c r="D48" s="445"/>
      <c r="E48" s="445"/>
      <c r="F48" s="368"/>
    </row>
    <row r="49" spans="2:6" x14ac:dyDescent="0.2">
      <c r="B49" s="445"/>
      <c r="C49" s="446"/>
      <c r="D49" s="445"/>
      <c r="E49" s="445"/>
      <c r="F49" s="368"/>
    </row>
    <row r="50" spans="2:6" x14ac:dyDescent="0.2">
      <c r="B50" s="445"/>
      <c r="C50" s="446"/>
      <c r="D50" s="445"/>
      <c r="E50" s="445"/>
      <c r="F50" s="368"/>
    </row>
    <row r="51" spans="2:6" x14ac:dyDescent="0.2">
      <c r="C51" s="447"/>
    </row>
    <row r="52" spans="2:6" x14ac:dyDescent="0.2">
      <c r="C52" s="356"/>
      <c r="D52" s="356"/>
      <c r="E52" s="356"/>
    </row>
    <row r="53" spans="2:6" x14ac:dyDescent="0.2">
      <c r="C53" s="356"/>
      <c r="D53" s="356"/>
      <c r="E53" s="356"/>
    </row>
    <row r="54" spans="2:6" x14ac:dyDescent="0.2">
      <c r="B54" s="356"/>
      <c r="C54" s="356"/>
      <c r="D54" s="356"/>
      <c r="E54" s="356"/>
    </row>
    <row r="55" spans="2:6" x14ac:dyDescent="0.2">
      <c r="B55" s="356"/>
      <c r="C55" s="356"/>
      <c r="D55" s="356"/>
      <c r="E55" s="356"/>
    </row>
    <row r="56" spans="2:6" x14ac:dyDescent="0.2">
      <c r="B56" s="356"/>
      <c r="C56" s="356"/>
      <c r="D56" s="356"/>
      <c r="E56" s="356"/>
    </row>
    <row r="57" spans="2:6" x14ac:dyDescent="0.2">
      <c r="B57" s="356"/>
      <c r="C57" s="356"/>
      <c r="D57" s="356"/>
      <c r="E57" s="356"/>
    </row>
    <row r="58" spans="2:6" x14ac:dyDescent="0.2">
      <c r="B58" s="356"/>
      <c r="C58" s="356"/>
      <c r="D58" s="356"/>
      <c r="E58" s="356"/>
    </row>
    <row r="59" spans="2:6" x14ac:dyDescent="0.2">
      <c r="B59" s="356"/>
      <c r="C59" s="356"/>
      <c r="D59" s="356"/>
      <c r="E59" s="356"/>
    </row>
    <row r="60" spans="2:6" x14ac:dyDescent="0.2">
      <c r="B60" s="356"/>
      <c r="C60" s="356"/>
      <c r="D60" s="356"/>
      <c r="E60" s="356"/>
    </row>
    <row r="61" spans="2:6" x14ac:dyDescent="0.2">
      <c r="B61" s="356"/>
      <c r="C61" s="356"/>
      <c r="D61" s="356"/>
      <c r="E61" s="356"/>
    </row>
    <row r="62" spans="2:6" x14ac:dyDescent="0.2">
      <c r="B62" s="356"/>
      <c r="C62" s="356"/>
      <c r="D62" s="356"/>
      <c r="E62" s="356"/>
    </row>
    <row r="63" spans="2:6" x14ac:dyDescent="0.2">
      <c r="B63" s="356"/>
      <c r="C63" s="356"/>
      <c r="D63" s="356"/>
      <c r="E63" s="356"/>
    </row>
    <row r="64" spans="2:6" x14ac:dyDescent="0.2">
      <c r="B64" s="356"/>
      <c r="C64" s="356"/>
      <c r="D64" s="356"/>
      <c r="E64" s="356"/>
    </row>
    <row r="65" spans="1:13" x14ac:dyDescent="0.2">
      <c r="B65" s="66" t="s">
        <v>32</v>
      </c>
      <c r="C65" s="356" t="s">
        <v>286</v>
      </c>
      <c r="D65" s="356"/>
      <c r="E65" s="356"/>
    </row>
    <row r="66" spans="1:13" x14ac:dyDescent="0.2">
      <c r="B66" s="66" t="s">
        <v>31</v>
      </c>
      <c r="C66" s="356" t="s">
        <v>310</v>
      </c>
      <c r="D66" s="356"/>
      <c r="E66" s="356"/>
    </row>
    <row r="67" spans="1:13" x14ac:dyDescent="0.2">
      <c r="B67" s="66" t="s">
        <v>37</v>
      </c>
      <c r="C67" s="356"/>
      <c r="D67" s="356"/>
      <c r="E67" s="356"/>
    </row>
    <row r="68" spans="1:13" x14ac:dyDescent="0.2">
      <c r="B68" s="66" t="s">
        <v>353</v>
      </c>
      <c r="C68" s="356"/>
      <c r="D68" s="356"/>
      <c r="E68" s="356"/>
    </row>
    <row r="69" spans="1:13" x14ac:dyDescent="0.2">
      <c r="B69" s="66" t="s">
        <v>354</v>
      </c>
      <c r="C69" s="356"/>
      <c r="D69" s="356"/>
      <c r="E69" s="356"/>
    </row>
    <row r="70" spans="1:13" x14ac:dyDescent="0.2">
      <c r="B70" s="66" t="s">
        <v>355</v>
      </c>
    </row>
    <row r="71" spans="1:13" x14ac:dyDescent="0.2">
      <c r="B71" s="66" t="s">
        <v>356</v>
      </c>
    </row>
    <row r="72" spans="1:13" x14ac:dyDescent="0.2">
      <c r="B72" s="66" t="s">
        <v>357</v>
      </c>
    </row>
    <row r="73" spans="1:13" x14ac:dyDescent="0.2">
      <c r="B73" s="66" t="s">
        <v>358</v>
      </c>
    </row>
    <row r="74" spans="1:13" s="365" customFormat="1" x14ac:dyDescent="0.2">
      <c r="A74" s="356"/>
      <c r="B74" s="66" t="s">
        <v>359</v>
      </c>
      <c r="C74" s="393"/>
      <c r="D74" s="393"/>
      <c r="E74" s="393"/>
      <c r="F74" s="356"/>
      <c r="G74" s="356"/>
      <c r="H74" s="356"/>
      <c r="L74" s="393"/>
      <c r="M74" s="393"/>
    </row>
    <row r="75" spans="1:13" s="365" customFormat="1" x14ac:dyDescent="0.2">
      <c r="A75" s="356"/>
      <c r="B75" s="66" t="s">
        <v>30</v>
      </c>
      <c r="C75" s="393"/>
      <c r="D75" s="393"/>
      <c r="E75" s="393"/>
      <c r="F75" s="356"/>
      <c r="G75" s="356"/>
      <c r="H75" s="356"/>
      <c r="L75" s="393"/>
      <c r="M75" s="393"/>
    </row>
    <row r="76" spans="1:13" s="393" customFormat="1" x14ac:dyDescent="0.2">
      <c r="A76" s="356"/>
      <c r="B76" s="66" t="s">
        <v>34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360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361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362</v>
      </c>
      <c r="F80" s="356"/>
      <c r="G80" s="356"/>
      <c r="H80" s="356"/>
      <c r="I80" s="365"/>
      <c r="J80" s="365"/>
    </row>
    <row r="81" spans="1:10" s="393" customFormat="1" x14ac:dyDescent="0.2">
      <c r="A81" s="356"/>
      <c r="B81" s="66" t="s">
        <v>63</v>
      </c>
      <c r="F81" s="356"/>
      <c r="G81" s="356"/>
      <c r="H81" s="356"/>
      <c r="I81" s="365"/>
      <c r="J81" s="365"/>
    </row>
    <row r="82" spans="1:10" s="393" customFormat="1" x14ac:dyDescent="0.2">
      <c r="A82" s="356"/>
      <c r="B82" s="66" t="s">
        <v>363</v>
      </c>
      <c r="F82" s="356"/>
      <c r="G82" s="356"/>
      <c r="H82" s="356"/>
      <c r="I82" s="365"/>
      <c r="J82" s="365"/>
    </row>
    <row r="83" spans="1:10" s="393" customFormat="1" x14ac:dyDescent="0.2">
      <c r="A83" s="356"/>
      <c r="B83" s="66" t="s">
        <v>65</v>
      </c>
      <c r="F83" s="356"/>
      <c r="G83" s="356"/>
      <c r="H83" s="356"/>
      <c r="I83" s="365"/>
      <c r="J83" s="365"/>
    </row>
    <row r="84" spans="1:10" s="393" customFormat="1" x14ac:dyDescent="0.2">
      <c r="A84" s="356"/>
      <c r="B84" s="66" t="s">
        <v>142</v>
      </c>
      <c r="F84" s="356"/>
      <c r="G84" s="356"/>
      <c r="H84" s="356"/>
      <c r="I84" s="365"/>
      <c r="J84" s="365"/>
    </row>
    <row r="85" spans="1:10" s="393" customFormat="1" x14ac:dyDescent="0.2">
      <c r="A85" s="356"/>
      <c r="B85" s="66" t="s">
        <v>364</v>
      </c>
      <c r="F85" s="356"/>
      <c r="G85" s="356"/>
      <c r="H85" s="356"/>
      <c r="I85" s="365"/>
      <c r="J85" s="365"/>
    </row>
    <row r="86" spans="1:10" s="393" customFormat="1" x14ac:dyDescent="0.2">
      <c r="A86" s="356"/>
      <c r="B86" s="66" t="s">
        <v>365</v>
      </c>
      <c r="F86" s="356"/>
      <c r="G86" s="356"/>
      <c r="H86" s="356"/>
      <c r="I86" s="365"/>
      <c r="J86" s="365"/>
    </row>
    <row r="87" spans="1:10" s="393" customFormat="1" x14ac:dyDescent="0.2">
      <c r="A87" s="356"/>
      <c r="B87" s="66" t="s">
        <v>69</v>
      </c>
      <c r="F87" s="356"/>
      <c r="G87" s="356"/>
      <c r="H87" s="356"/>
      <c r="I87" s="365"/>
      <c r="J87" s="365"/>
    </row>
    <row r="88" spans="1:10" s="393" customFormat="1" x14ac:dyDescent="0.2">
      <c r="A88" s="356"/>
      <c r="B88" s="66" t="s">
        <v>366</v>
      </c>
      <c r="F88" s="356"/>
      <c r="G88" s="356"/>
      <c r="H88" s="356"/>
      <c r="I88" s="365"/>
      <c r="J88" s="365"/>
    </row>
    <row r="89" spans="1:10" s="393" customFormat="1" x14ac:dyDescent="0.2">
      <c r="A89" s="356"/>
      <c r="B89" s="66" t="s">
        <v>367</v>
      </c>
      <c r="F89" s="356"/>
      <c r="G89" s="356"/>
      <c r="H89" s="356"/>
      <c r="I89" s="365"/>
      <c r="J89" s="365"/>
    </row>
    <row r="90" spans="1:10" s="393" customFormat="1" x14ac:dyDescent="0.2">
      <c r="A90" s="356"/>
      <c r="B90" s="66" t="s">
        <v>368</v>
      </c>
      <c r="F90" s="356"/>
      <c r="G90" s="356"/>
      <c r="H90" s="356"/>
      <c r="I90" s="365"/>
      <c r="J90" s="365"/>
    </row>
    <row r="91" spans="1:10" s="393" customFormat="1" x14ac:dyDescent="0.2">
      <c r="A91" s="356"/>
      <c r="B91" s="66" t="s">
        <v>73</v>
      </c>
      <c r="F91" s="356"/>
      <c r="G91" s="356"/>
      <c r="H91" s="356"/>
      <c r="I91" s="365"/>
      <c r="J91" s="365"/>
    </row>
    <row r="92" spans="1:10" s="393" customFormat="1" x14ac:dyDescent="0.2">
      <c r="A92" s="356"/>
      <c r="B92" s="66" t="s">
        <v>369</v>
      </c>
      <c r="F92" s="356"/>
      <c r="G92" s="356"/>
      <c r="H92" s="356"/>
      <c r="I92" s="365"/>
      <c r="J92" s="365"/>
    </row>
    <row r="93" spans="1:10" s="393" customFormat="1" x14ac:dyDescent="0.2">
      <c r="A93" s="356"/>
      <c r="B93" s="66" t="s">
        <v>370</v>
      </c>
      <c r="F93" s="356"/>
      <c r="G93" s="356"/>
      <c r="H93" s="356"/>
      <c r="I93" s="365"/>
      <c r="J93" s="365"/>
    </row>
    <row r="94" spans="1:10" s="393" customFormat="1" x14ac:dyDescent="0.2">
      <c r="A94" s="356"/>
      <c r="B94" s="66" t="s">
        <v>371</v>
      </c>
      <c r="F94" s="356"/>
      <c r="G94" s="356"/>
      <c r="H94" s="356"/>
      <c r="I94" s="365"/>
      <c r="J94" s="365"/>
    </row>
    <row r="95" spans="1:10" s="393" customFormat="1" x14ac:dyDescent="0.2">
      <c r="A95" s="356"/>
      <c r="B95" s="66" t="s">
        <v>372</v>
      </c>
      <c r="F95" s="356"/>
      <c r="G95" s="356"/>
      <c r="H95" s="356"/>
      <c r="I95" s="365"/>
      <c r="J95" s="365"/>
    </row>
    <row r="96" spans="1:10" s="393" customFormat="1" x14ac:dyDescent="0.2">
      <c r="A96" s="356"/>
      <c r="B96" s="66" t="s">
        <v>77</v>
      </c>
      <c r="F96" s="356"/>
      <c r="G96" s="356"/>
      <c r="H96" s="356"/>
      <c r="I96" s="365"/>
      <c r="J96" s="365"/>
    </row>
    <row r="97" spans="1:13" s="393" customFormat="1" x14ac:dyDescent="0.2">
      <c r="A97" s="356"/>
      <c r="B97" s="66" t="s">
        <v>373</v>
      </c>
      <c r="F97" s="356"/>
      <c r="G97" s="356"/>
      <c r="H97" s="356"/>
      <c r="I97" s="365"/>
      <c r="J97" s="365"/>
    </row>
    <row r="98" spans="1:13" s="393" customFormat="1" x14ac:dyDescent="0.2">
      <c r="A98" s="356"/>
      <c r="B98" s="66" t="s">
        <v>374</v>
      </c>
      <c r="F98" s="356"/>
      <c r="G98" s="356"/>
      <c r="H98" s="356"/>
      <c r="I98" s="365"/>
      <c r="J98" s="365"/>
    </row>
    <row r="99" spans="1:13" s="393" customFormat="1" x14ac:dyDescent="0.2">
      <c r="A99" s="356"/>
      <c r="B99" s="66" t="s">
        <v>375</v>
      </c>
      <c r="F99" s="356"/>
      <c r="G99" s="356"/>
      <c r="H99" s="356"/>
      <c r="I99" s="365"/>
      <c r="J99" s="365"/>
    </row>
    <row r="100" spans="1:13" s="393" customFormat="1" x14ac:dyDescent="0.2">
      <c r="A100" s="356"/>
      <c r="B100" s="66" t="s">
        <v>376</v>
      </c>
      <c r="F100" s="356"/>
      <c r="G100" s="356"/>
      <c r="H100" s="356"/>
      <c r="I100" s="365"/>
      <c r="J100" s="365"/>
    </row>
    <row r="101" spans="1:13" s="393" customFormat="1" x14ac:dyDescent="0.2">
      <c r="A101" s="356"/>
      <c r="B101" s="66" t="s">
        <v>377</v>
      </c>
      <c r="F101" s="356"/>
      <c r="G101" s="356"/>
      <c r="H101" s="356"/>
      <c r="I101" s="365"/>
      <c r="J101" s="365"/>
    </row>
    <row r="102" spans="1:13" s="393" customFormat="1" x14ac:dyDescent="0.2">
      <c r="A102" s="356"/>
      <c r="B102" s="66" t="s">
        <v>378</v>
      </c>
      <c r="F102" s="356"/>
      <c r="G102" s="356"/>
      <c r="H102" s="356"/>
      <c r="I102" s="365"/>
      <c r="J102" s="365"/>
    </row>
    <row r="103" spans="1:13" s="365" customFormat="1" x14ac:dyDescent="0.2">
      <c r="A103" s="356"/>
      <c r="B103" s="66" t="s">
        <v>379</v>
      </c>
      <c r="C103" s="393"/>
      <c r="D103" s="393"/>
      <c r="E103" s="393"/>
      <c r="F103" s="356"/>
      <c r="G103" s="356"/>
      <c r="H103" s="356"/>
      <c r="L103" s="393"/>
      <c r="M103" s="393"/>
    </row>
    <row r="104" spans="1:13" s="365" customFormat="1" x14ac:dyDescent="0.2">
      <c r="A104" s="356"/>
      <c r="B104" s="66" t="s">
        <v>380</v>
      </c>
      <c r="C104" s="393" t="s">
        <v>229</v>
      </c>
      <c r="D104" s="393"/>
      <c r="E104" s="393"/>
      <c r="F104" s="356"/>
      <c r="G104" s="356"/>
      <c r="H104" s="356"/>
      <c r="L104" s="393"/>
      <c r="M104" s="393"/>
    </row>
    <row r="105" spans="1:13" s="365" customFormat="1" x14ac:dyDescent="0.2">
      <c r="A105" s="356"/>
      <c r="B105" s="66" t="s">
        <v>340</v>
      </c>
      <c r="C105" s="393" t="s">
        <v>230</v>
      </c>
      <c r="D105" s="393"/>
      <c r="E105" s="393"/>
      <c r="F105" s="356"/>
      <c r="G105" s="356"/>
      <c r="H105" s="356"/>
      <c r="L105" s="393"/>
      <c r="M105" s="393"/>
    </row>
    <row r="106" spans="1:13" x14ac:dyDescent="0.2">
      <c r="B106" s="66" t="s">
        <v>329</v>
      </c>
    </row>
    <row r="107" spans="1:13" x14ac:dyDescent="0.2">
      <c r="B107" s="66" t="s">
        <v>381</v>
      </c>
    </row>
    <row r="108" spans="1:13" x14ac:dyDescent="0.2">
      <c r="B108" s="66" t="s">
        <v>382</v>
      </c>
    </row>
    <row r="109" spans="1:13" x14ac:dyDescent="0.2">
      <c r="B109" s="66" t="s">
        <v>383</v>
      </c>
    </row>
    <row r="110" spans="1:13" x14ac:dyDescent="0.2">
      <c r="B110" s="66" t="s">
        <v>384</v>
      </c>
    </row>
    <row r="111" spans="1:13" x14ac:dyDescent="0.2">
      <c r="B111" s="66" t="s">
        <v>228</v>
      </c>
    </row>
  </sheetData>
  <dataValidations count="4">
    <dataValidation type="list" allowBlank="1" showInputMessage="1" showErrorMessage="1" sqref="F43:F50 F4:F39" xr:uid="{00000000-0002-0000-9F00-000000000000}">
      <formula1>$C$65:$C$67</formula1>
    </dataValidation>
    <dataValidation type="list" allowBlank="1" showInputMessage="1" showErrorMessage="1" sqref="D43:D44 D4:D39" xr:uid="{00000000-0002-0000-9F00-000001000000}">
      <formula1>$B$65:$B$111</formula1>
    </dataValidation>
    <dataValidation type="list" allowBlank="1" showInputMessage="1" showErrorMessage="1" sqref="D51" xr:uid="{00000000-0002-0000-9F00-000002000000}">
      <formula1>$B$65:$B$84</formula1>
    </dataValidation>
    <dataValidation type="list" allowBlank="1" showInputMessage="1" showErrorMessage="1" sqref="D45:D50" xr:uid="{00000000-0002-0000-9F00-000003000000}">
      <formula1>$B$65:$B$103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filterMode="1">
    <tabColor rgb="FFFFC000"/>
    <pageSetUpPr fitToPage="1"/>
  </sheetPr>
  <dimension ref="A2:V151"/>
  <sheetViews>
    <sheetView showGridLines="0" zoomScale="80" zoomScaleNormal="80" workbookViewId="0">
      <selection activeCell="J65" sqref="J65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352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>VLOOKUP(A8,$A$103:$B$153,2,FALSE)</f>
        <v>3.0225999999999997</v>
      </c>
      <c r="E8" s="368">
        <f>IFERROR(VLOOKUP(A8,'Control -LR-ES Septiembre 2022'!$H$7:$N$22,3,FALSE),"0")</f>
        <v>0</v>
      </c>
      <c r="F8" s="368">
        <f>IFERROR(VLOOKUP(A8,'Control -LR-ES Septiembre 2022'!$H$7:$N$22,2,FALSE),"0")</f>
        <v>1360</v>
      </c>
      <c r="G8" s="368">
        <f>IFERROR(VLOOKUP(A8,'Control -LR-ES Septiembre 2022'!$H$7:$N$22,5,FALSE),"0")</f>
        <v>0</v>
      </c>
      <c r="H8" s="368">
        <f>IFERROR(VLOOKUP(A8,'Control -LR-ES Septiembre 2022'!$H$7:$N$22,4,FALSE),"0")</f>
        <v>0</v>
      </c>
      <c r="I8" s="326">
        <f>E8+F8+G8+H8</f>
        <v>1360</v>
      </c>
      <c r="J8" s="368" t="s">
        <v>12</v>
      </c>
      <c r="K8" s="385">
        <f>I8*D8</f>
        <v>4110.7359999999999</v>
      </c>
      <c r="L8" s="454"/>
      <c r="M8" s="380" t="s">
        <v>169</v>
      </c>
      <c r="N8" s="372">
        <f>I8</f>
        <v>1360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ref="D9:D54" si="0">VLOOKUP(A9,$A$103:$B$153,2,FALSE)</f>
        <v>4.0386000000000006</v>
      </c>
      <c r="E9" s="368" t="str">
        <f>IFERROR(VLOOKUP(A9,'Control -LR-ES Septiembre 2022'!$H$7:$N$22,3,FALSE),"0")</f>
        <v>0</v>
      </c>
      <c r="F9" s="368" t="str">
        <f>IFERROR(VLOOKUP(A9,'Control -LR-ES Septiembre 2022'!$H$7:$N$22,2,FALSE),"0")</f>
        <v>0</v>
      </c>
      <c r="G9" s="368" t="str">
        <f>IFERROR(VLOOKUP(A9,'Control -LR-ES Septiembre 2022'!$H$7:$N$22,5,FALSE),"0")</f>
        <v>0</v>
      </c>
      <c r="H9" s="368" t="str">
        <f>IFERROR(VLOOKUP(A9,'Control -LR-ES Septiembre 2022'!$H$7:$N$22,4,FALSE),"0")</f>
        <v>0</v>
      </c>
      <c r="I9" s="326">
        <f t="shared" ref="I9:I54" si="1">E9+F9+G9+H9</f>
        <v>0</v>
      </c>
      <c r="J9" s="368" t="s">
        <v>12</v>
      </c>
      <c r="K9" s="385">
        <f t="shared" ref="K9:K54" si="2">I9*D9</f>
        <v>0</v>
      </c>
      <c r="L9" s="454"/>
      <c r="M9" s="380"/>
      <c r="N9" s="372">
        <f t="shared" ref="N9:N54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3.0607000000000002</v>
      </c>
      <c r="E10" s="368">
        <f>IFERROR(VLOOKUP(A10,'Control -LR-ES Septiembre 2022'!$H$7:$N$22,3,FALSE),"0")</f>
        <v>0</v>
      </c>
      <c r="F10" s="368">
        <f>IFERROR(VLOOKUP(A10,'Control -LR-ES Septiembre 2022'!$H$7:$N$22,2,FALSE),"0")</f>
        <v>0</v>
      </c>
      <c r="G10" s="368">
        <f>IFERROR(VLOOKUP(A10,'Control -LR-ES Septiembre 2022'!$H$7:$N$22,5,FALSE),"0")</f>
        <v>70</v>
      </c>
      <c r="H10" s="368">
        <f>IFERROR(VLOOKUP(A10,'Control -LR-ES Septiembre 2022'!$H$7:$N$22,4,FALSE),"0")</f>
        <v>0</v>
      </c>
      <c r="I10" s="326">
        <f t="shared" si="1"/>
        <v>70</v>
      </c>
      <c r="J10" s="368" t="s">
        <v>12</v>
      </c>
      <c r="K10" s="385">
        <f t="shared" si="2"/>
        <v>214.24900000000002</v>
      </c>
      <c r="L10" s="454"/>
      <c r="M10" s="373" t="s">
        <v>154</v>
      </c>
      <c r="N10" s="372">
        <f t="shared" si="3"/>
        <v>70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2.7304999999999997</v>
      </c>
      <c r="E11" s="368" t="str">
        <f>IFERROR(VLOOKUP(A11,'Control -LR-ES Septiembre 2022'!$H$7:$N$22,3,FALSE),"0")</f>
        <v>0</v>
      </c>
      <c r="F11" s="368" t="str">
        <f>IFERROR(VLOOKUP(A11,'Control -LR-ES Septiembre 2022'!$H$7:$N$22,2,FALSE),"0")</f>
        <v>0</v>
      </c>
      <c r="G11" s="368" t="str">
        <f>IFERROR(VLOOKUP(A11,'Control -LR-ES Septiembre 2022'!$H$7:$N$22,5,FALSE),"0")</f>
        <v>0</v>
      </c>
      <c r="H11" s="368" t="str">
        <f>IFERROR(VLOOKUP(A11,'Control -LR-ES Septiembre 2022'!$H$7:$N$22,4,FALSE),"0")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3.5941000000000001</v>
      </c>
      <c r="E12" s="368">
        <f>IFERROR(VLOOKUP(A12,'Control -LR-ES Septiembre 2022'!$H$7:$N$22,3,FALSE),"0")</f>
        <v>0</v>
      </c>
      <c r="F12" s="368">
        <f>IFERROR(VLOOKUP(A12,'Control -LR-ES Septiembre 2022'!$H$7:$N$22,2,FALSE),"0")</f>
        <v>620</v>
      </c>
      <c r="G12" s="368">
        <f>IFERROR(VLOOKUP(A12,'Control -LR-ES Septiembre 2022'!$H$7:$N$22,5,FALSE),"0")</f>
        <v>0</v>
      </c>
      <c r="H12" s="368">
        <f>IFERROR(VLOOKUP(A12,'Control -LR-ES Septiembre 2022'!$H$7:$N$22,4,FALSE),"0")</f>
        <v>0</v>
      </c>
      <c r="I12" s="326">
        <f t="shared" si="1"/>
        <v>620</v>
      </c>
      <c r="J12" s="368" t="s">
        <v>12</v>
      </c>
      <c r="K12" s="385">
        <f t="shared" si="2"/>
        <v>2228.3420000000001</v>
      </c>
      <c r="L12" s="454"/>
      <c r="M12" s="373" t="s">
        <v>245</v>
      </c>
      <c r="N12" s="372">
        <f t="shared" si="3"/>
        <v>620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2.7304999999999997</v>
      </c>
      <c r="E13" s="368" t="str">
        <f>IFERROR(VLOOKUP(A13,'Control -LR-ES Septiembre 2022'!$H$7:$N$22,3,FALSE),"0")</f>
        <v>0</v>
      </c>
      <c r="F13" s="368" t="str">
        <f>IFERROR(VLOOKUP(A13,'Control -LR-ES Septiembre 2022'!$H$7:$N$22,2,FALSE),"0")</f>
        <v>0</v>
      </c>
      <c r="G13" s="368" t="str">
        <f>IFERROR(VLOOKUP(A13,'Control -LR-ES Septiembre 2022'!$H$7:$N$22,5,FALSE),"0")</f>
        <v>0</v>
      </c>
      <c r="H13" s="368" t="str">
        <f>IFERROR(VLOOKUP(A13,'Control -LR-ES Septiembre 2022'!$H$7:$N$22,4,FALSE),"0")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4.3941999999999997</v>
      </c>
      <c r="E14" s="368">
        <f>IFERROR(VLOOKUP(A14,'Control -LR-ES Septiembre 2022'!$H$7:$N$22,3,FALSE),"0")</f>
        <v>70</v>
      </c>
      <c r="F14" s="368">
        <f>IFERROR(VLOOKUP(A14,'Control -LR-ES Septiembre 2022'!$H$7:$N$22,2,FALSE),"0")</f>
        <v>0</v>
      </c>
      <c r="G14" s="368">
        <f>IFERROR(VLOOKUP(A14,'Control -LR-ES Septiembre 2022'!$H$7:$N$22,5,FALSE),"0")</f>
        <v>0</v>
      </c>
      <c r="H14" s="368">
        <f>IFERROR(VLOOKUP(A14,'Control -LR-ES Septiembre 2022'!$H$7:$N$22,4,FALSE),"0")</f>
        <v>0</v>
      </c>
      <c r="I14" s="326">
        <f t="shared" si="1"/>
        <v>70</v>
      </c>
      <c r="J14" s="368" t="s">
        <v>12</v>
      </c>
      <c r="K14" s="385">
        <f t="shared" si="2"/>
        <v>307.59399999999999</v>
      </c>
      <c r="L14" s="454"/>
      <c r="M14" s="373" t="s">
        <v>156</v>
      </c>
      <c r="N14" s="372">
        <f t="shared" si="3"/>
        <v>70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3.5051999999999999</v>
      </c>
      <c r="E15" s="368" t="str">
        <f>IFERROR(VLOOKUP(A15,'Control -LR-ES Septiembre 2022'!$H$7:$N$22,3,FALSE),"0")</f>
        <v>0</v>
      </c>
      <c r="F15" s="368" t="str">
        <f>IFERROR(VLOOKUP(A15,'Control -LR-ES Septiembre 2022'!$H$7:$N$22,2,FALSE),"0")</f>
        <v>0</v>
      </c>
      <c r="G15" s="368" t="str">
        <f>IFERROR(VLOOKUP(A15,'Control -LR-ES Septiembre 2022'!$H$7:$N$22,5,FALSE),"0")</f>
        <v>0</v>
      </c>
      <c r="H15" s="368" t="str">
        <f>IFERROR(VLOOKUP(A15,'Control -LR-ES Septiembre 2022'!$H$7:$N$22,4,FALSE),"0")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5.5752999999999995</v>
      </c>
      <c r="E16" s="368" t="str">
        <f>IFERROR(VLOOKUP(A16,'Control -LR-ES Septiembre 2022'!$H$7:$N$22,3,FALSE),"0")</f>
        <v>0</v>
      </c>
      <c r="F16" s="368" t="str">
        <f>IFERROR(VLOOKUP(A16,'Control -LR-ES Septiembre 2022'!$H$7:$N$22,2,FALSE),"0")</f>
        <v>0</v>
      </c>
      <c r="G16" s="368" t="str">
        <f>IFERROR(VLOOKUP(A16,'Control -LR-ES Septiembre 2022'!$H$7:$N$22,5,FALSE),"0")</f>
        <v>0</v>
      </c>
      <c r="H16" s="368" t="str">
        <f>IFERROR(VLOOKUP(A16,'Control -LR-ES Septiembre 2022'!$H$7:$N$22,4,FALSE),"0")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1.4985999999999999</v>
      </c>
      <c r="E17" s="368" t="str">
        <f>IFERROR(VLOOKUP(A17,'Control -LR-ES Septiembre 2022'!$H$7:$N$22,3,FALSE),"0")</f>
        <v>0</v>
      </c>
      <c r="F17" s="368" t="str">
        <f>IFERROR(VLOOKUP(A17,'Control -LR-ES Septiembre 2022'!$H$7:$N$22,2,FALSE),"0")</f>
        <v>0</v>
      </c>
      <c r="G17" s="368" t="str">
        <f>IFERROR(VLOOKUP(A17,'Control -LR-ES Septiembre 2022'!$H$7:$N$22,5,FALSE),"0")</f>
        <v>0</v>
      </c>
      <c r="H17" s="368" t="str">
        <f>IFERROR(VLOOKUP(A17,'Control -LR-ES Septiembre 2022'!$H$7:$N$22,4,FALSE),"0")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2.3368000000000002</v>
      </c>
      <c r="E18" s="368" t="str">
        <f>IFERROR(VLOOKUP(A18,'Control -LR-ES Septiembre 2022'!$H$7:$N$22,3,FALSE),"0")</f>
        <v>0</v>
      </c>
      <c r="F18" s="368" t="str">
        <f>IFERROR(VLOOKUP(A18,'Control -LR-ES Septiembre 2022'!$H$7:$N$22,2,FALSE),"0")</f>
        <v>0</v>
      </c>
      <c r="G18" s="368" t="str">
        <f>IFERROR(VLOOKUP(A18,'Control -LR-ES Septiembre 2022'!$H$7:$N$22,5,FALSE),"0")</f>
        <v>0</v>
      </c>
      <c r="H18" s="368" t="str">
        <f>IFERROR(VLOOKUP(A18,'Control -LR-ES Septiembre 2022'!$H$7:$N$22,4,FALSE),"0")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7.5946000000000007</v>
      </c>
      <c r="E19" s="368" t="str">
        <f>IFERROR(VLOOKUP(A19,'Control -LR-ES Septiembre 2022'!$H$7:$N$22,3,FALSE),"0")</f>
        <v>0</v>
      </c>
      <c r="F19" s="368" t="str">
        <f>IFERROR(VLOOKUP(A19,'Control -LR-ES Septiembre 2022'!$H$7:$N$22,2,FALSE),"0")</f>
        <v>0</v>
      </c>
      <c r="G19" s="368" t="str">
        <f>IFERROR(VLOOKUP(A19,'Control -LR-ES Septiembre 2022'!$H$7:$N$22,5,FALSE),"0")</f>
        <v>0</v>
      </c>
      <c r="H19" s="368" t="str">
        <f>IFERROR(VLOOKUP(A19,'Control -LR-ES Septiembre 2022'!$H$7:$N$22,4,FALSE),"0")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6.9215</v>
      </c>
      <c r="E20" s="368" t="str">
        <f>IFERROR(VLOOKUP(A20,'Control -LR-ES Septiembre 2022'!$H$7:$N$22,3,FALSE),"0")</f>
        <v>0</v>
      </c>
      <c r="F20" s="368" t="str">
        <f>IFERROR(VLOOKUP(A20,'Control -LR-ES Septiembre 2022'!$H$7:$N$22,2,FALSE),"0")</f>
        <v>0</v>
      </c>
      <c r="G20" s="368" t="str">
        <f>IFERROR(VLOOKUP(A20,'Control -LR-ES Septiembre 2022'!$H$7:$N$22,5,FALSE),"0")</f>
        <v>0</v>
      </c>
      <c r="H20" s="368" t="str">
        <f>IFERROR(VLOOKUP(A20,'Control -LR-ES Septiembre 2022'!$H$7:$N$22,4,FALSE),"0")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4.9530000000000003</v>
      </c>
      <c r="E21" s="368" t="str">
        <f>IFERROR(VLOOKUP(A21,'Control -LR-ES Septiembre 2022'!$H$7:$N$22,3,FALSE),"0")</f>
        <v>0</v>
      </c>
      <c r="F21" s="368" t="str">
        <f>IFERROR(VLOOKUP(A21,'Control -LR-ES Septiembre 2022'!$H$7:$N$22,2,FALSE),"0")</f>
        <v>0</v>
      </c>
      <c r="G21" s="368" t="str">
        <f>IFERROR(VLOOKUP(A21,'Control -LR-ES Septiembre 2022'!$H$7:$N$22,5,FALSE),"0")</f>
        <v>0</v>
      </c>
      <c r="H21" s="368" t="str">
        <f>IFERROR(VLOOKUP(A21,'Control -LR-ES Septiembre 2022'!$H$7:$N$22,4,FALSE),"0")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Septiembre 2022'!$H$7:$N$22,3,FALSE),"0")</f>
        <v>0</v>
      </c>
      <c r="F22" s="368" t="str">
        <f>IFERROR(VLOOKUP(A22,'Control -LR-ES Septiembre 2022'!$H$7:$N$22,2,FALSE),"0")</f>
        <v>0</v>
      </c>
      <c r="G22" s="368" t="str">
        <f>IFERROR(VLOOKUP(A22,'Control -LR-ES Septiembre 2022'!$H$7:$N$22,5,FALSE),"0")</f>
        <v>0</v>
      </c>
      <c r="H22" s="368" t="str">
        <f>IFERROR(VLOOKUP(A22,'Control -LR-ES Septiembre 2022'!$H$7:$N$22,4,FALSE),"0")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2.4129999999999998</v>
      </c>
      <c r="E23" s="368" t="str">
        <f>IFERROR(VLOOKUP(A23,'Control -LR-ES Septiembre 2022'!$H$7:$N$22,3,FALSE),"0")</f>
        <v>0</v>
      </c>
      <c r="F23" s="368" t="str">
        <f>IFERROR(VLOOKUP(A23,'Control -LR-ES Septiembre 2022'!$H$7:$N$22,2,FALSE),"0")</f>
        <v>0</v>
      </c>
      <c r="G23" s="368" t="str">
        <f>IFERROR(VLOOKUP(A23,'Control -LR-ES Septiembre 2022'!$H$7:$N$22,5,FALSE),"0")</f>
        <v>0</v>
      </c>
      <c r="H23" s="368" t="str">
        <f>IFERROR(VLOOKUP(A23,'Control -LR-ES Septiembre 2022'!$H$7:$N$22,4,FALSE),"0")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4.3179999999999996</v>
      </c>
      <c r="E24" s="368" t="str">
        <f>IFERROR(VLOOKUP(A24,'Control -LR-ES Septiembre 2022'!$H$7:$N$22,3,FALSE),"0")</f>
        <v>0</v>
      </c>
      <c r="F24" s="368" t="str">
        <f>IFERROR(VLOOKUP(A24,'Control -LR-ES Septiembre 2022'!$H$7:$N$22,2,FALSE),"0")</f>
        <v>0</v>
      </c>
      <c r="G24" s="368" t="str">
        <f>IFERROR(VLOOKUP(A24,'Control -LR-ES Septiembre 2022'!$H$7:$N$22,5,FALSE),"0")</f>
        <v>0</v>
      </c>
      <c r="H24" s="368" t="str">
        <f>IFERROR(VLOOKUP(A24,'Control -LR-ES Septiembre 2022'!$H$7:$N$22,4,FALSE),"0")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7.7469999999999999</v>
      </c>
      <c r="E25" s="368" t="str">
        <f>IFERROR(VLOOKUP(A25,'Control -LR-ES Septiembre 2022'!$H$7:$N$22,3,FALSE),"0")</f>
        <v>0</v>
      </c>
      <c r="F25" s="368" t="str">
        <f>IFERROR(VLOOKUP(A25,'Control -LR-ES Septiembre 2022'!$H$7:$N$22,2,FALSE),"0")</f>
        <v>0</v>
      </c>
      <c r="G25" s="368" t="str">
        <f>IFERROR(VLOOKUP(A25,'Control -LR-ES Septiembre 2022'!$H$7:$N$22,5,FALSE),"0")</f>
        <v>0</v>
      </c>
      <c r="H25" s="368" t="str">
        <f>IFERROR(VLOOKUP(A25,'Control -LR-ES Septiembre 2022'!$H$7:$N$22,4,FALSE),"0")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8.2550000000000008</v>
      </c>
      <c r="E26" s="368">
        <f>IFERROR(VLOOKUP(A26,'Control -LR-ES Septiembre 2022'!$H$7:$N$22,3,FALSE),"0")</f>
        <v>0</v>
      </c>
      <c r="F26" s="368">
        <f>IFERROR(VLOOKUP(A26,'Control -LR-ES Septiembre 2022'!$H$7:$N$22,2,FALSE),"0")</f>
        <v>1850</v>
      </c>
      <c r="G26" s="368">
        <f>IFERROR(VLOOKUP(A26,'Control -LR-ES Septiembre 2022'!$H$7:$N$22,5,FALSE),"0")</f>
        <v>0</v>
      </c>
      <c r="H26" s="368">
        <f>IFERROR(VLOOKUP(A26,'Control -LR-ES Septiembre 2022'!$H$7:$N$22,4,FALSE),"0")</f>
        <v>0</v>
      </c>
      <c r="I26" s="326">
        <f t="shared" si="1"/>
        <v>1850</v>
      </c>
      <c r="J26" s="375" t="s">
        <v>12</v>
      </c>
      <c r="K26" s="385">
        <f t="shared" si="2"/>
        <v>15271.750000000002</v>
      </c>
      <c r="L26" s="454"/>
      <c r="M26" s="373" t="s">
        <v>246</v>
      </c>
      <c r="N26" s="372">
        <f t="shared" si="3"/>
        <v>1850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7.3914000000000009</v>
      </c>
      <c r="E27" s="368" t="str">
        <f>IFERROR(VLOOKUP(A27,'Control -LR-ES Septiembre 2022'!$H$7:$N$22,3,FALSE),"0")</f>
        <v>0</v>
      </c>
      <c r="F27" s="368" t="str">
        <f>IFERROR(VLOOKUP(A27,'Control -LR-ES Septiembre 2022'!$H$7:$N$22,2,FALSE),"0")</f>
        <v>0</v>
      </c>
      <c r="G27" s="368" t="str">
        <f>IFERROR(VLOOKUP(A27,'Control -LR-ES Septiembre 2022'!$H$7:$N$22,5,FALSE),"0")</f>
        <v>0</v>
      </c>
      <c r="H27" s="368" t="str">
        <f>IFERROR(VLOOKUP(A27,'Control -LR-ES Septiembre 2022'!$H$7:$N$22,4,FALSE),"0")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Septiembre 2022'!$H$7:$N$22,3,FALSE),"0")</f>
        <v>0</v>
      </c>
      <c r="F28" s="368" t="str">
        <f>IFERROR(VLOOKUP(A28,'Control -LR-ES Septiembre 2022'!$H$7:$N$22,2,FALSE),"0")</f>
        <v>0</v>
      </c>
      <c r="G28" s="368" t="str">
        <f>IFERROR(VLOOKUP(A28,'Control -LR-ES Septiembre 2022'!$H$7:$N$22,5,FALSE),"0")</f>
        <v>0</v>
      </c>
      <c r="H28" s="368" t="str">
        <f>IFERROR(VLOOKUP(A28,'Control -LR-ES Septiembre 2022'!$H$7:$N$22,4,FALSE),"0")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5.8419999999999996</v>
      </c>
      <c r="E29" s="368" t="str">
        <f>IFERROR(VLOOKUP(A29,'Control -LR-ES Septiembre 2022'!$H$7:$N$22,3,FALSE),"0")</f>
        <v>0</v>
      </c>
      <c r="F29" s="368" t="str">
        <f>IFERROR(VLOOKUP(A29,'Control -LR-ES Septiembre 2022'!$H$7:$N$22,2,FALSE),"0")</f>
        <v>0</v>
      </c>
      <c r="G29" s="368" t="str">
        <f>IFERROR(VLOOKUP(A29,'Control -LR-ES Septiembre 2022'!$H$7:$N$22,5,FALSE),"0")</f>
        <v>0</v>
      </c>
      <c r="H29" s="368" t="str">
        <f>IFERROR(VLOOKUP(A29,'Control -LR-ES Septiembre 2022'!$H$7:$N$22,4,FALSE),"0")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2.7940000000000005</v>
      </c>
      <c r="E30" s="368">
        <f>IFERROR(VLOOKUP(A30,'Control -LR-ES Septiembre 2022'!$H$7:$N$22,3,FALSE),"0")</f>
        <v>0</v>
      </c>
      <c r="F30" s="368">
        <f>IFERROR(VLOOKUP(A30,'Control -LR-ES Septiembre 2022'!$H$7:$N$22,2,FALSE),"0")</f>
        <v>340</v>
      </c>
      <c r="G30" s="368">
        <f>IFERROR(VLOOKUP(A30,'Control -LR-ES Septiembre 2022'!$H$7:$N$22,5,FALSE),"0")</f>
        <v>0</v>
      </c>
      <c r="H30" s="368">
        <f>IFERROR(VLOOKUP(A30,'Control -LR-ES Septiembre 2022'!$H$7:$N$22,4,FALSE),"0")</f>
        <v>0</v>
      </c>
      <c r="I30" s="326">
        <f t="shared" si="1"/>
        <v>340</v>
      </c>
      <c r="J30" s="368" t="s">
        <v>12</v>
      </c>
      <c r="K30" s="385">
        <f t="shared" si="2"/>
        <v>949.96000000000015</v>
      </c>
      <c r="L30" s="454"/>
      <c r="M30" s="373" t="s">
        <v>247</v>
      </c>
      <c r="N30" s="372">
        <f t="shared" si="3"/>
        <v>340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4.9657</v>
      </c>
      <c r="E31" s="368" t="str">
        <f>IFERROR(VLOOKUP(A31,'Control -LR-ES Septiembre 2022'!$H$7:$N$22,3,FALSE),"0")</f>
        <v>0</v>
      </c>
      <c r="F31" s="368" t="str">
        <f>IFERROR(VLOOKUP(A31,'Control -LR-ES Septiembre 2022'!$H$7:$N$22,2,FALSE),"0")</f>
        <v>0</v>
      </c>
      <c r="G31" s="368" t="str">
        <f>IFERROR(VLOOKUP(A31,'Control -LR-ES Septiembre 2022'!$H$7:$N$22,5,FALSE),"0")</f>
        <v>0</v>
      </c>
      <c r="H31" s="368" t="str">
        <f>IFERROR(VLOOKUP(A31,'Control -LR-ES Septiembre 2022'!$H$7:$N$22,4,FALSE),"0")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4.1909999999999998</v>
      </c>
      <c r="E32" s="368" t="str">
        <f>IFERROR(VLOOKUP(A32,'Control -LR-ES Septiembre 2022'!$H$7:$N$22,3,FALSE),"0")</f>
        <v>0</v>
      </c>
      <c r="F32" s="368" t="str">
        <f>IFERROR(VLOOKUP(A32,'Control -LR-ES Septiembre 2022'!$H$7:$N$22,2,FALSE),"0")</f>
        <v>0</v>
      </c>
      <c r="G32" s="368" t="str">
        <f>IFERROR(VLOOKUP(A32,'Control -LR-ES Septiembre 2022'!$H$7:$N$22,5,FALSE),"0")</f>
        <v>0</v>
      </c>
      <c r="H32" s="368" t="str">
        <f>IFERROR(VLOOKUP(A32,'Control -LR-ES Septiembre 2022'!$H$7:$N$22,4,FALSE),"0")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5.2705000000000002</v>
      </c>
      <c r="E33" s="368" t="str">
        <f>IFERROR(VLOOKUP(A33,'Control -LR-ES Septiembre 2022'!$H$7:$N$22,3,FALSE),"0")</f>
        <v>0</v>
      </c>
      <c r="F33" s="368" t="str">
        <f>IFERROR(VLOOKUP(A33,'Control -LR-ES Septiembre 2022'!$H$7:$N$22,2,FALSE),"0")</f>
        <v>0</v>
      </c>
      <c r="G33" s="368" t="str">
        <f>IFERROR(VLOOKUP(A33,'Control -LR-ES Septiembre 2022'!$H$7:$N$22,5,FALSE),"0")</f>
        <v>0</v>
      </c>
      <c r="H33" s="368" t="str">
        <f>IFERROR(VLOOKUP(A33,'Control -LR-ES Septiembre 2022'!$H$7:$N$22,4,FALSE),"0")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5.5372000000000003</v>
      </c>
      <c r="E34" s="368" t="str">
        <f>IFERROR(VLOOKUP(A34,'Control -LR-ES Septiembre 2022'!$H$7:$N$22,3,FALSE),"0")</f>
        <v>0</v>
      </c>
      <c r="F34" s="368" t="str">
        <f>IFERROR(VLOOKUP(A34,'Control -LR-ES Septiembre 2022'!$H$7:$N$22,2,FALSE),"0")</f>
        <v>0</v>
      </c>
      <c r="G34" s="368" t="str">
        <f>IFERROR(VLOOKUP(A34,'Control -LR-ES Septiembre 2022'!$H$7:$N$22,5,FALSE),"0")</f>
        <v>0</v>
      </c>
      <c r="H34" s="368" t="str">
        <f>IFERROR(VLOOKUP(A34,'Control -LR-ES Septiembre 2022'!$H$7:$N$22,4,FALSE),"0")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6.7309999999999999</v>
      </c>
      <c r="E35" s="368">
        <f>IFERROR(VLOOKUP(A35,'Control -LR-ES Septiembre 2022'!$H$7:$N$22,3,FALSE),"0")</f>
        <v>0</v>
      </c>
      <c r="F35" s="368">
        <f>IFERROR(VLOOKUP(A35,'Control -LR-ES Septiembre 2022'!$H$7:$N$22,2,FALSE),"0")</f>
        <v>0</v>
      </c>
      <c r="G35" s="368">
        <f>IFERROR(VLOOKUP(A35,'Control -LR-ES Septiembre 2022'!$H$7:$N$22,5,FALSE),"0")</f>
        <v>0</v>
      </c>
      <c r="H35" s="368">
        <f>IFERROR(VLOOKUP(A35,'Control -LR-ES Septiembre 2022'!$H$7:$N$22,4,FALSE),"0")</f>
        <v>650</v>
      </c>
      <c r="I35" s="326">
        <f t="shared" si="1"/>
        <v>650</v>
      </c>
      <c r="J35" s="375" t="s">
        <v>12</v>
      </c>
      <c r="K35" s="385">
        <f t="shared" si="2"/>
        <v>4375.1499999999996</v>
      </c>
      <c r="L35" s="454"/>
      <c r="M35" s="373" t="s">
        <v>155</v>
      </c>
      <c r="N35" s="372">
        <f t="shared" si="3"/>
        <v>650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4.3179999999999996</v>
      </c>
      <c r="E36" s="368" t="str">
        <f>IFERROR(VLOOKUP(A36,'Control -LR-ES Septiembre 2022'!$H$7:$N$22,3,FALSE),"0")</f>
        <v>0</v>
      </c>
      <c r="F36" s="368" t="str">
        <f>IFERROR(VLOOKUP(A36,'Control -LR-ES Septiembre 2022'!$H$7:$N$22,2,FALSE),"0")</f>
        <v>0</v>
      </c>
      <c r="G36" s="368" t="str">
        <f>IFERROR(VLOOKUP(A36,'Control -LR-ES Septiembre 2022'!$H$7:$N$22,5,FALSE),"0")</f>
        <v>0</v>
      </c>
      <c r="H36" s="368" t="str">
        <f>IFERROR(VLOOKUP(A36,'Control -LR-ES Septiembre 2022'!$H$7:$N$22,4,FALSE),"0")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3.2766000000000002</v>
      </c>
      <c r="E37" s="368">
        <f>IFERROR(VLOOKUP(A37,'Control -LR-ES Septiembre 2022'!$H$7:$N$22,3,FALSE),"0")</f>
        <v>0</v>
      </c>
      <c r="F37" s="368">
        <f>IFERROR(VLOOKUP(A37,'Control -LR-ES Septiembre 2022'!$H$7:$N$22,2,FALSE),"0")</f>
        <v>520</v>
      </c>
      <c r="G37" s="368">
        <f>IFERROR(VLOOKUP(A37,'Control -LR-ES Septiembre 2022'!$H$7:$N$22,5,FALSE),"0")</f>
        <v>0</v>
      </c>
      <c r="H37" s="368">
        <f>IFERROR(VLOOKUP(A37,'Control -LR-ES Septiembre 2022'!$H$7:$N$22,4,FALSE),"0")</f>
        <v>0</v>
      </c>
      <c r="I37" s="326">
        <f t="shared" si="1"/>
        <v>520</v>
      </c>
      <c r="J37" s="375" t="s">
        <v>12</v>
      </c>
      <c r="K37" s="385">
        <f t="shared" si="2"/>
        <v>1703.8320000000001</v>
      </c>
      <c r="L37" s="454"/>
      <c r="M37" s="373" t="s">
        <v>75</v>
      </c>
      <c r="N37" s="372" t="s">
        <v>392</v>
      </c>
      <c r="O37" s="365"/>
      <c r="P37" s="365"/>
      <c r="Q37" s="365"/>
      <c r="R37" s="365"/>
    </row>
    <row r="38" spans="1:18" ht="24.95" hidden="1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5.588000000000001</v>
      </c>
      <c r="E38" s="368" t="str">
        <f>IFERROR(VLOOKUP(A38,'Control -LR-ES Septiembre 2022'!$H$7:$N$22,3,FALSE),"0")</f>
        <v>0</v>
      </c>
      <c r="F38" s="368" t="str">
        <f>IFERROR(VLOOKUP(A38,'Control -LR-ES Septiembre 2022'!$H$7:$N$22,2,FALSE),"0")</f>
        <v>0</v>
      </c>
      <c r="G38" s="368" t="str">
        <f>IFERROR(VLOOKUP(A38,'Control -LR-ES Septiembre 2022'!$H$7:$N$22,5,FALSE),"0")</f>
        <v>0</v>
      </c>
      <c r="H38" s="368" t="str">
        <f>IFERROR(VLOOKUP(A38,'Control -LR-ES Septiembre 2022'!$H$7:$N$22,4,FALSE),"0")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5.4609999999999994</v>
      </c>
      <c r="E39" s="368">
        <f>IFERROR(VLOOKUP(A39,'Control -LR-ES Septiembre 2022'!$H$7:$N$22,3,FALSE),"0")</f>
        <v>0</v>
      </c>
      <c r="F39" s="368">
        <f>IFERROR(VLOOKUP(A39,'Control -LR-ES Septiembre 2022'!$H$7:$N$22,2,FALSE),"0")</f>
        <v>0</v>
      </c>
      <c r="G39" s="368">
        <f>IFERROR(VLOOKUP(A39,'Control -LR-ES Septiembre 2022'!$H$7:$N$22,5,FALSE),"0")</f>
        <v>0</v>
      </c>
      <c r="H39" s="368">
        <f>IFERROR(VLOOKUP(A39,'Control -LR-ES Septiembre 2022'!$H$7:$N$22,4,FALSE),"0")</f>
        <v>160</v>
      </c>
      <c r="I39" s="326">
        <f t="shared" si="1"/>
        <v>160</v>
      </c>
      <c r="J39" s="368" t="s">
        <v>12</v>
      </c>
      <c r="K39" s="385">
        <f t="shared" si="2"/>
        <v>873.75999999999988</v>
      </c>
      <c r="L39" s="454"/>
      <c r="M39" s="373" t="s">
        <v>189</v>
      </c>
      <c r="N39" s="372">
        <f t="shared" si="3"/>
        <v>160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5.4609999999999994</v>
      </c>
      <c r="E40" s="368" t="str">
        <f>IFERROR(VLOOKUP(A40,'Control -LR-ES Septiembre 2022'!$H$7:$N$22,3,FALSE),"0")</f>
        <v>0</v>
      </c>
      <c r="F40" s="368" t="str">
        <f>IFERROR(VLOOKUP(A40,'Control -LR-ES Septiembre 2022'!$H$7:$N$22,2,FALSE),"0")</f>
        <v>0</v>
      </c>
      <c r="G40" s="368" t="str">
        <f>IFERROR(VLOOKUP(A40,'Control -LR-ES Septiembre 2022'!$H$7:$N$22,5,FALSE),"0")</f>
        <v>0</v>
      </c>
      <c r="H40" s="368" t="str">
        <f>IFERROR(VLOOKUP(A40,'Control -LR-ES Septiembre 2022'!$H$7:$N$22,4,FALSE),"0")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4.1021000000000001</v>
      </c>
      <c r="E41" s="368" t="str">
        <f>IFERROR(VLOOKUP(A41,'Control -LR-ES Septiembre 2022'!$H$7:$N$22,3,FALSE),"0")</f>
        <v>0</v>
      </c>
      <c r="F41" s="368" t="str">
        <f>IFERROR(VLOOKUP(A41,'Control -LR-ES Septiembre 2022'!$H$7:$N$22,2,FALSE),"0")</f>
        <v>0</v>
      </c>
      <c r="G41" s="368" t="str">
        <f>IFERROR(VLOOKUP(A41,'Control -LR-ES Septiembre 2022'!$H$7:$N$22,5,FALSE),"0")</f>
        <v>0</v>
      </c>
      <c r="H41" s="368" t="str">
        <f>IFERROR(VLOOKUP(A41,'Control -LR-ES Septiembre 2022'!$H$7:$N$22,4,FALSE),"0")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4.1021000000000001</v>
      </c>
      <c r="E42" s="368" t="str">
        <f>IFERROR(VLOOKUP(A42,'Control -LR-ES Septiembre 2022'!$H$7:$N$22,3,FALSE),"0")</f>
        <v>0</v>
      </c>
      <c r="F42" s="368" t="str">
        <f>IFERROR(VLOOKUP(A42,'Control -LR-ES Septiembre 2022'!$H$7:$N$22,2,FALSE),"0")</f>
        <v>0</v>
      </c>
      <c r="G42" s="368" t="str">
        <f>IFERROR(VLOOKUP(A42,'Control -LR-ES Septiembre 2022'!$H$7:$N$22,5,FALSE),"0")</f>
        <v>0</v>
      </c>
      <c r="H42" s="368" t="str">
        <f>IFERROR(VLOOKUP(A42,'Control -LR-ES Septiembre 2022'!$H$7:$N$22,4,FALSE),"0")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6.0451999999999995</v>
      </c>
      <c r="E43" s="368" t="str">
        <f>IFERROR(VLOOKUP(A43,'Control -LR-ES Septiembre 2022'!$H$7:$N$22,3,FALSE),"0")</f>
        <v>0</v>
      </c>
      <c r="F43" s="368" t="str">
        <f>IFERROR(VLOOKUP(A43,'Control -LR-ES Septiembre 2022'!$H$7:$N$22,2,FALSE),"0")</f>
        <v>0</v>
      </c>
      <c r="G43" s="368" t="str">
        <f>IFERROR(VLOOKUP(A43,'Control -LR-ES Septiembre 2022'!$H$7:$N$22,5,FALSE),"0")</f>
        <v>0</v>
      </c>
      <c r="H43" s="368" t="str">
        <f>IFERROR(VLOOKUP(A43,'Control -LR-ES Septiembre 2022'!$H$7:$N$22,4,FALSE),"0")</f>
        <v>0</v>
      </c>
      <c r="I43" s="326">
        <f t="shared" ref="I43:I48" si="4">E43+F43+G43+H43</f>
        <v>0</v>
      </c>
      <c r="J43" s="375" t="s">
        <v>12</v>
      </c>
      <c r="K43" s="385">
        <f t="shared" ref="K43:K48" si="5">I43*D43</f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5.6515000000000004</v>
      </c>
      <c r="E44" s="368">
        <f>IFERROR(VLOOKUP(A44,'Control -LR-ES Septiembre 2022'!$H$7:$N$22,3,FALSE),"0")</f>
        <v>0</v>
      </c>
      <c r="F44" s="368">
        <f>IFERROR(VLOOKUP(A44,'Control -LR-ES Septiembre 2022'!$H$7:$N$22,2,FALSE),"0")</f>
        <v>140</v>
      </c>
      <c r="G44" s="368">
        <f>IFERROR(VLOOKUP(A44,'Control -LR-ES Septiembre 2022'!$H$7:$N$22,5,FALSE),"0")</f>
        <v>0</v>
      </c>
      <c r="H44" s="368">
        <f>IFERROR(VLOOKUP(A44,'Control -LR-ES Septiembre 2022'!$H$7:$N$22,4,FALSE),"0")</f>
        <v>0</v>
      </c>
      <c r="I44" s="326">
        <f t="shared" si="4"/>
        <v>140</v>
      </c>
      <c r="J44" s="375" t="s">
        <v>12</v>
      </c>
      <c r="K44" s="385">
        <f t="shared" si="5"/>
        <v>791.21</v>
      </c>
      <c r="L44" s="454"/>
      <c r="M44" s="373" t="s">
        <v>203</v>
      </c>
      <c r="N44" s="372" t="s">
        <v>391</v>
      </c>
      <c r="O44" s="365"/>
      <c r="P44" s="365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6.5913000000000004</v>
      </c>
      <c r="E45" s="368" t="str">
        <f>IFERROR(VLOOKUP(A45,'Control -LR-ES Septiembre 2022'!$H$7:$N$22,3,FALSE),"0")</f>
        <v>0</v>
      </c>
      <c r="F45" s="368" t="str">
        <f>IFERROR(VLOOKUP(A45,'Control -LR-ES Septiembre 2022'!$H$7:$N$22,2,FALSE),"0")</f>
        <v>0</v>
      </c>
      <c r="G45" s="368" t="str">
        <f>IFERROR(VLOOKUP(A45,'Control -LR-ES Septiembre 2022'!$H$7:$N$22,5,FALSE),"0")</f>
        <v>0</v>
      </c>
      <c r="H45" s="368" t="str">
        <f>IFERROR(VLOOKUP(A45,'Control -LR-ES Septiembre 2022'!$H$7:$N$22,4,FALSE),"0")</f>
        <v>0</v>
      </c>
      <c r="I45" s="326">
        <f t="shared" si="4"/>
        <v>0</v>
      </c>
      <c r="J45" s="375" t="s">
        <v>12</v>
      </c>
      <c r="K45" s="385">
        <f t="shared" si="5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6.6548000000000007</v>
      </c>
      <c r="E46" s="368" t="str">
        <f>IFERROR(VLOOKUP(A46,'Control -LR-ES Septiembre 2022'!$H$7:$N$22,3,FALSE),"0")</f>
        <v>0</v>
      </c>
      <c r="F46" s="368" t="str">
        <f>IFERROR(VLOOKUP(A46,'Control -LR-ES Septiembre 2022'!$H$7:$N$22,2,FALSE),"0")</f>
        <v>0</v>
      </c>
      <c r="G46" s="368" t="str">
        <f>IFERROR(VLOOKUP(A46,'Control -LR-ES Septiembre 2022'!$H$7:$N$22,5,FALSE),"0")</f>
        <v>0</v>
      </c>
      <c r="H46" s="368" t="str">
        <f>IFERROR(VLOOKUP(A46,'Control -LR-ES Septiembre 2022'!$H$7:$N$22,4,FALSE),"0")</f>
        <v>0</v>
      </c>
      <c r="I46" s="326">
        <f t="shared" si="4"/>
        <v>0</v>
      </c>
      <c r="J46" s="375"/>
      <c r="K46" s="385">
        <f t="shared" si="5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4.9530000000000003</v>
      </c>
      <c r="E47" s="368" t="str">
        <f>IFERROR(VLOOKUP(A47,'Control -LR-ES Septiembre 2022'!$H$7:$N$22,3,FALSE),"0")</f>
        <v>0</v>
      </c>
      <c r="F47" s="368" t="str">
        <f>IFERROR(VLOOKUP(A47,'Control -LR-ES Septiembre 2022'!$H$7:$N$22,2,FALSE),"0")</f>
        <v>0</v>
      </c>
      <c r="G47" s="368" t="str">
        <f>IFERROR(VLOOKUP(A47,'Control -LR-ES Septiembre 2022'!$H$7:$N$22,5,FALSE),"0")</f>
        <v>0</v>
      </c>
      <c r="H47" s="368" t="str">
        <f>IFERROR(VLOOKUP(A47,'Control -LR-ES Septiembre 2022'!$H$7:$N$22,4,FALSE),"0")</f>
        <v>0</v>
      </c>
      <c r="I47" s="326">
        <f t="shared" si="4"/>
        <v>0</v>
      </c>
      <c r="J47" s="375" t="s">
        <v>12</v>
      </c>
      <c r="K47" s="385">
        <f t="shared" si="5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5.8039000000000005</v>
      </c>
      <c r="E48" s="368" t="str">
        <f>IFERROR(VLOOKUP(A48,'Control -LR-ES Septiembre 2022'!$H$7:$N$22,3,FALSE),"0")</f>
        <v>0</v>
      </c>
      <c r="F48" s="368" t="str">
        <f>IFERROR(VLOOKUP(A48,'Control -LR-ES Septiembre 2022'!$H$7:$N$22,2,FALSE),"0")</f>
        <v>0</v>
      </c>
      <c r="G48" s="368" t="str">
        <f>IFERROR(VLOOKUP(A48,'Control -LR-ES Septiembre 2022'!$H$7:$N$22,5,FALSE),"0")</f>
        <v>0</v>
      </c>
      <c r="H48" s="368" t="str">
        <f>IFERROR(VLOOKUP(A48,'Control -LR-ES Septiembre 2022'!$H$7:$N$22,4,FALSE),"0")</f>
        <v>0</v>
      </c>
      <c r="I48" s="326">
        <f t="shared" si="4"/>
        <v>0</v>
      </c>
      <c r="J48" s="375" t="s">
        <v>12</v>
      </c>
      <c r="K48" s="385">
        <f t="shared" si="5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6.2230000000000008</v>
      </c>
      <c r="E49" s="368">
        <f>IFERROR(VLOOKUP(A49,'Control -LR-ES Septiembre 2022'!$H$7:$N$22,3,FALSE),"0")</f>
        <v>470</v>
      </c>
      <c r="F49" s="368">
        <f>IFERROR(VLOOKUP(A49,'Control -LR-ES Septiembre 2022'!$H$7:$N$22,2,FALSE),"0")</f>
        <v>0</v>
      </c>
      <c r="G49" s="368">
        <f>IFERROR(VLOOKUP(A49,'Control -LR-ES Septiembre 2022'!$H$7:$N$22,5,FALSE),"0")</f>
        <v>0</v>
      </c>
      <c r="H49" s="368">
        <f>IFERROR(VLOOKUP(A49,'Control -LR-ES Septiembre 2022'!$H$7:$N$22,4,FALSE),"0")</f>
        <v>0</v>
      </c>
      <c r="I49" s="326">
        <f t="shared" si="1"/>
        <v>470</v>
      </c>
      <c r="J49" s="375" t="s">
        <v>12</v>
      </c>
      <c r="K49" s="385">
        <f t="shared" si="2"/>
        <v>2924.8100000000004</v>
      </c>
      <c r="L49" s="454"/>
      <c r="M49" s="373" t="s">
        <v>336</v>
      </c>
      <c r="N49" s="372">
        <f t="shared" si="3"/>
        <v>470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7.0231000000000003</v>
      </c>
      <c r="E50" s="368" t="str">
        <f>IFERROR(VLOOKUP(A50,'Control -LR-ES Septiembre 2022'!$H$7:$N$22,3,FALSE),"0")</f>
        <v>0</v>
      </c>
      <c r="F50" s="368" t="str">
        <f>IFERROR(VLOOKUP(A50,'Control -LR-ES Septiembre 2022'!$H$7:$N$22,2,FALSE),"0")</f>
        <v>0</v>
      </c>
      <c r="G50" s="368" t="str">
        <f>IFERROR(VLOOKUP(A50,'Control -LR-ES Septiembre 2022'!$H$7:$N$22,5,FALSE),"0")</f>
        <v>0</v>
      </c>
      <c r="H50" s="368" t="str">
        <f>IFERROR(VLOOKUP(A50,'Control -LR-ES Septiembre 2022'!$H$7:$N$22,4,FALSE),"0")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6.2102999999999993</v>
      </c>
      <c r="E51" s="368" t="str">
        <f>IFERROR(VLOOKUP(A51,'Control -LR-ES Septiembre 2022'!$H$7:$N$22,3,FALSE),"0")</f>
        <v>0</v>
      </c>
      <c r="F51" s="368" t="str">
        <f>IFERROR(VLOOKUP(A51,'Control -LR-ES Septiembre 2022'!$H$7:$N$22,2,FALSE),"0")</f>
        <v>0</v>
      </c>
      <c r="G51" s="368" t="str">
        <f>IFERROR(VLOOKUP(A51,'Control -LR-ES Septiembre 2022'!$H$7:$N$22,5,FALSE),"0")</f>
        <v>0</v>
      </c>
      <c r="H51" s="368" t="str">
        <f>IFERROR(VLOOKUP(A51,'Control -LR-ES Septiembre 2022'!$H$7:$N$22,4,FALSE),"0")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7.9501999999999997</v>
      </c>
      <c r="E52" s="368" t="str">
        <f>IFERROR(VLOOKUP(A52,'Control -LR-ES Septiembre 2022'!$H$7:$N$22,3,FALSE),"0")</f>
        <v>0</v>
      </c>
      <c r="F52" s="368" t="str">
        <f>IFERROR(VLOOKUP(A52,'Control -LR-ES Septiembre 2022'!$H$7:$N$22,2,FALSE),"0")</f>
        <v>0</v>
      </c>
      <c r="G52" s="368" t="str">
        <f>IFERROR(VLOOKUP(A52,'Control -LR-ES Septiembre 2022'!$H$7:$N$22,5,FALSE),"0")</f>
        <v>0</v>
      </c>
      <c r="H52" s="368" t="str">
        <f>IFERROR(VLOOKUP(A52,'Control -LR-ES Septiembre 2022'!$H$7:$N$22,4,FALSE),"0")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384</v>
      </c>
      <c r="B53" s="368">
        <v>46</v>
      </c>
      <c r="C53" s="382" t="s">
        <v>227</v>
      </c>
      <c r="D53" s="385">
        <f t="shared" si="0"/>
        <v>5.588000000000001</v>
      </c>
      <c r="E53" s="368">
        <f>IFERROR(VLOOKUP(A53,'Control -LR-ES Septiembre 2022'!$H$7:$N$22,3,FALSE),"0")</f>
        <v>1340</v>
      </c>
      <c r="F53" s="368">
        <f>IFERROR(VLOOKUP(A53,'Control -LR-ES Septiembre 2022'!$H$7:$N$22,2,FALSE),"0")</f>
        <v>0</v>
      </c>
      <c r="G53" s="368">
        <f>IFERROR(VLOOKUP(A53,'Control -LR-ES Septiembre 2022'!$H$7:$N$22,5,FALSE),"0")</f>
        <v>0</v>
      </c>
      <c r="H53" s="368">
        <f>IFERROR(VLOOKUP(A53,'Control -LR-ES Septiembre 2022'!$H$7:$N$22,4,FALSE),"0")</f>
        <v>0</v>
      </c>
      <c r="I53" s="326">
        <f t="shared" si="1"/>
        <v>1340</v>
      </c>
      <c r="J53" s="375" t="s">
        <v>12</v>
      </c>
      <c r="K53" s="385">
        <f t="shared" si="2"/>
        <v>7487.920000000001</v>
      </c>
      <c r="L53" s="454"/>
      <c r="M53" s="373">
        <v>20002380</v>
      </c>
      <c r="N53" s="372">
        <f t="shared" si="3"/>
        <v>1340</v>
      </c>
      <c r="O53" s="356" t="s">
        <v>224</v>
      </c>
      <c r="R53" s="365"/>
    </row>
    <row r="54" spans="1:22" ht="28.5" hidden="1" customHeight="1" x14ac:dyDescent="0.2">
      <c r="A54" t="s">
        <v>228</v>
      </c>
      <c r="B54" s="368">
        <v>47</v>
      </c>
      <c r="C54" s="389" t="s">
        <v>228</v>
      </c>
      <c r="D54" s="385">
        <f t="shared" si="0"/>
        <v>4.9276</v>
      </c>
      <c r="E54" s="368" t="str">
        <f>IFERROR(VLOOKUP(A54,'Control -LR-ES Septiembre 2022'!$H$7:$N$22,3,FALSE),"0")</f>
        <v>0</v>
      </c>
      <c r="F54" s="368" t="str">
        <f>IFERROR(VLOOKUP(A54,'Control -LR-ES Septiembre 2022'!$H$7:$N$22,2,FALSE),"0")</f>
        <v>0</v>
      </c>
      <c r="G54" s="368" t="str">
        <f>IFERROR(VLOOKUP(A54,'Control -LR-ES Septiembre 2022'!$H$7:$N$22,5,FALSE),"0")</f>
        <v>0</v>
      </c>
      <c r="H54" s="368" t="str">
        <f>IFERROR(VLOOKUP(A54,'Control -LR-ES Septiembre 2022'!$H$7:$N$22,4,FALSE),"0")</f>
        <v>0</v>
      </c>
      <c r="I54" s="326">
        <f t="shared" si="1"/>
        <v>0</v>
      </c>
      <c r="J54" s="375" t="s">
        <v>12</v>
      </c>
      <c r="K54" s="385">
        <f t="shared" si="2"/>
        <v>0</v>
      </c>
      <c r="L54" s="454"/>
      <c r="M54" s="373"/>
      <c r="N54" s="387">
        <f t="shared" si="3"/>
        <v>0</v>
      </c>
    </row>
    <row r="55" spans="1:22" s="268" customFormat="1" ht="30" customHeight="1" x14ac:dyDescent="0.2">
      <c r="A55"/>
      <c r="B55" s="269"/>
      <c r="C55" s="592" t="s">
        <v>11</v>
      </c>
      <c r="D55" s="593"/>
      <c r="E55" s="326">
        <f>SUM(E8:E54)</f>
        <v>1880</v>
      </c>
      <c r="F55" s="326">
        <f>SUM(F8:F54)</f>
        <v>4830</v>
      </c>
      <c r="G55" s="326">
        <f>SUM(G8:G54)</f>
        <v>70</v>
      </c>
      <c r="H55" s="326">
        <f>SUM(H8:H54)</f>
        <v>810</v>
      </c>
      <c r="I55" s="333">
        <f>SUM(I8:I54)</f>
        <v>7590</v>
      </c>
      <c r="J55" s="390" t="s">
        <v>12</v>
      </c>
      <c r="K55" s="461">
        <f>SUM(K8:K54)</f>
        <v>41239.312999999995</v>
      </c>
      <c r="L55" s="454"/>
      <c r="M55" s="271"/>
      <c r="O55" s="372"/>
      <c r="P55" s="361"/>
      <c r="Q55" s="361"/>
      <c r="R55" s="361"/>
      <c r="S55" s="361"/>
    </row>
    <row r="56" spans="1:22" s="268" customFormat="1" ht="30" customHeight="1" x14ac:dyDescent="0.2">
      <c r="A56"/>
      <c r="B56" s="269"/>
      <c r="C56" s="462"/>
      <c r="D56" s="462"/>
      <c r="E56" s="331"/>
      <c r="F56" s="331"/>
      <c r="G56" s="331"/>
      <c r="H56" s="331"/>
      <c r="I56" s="332"/>
      <c r="K56" s="70" t="s">
        <v>291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542" t="s">
        <v>322</v>
      </c>
      <c r="D57" s="542"/>
      <c r="E57" s="542"/>
      <c r="F57" s="542"/>
      <c r="G57" s="542"/>
      <c r="H57" s="542"/>
      <c r="I57" s="542"/>
      <c r="J57" s="463">
        <f>K57/K57</f>
        <v>1</v>
      </c>
      <c r="K57" s="309">
        <f>K55</f>
        <v>41239.312999999995</v>
      </c>
      <c r="L57" s="454"/>
      <c r="M57" s="386"/>
      <c r="N57" s="286"/>
      <c r="S57" s="361"/>
      <c r="T57" s="361"/>
      <c r="U57" s="361"/>
      <c r="V57" s="361"/>
    </row>
    <row r="58" spans="1:22" s="268" customFormat="1" ht="30" customHeight="1" x14ac:dyDescent="0.2">
      <c r="A58"/>
      <c r="B58" s="269"/>
      <c r="C58" s="542" t="s">
        <v>311</v>
      </c>
      <c r="D58" s="542"/>
      <c r="E58" s="542"/>
      <c r="F58" s="542"/>
      <c r="G58" s="542"/>
      <c r="H58" s="542"/>
      <c r="I58" s="542"/>
      <c r="J58" s="463">
        <f>K58/$K$57</f>
        <v>0.25995399098913219</v>
      </c>
      <c r="K58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$53*E53+$D$54*E54+D52*E52+D43*E43+D44*E44+D45*E45+D46*E46+D47*E47+D48*E48)</f>
        <v>10720.324000000001</v>
      </c>
      <c r="L58" s="454"/>
      <c r="M58" s="386"/>
      <c r="N58" s="286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313</v>
      </c>
      <c r="D59" s="542"/>
      <c r="E59" s="542"/>
      <c r="F59" s="542"/>
      <c r="G59" s="542"/>
      <c r="H59" s="542"/>
      <c r="I59" s="542"/>
      <c r="J59" s="463">
        <f>K59/$K$57</f>
        <v>0.60757146948592478</v>
      </c>
      <c r="K59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$53*F53+$D$54*F54+D52*F52+D43*F43+D44*F44+D45*F45+D46*F46+D47*F47+D48*F48)</f>
        <v>25055.829999999998</v>
      </c>
      <c r="L59" s="386"/>
      <c r="M59" s="386"/>
      <c r="N59" s="286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601" t="s">
        <v>312</v>
      </c>
      <c r="D60" s="601"/>
      <c r="E60" s="601"/>
      <c r="F60" s="601"/>
      <c r="G60" s="601"/>
      <c r="H60" s="601"/>
      <c r="I60" s="601"/>
      <c r="J60" s="463">
        <f>K60/$K$57</f>
        <v>5.1952611334723266E-3</v>
      </c>
      <c r="K60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$53*G53+$D$54*G54+D52*G52+D43*G43+D44*G44+D45*G45+D46*G46+D47*G47+D48*G48)</f>
        <v>214.24900000000002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314</v>
      </c>
      <c r="D61" s="601"/>
      <c r="E61" s="601"/>
      <c r="F61" s="601"/>
      <c r="G61" s="601"/>
      <c r="H61" s="601"/>
      <c r="I61" s="601"/>
      <c r="J61" s="463">
        <f>K61/$K$57</f>
        <v>0.1272792783914708</v>
      </c>
      <c r="K61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$53*H53+$D$54*H54+D52*H52+D43*H43+D44*H44+D45*H45+D46*H46+D47*H47+D48*H48)</f>
        <v>5248.91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B62" s="269"/>
      <c r="C62" s="274"/>
      <c r="D62" s="145"/>
      <c r="E62" s="275"/>
      <c r="F62" s="276" t="e">
        <f>#REF!+#REF!</f>
        <v>#REF!</v>
      </c>
      <c r="G62" s="145"/>
      <c r="H62" s="241"/>
      <c r="I62" s="145"/>
      <c r="K62" s="70" t="s">
        <v>291</v>
      </c>
      <c r="L62" s="386"/>
      <c r="M62" s="386"/>
      <c r="N62" s="286"/>
      <c r="S62" s="361"/>
      <c r="T62" s="361"/>
      <c r="U62" s="361"/>
      <c r="V62" s="361"/>
    </row>
    <row r="63" spans="1:22" ht="30" customHeight="1" x14ac:dyDescent="0.2">
      <c r="B63" s="380"/>
      <c r="C63" s="579" t="s">
        <v>306</v>
      </c>
      <c r="D63" s="579"/>
      <c r="E63" s="579"/>
      <c r="F63" s="579"/>
      <c r="G63" s="579"/>
      <c r="H63" s="391">
        <v>2094.98</v>
      </c>
      <c r="I63" s="279">
        <v>0.3</v>
      </c>
      <c r="J63" s="368" t="s">
        <v>10</v>
      </c>
      <c r="K63" s="309">
        <f>(H63*I63)</f>
        <v>628.49400000000003</v>
      </c>
      <c r="L63" s="386"/>
      <c r="M63" s="386"/>
      <c r="N63" s="381"/>
      <c r="O63" s="392"/>
      <c r="P63" s="393"/>
      <c r="Q63" s="393"/>
      <c r="R63" s="393"/>
      <c r="S63" s="393"/>
      <c r="T63" s="365"/>
    </row>
    <row r="64" spans="1:22" ht="30" customHeight="1" x14ac:dyDescent="0.2">
      <c r="B64" s="380"/>
      <c r="C64" s="594" t="s">
        <v>315</v>
      </c>
      <c r="D64" s="594"/>
      <c r="E64" s="594"/>
      <c r="F64" s="594"/>
      <c r="G64" s="594"/>
      <c r="H64" s="391">
        <v>2094.98</v>
      </c>
      <c r="I64" s="279">
        <v>0.1</v>
      </c>
      <c r="J64" s="368" t="s">
        <v>10</v>
      </c>
      <c r="K64" s="309">
        <f>(H64*I64)</f>
        <v>209.49800000000002</v>
      </c>
      <c r="L64" s="386"/>
      <c r="M64" s="344">
        <v>20002585</v>
      </c>
      <c r="N64" s="381">
        <f>H64</f>
        <v>2094.98</v>
      </c>
      <c r="O64" s="392">
        <v>0.4</v>
      </c>
      <c r="P64" s="393"/>
      <c r="Q64" s="393"/>
      <c r="R64" s="393"/>
      <c r="S64" s="393"/>
      <c r="T64" s="365"/>
    </row>
    <row r="65" spans="1:21" ht="30" customHeight="1" x14ac:dyDescent="0.2">
      <c r="B65" s="380"/>
      <c r="C65" s="579" t="s">
        <v>305</v>
      </c>
      <c r="D65" s="579"/>
      <c r="E65" s="579"/>
      <c r="F65" s="579"/>
      <c r="G65" s="579"/>
      <c r="H65" s="394">
        <f>'Certifi, servi.EM Septiembre 22'!F62</f>
        <v>1200728.3300624329</v>
      </c>
      <c r="I65" s="279">
        <v>0.3</v>
      </c>
      <c r="J65" s="368" t="s">
        <v>10</v>
      </c>
      <c r="K65" s="395">
        <f>(H65*I65)</f>
        <v>360218.49901872984</v>
      </c>
      <c r="L65" s="386"/>
      <c r="M65" s="342">
        <v>20002369</v>
      </c>
      <c r="N65" s="381">
        <f>H65</f>
        <v>1200728.3300624329</v>
      </c>
      <c r="O65" s="392">
        <f>0.4</f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4" t="s">
        <v>316</v>
      </c>
      <c r="D66" s="594"/>
      <c r="E66" s="594"/>
      <c r="F66" s="594"/>
      <c r="G66" s="594"/>
      <c r="H66" s="394">
        <f>'Certifi, servi.EM Septiembre 22'!F62</f>
        <v>1200728.3300624329</v>
      </c>
      <c r="I66" s="279">
        <v>0.1</v>
      </c>
      <c r="J66" s="368" t="s">
        <v>10</v>
      </c>
      <c r="K66" s="395">
        <f>(H66*I66)</f>
        <v>120072.83300624329</v>
      </c>
      <c r="L66" s="386"/>
      <c r="M66" s="386"/>
      <c r="O66" s="149"/>
      <c r="P66" s="392"/>
      <c r="Q66" s="393"/>
      <c r="R66" s="393"/>
      <c r="S66" s="393"/>
      <c r="T66" s="393"/>
      <c r="U66" s="365"/>
    </row>
    <row r="67" spans="1:21" ht="30" customHeight="1" x14ac:dyDescent="0.25">
      <c r="A67" s="372"/>
      <c r="B67" s="397"/>
      <c r="C67" s="398"/>
      <c r="D67" s="12"/>
      <c r="E67" s="12"/>
      <c r="F67" s="399"/>
      <c r="G67" s="399"/>
      <c r="H67" s="13"/>
      <c r="I67" s="399"/>
      <c r="J67" s="399"/>
      <c r="K67" s="13"/>
      <c r="L67" s="386"/>
      <c r="M67" s="386"/>
      <c r="N67" s="386"/>
      <c r="O67" s="386"/>
    </row>
    <row r="68" spans="1:21" s="282" customFormat="1" ht="30" customHeight="1" x14ac:dyDescent="0.2">
      <c r="A68" s="268"/>
      <c r="B68" s="566" t="s">
        <v>296</v>
      </c>
      <c r="C68" s="567"/>
      <c r="D68" s="567"/>
      <c r="E68" s="567"/>
      <c r="F68" s="567"/>
      <c r="G68" s="568"/>
      <c r="H68" s="281" t="s">
        <v>8</v>
      </c>
      <c r="I68" s="540">
        <f>K63+K57+K64</f>
        <v>42077.304999999993</v>
      </c>
      <c r="J68" s="565"/>
      <c r="K68" s="541"/>
      <c r="L68" s="464"/>
      <c r="M68" s="386"/>
      <c r="N68" s="386"/>
      <c r="O68" s="386"/>
      <c r="P68" s="268"/>
      <c r="Q68" s="268"/>
      <c r="R68" s="268"/>
      <c r="S68" s="268"/>
      <c r="T68" s="268"/>
    </row>
    <row r="69" spans="1:21" s="282" customFormat="1" ht="30" customHeight="1" x14ac:dyDescent="0.2">
      <c r="A69" s="268"/>
      <c r="B69" s="566" t="s">
        <v>15</v>
      </c>
      <c r="C69" s="567"/>
      <c r="D69" s="567"/>
      <c r="E69" s="567"/>
      <c r="F69" s="567"/>
      <c r="G69" s="568"/>
      <c r="H69" s="281" t="s">
        <v>9</v>
      </c>
      <c r="I69" s="540">
        <f>K65+K66</f>
        <v>480291.33202497312</v>
      </c>
      <c r="J69" s="565"/>
      <c r="K69" s="541"/>
      <c r="L69" s="474"/>
      <c r="M69" s="386"/>
      <c r="N69" s="386"/>
      <c r="O69" s="386"/>
      <c r="P69" s="268"/>
      <c r="Q69" s="268"/>
      <c r="R69" s="268"/>
      <c r="S69" s="268"/>
      <c r="T69" s="268"/>
    </row>
    <row r="70" spans="1:21" x14ac:dyDescent="0.2">
      <c r="A70" s="451"/>
      <c r="B70" s="405"/>
      <c r="C70" s="372"/>
      <c r="D70" s="372"/>
      <c r="E70" s="372"/>
      <c r="H70" s="404"/>
      <c r="K70" s="406"/>
      <c r="L70" s="386"/>
      <c r="M70" s="386"/>
      <c r="N70" s="386"/>
      <c r="O70" s="386"/>
    </row>
    <row r="71" spans="1:21" ht="21.95" customHeight="1" x14ac:dyDescent="0.2">
      <c r="A71" s="451"/>
      <c r="B71" s="405"/>
      <c r="C71" s="372"/>
      <c r="D71" s="372"/>
      <c r="E71" s="372"/>
      <c r="H71" s="404"/>
      <c r="K71" s="406"/>
      <c r="L71" s="404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D74" s="410"/>
      <c r="E74" s="410"/>
      <c r="F74" s="410"/>
      <c r="G74" s="410"/>
      <c r="H74" s="410"/>
      <c r="I74" s="410"/>
      <c r="J74" s="410"/>
      <c r="K74" s="411"/>
      <c r="L74" s="410"/>
      <c r="M74" s="410"/>
    </row>
    <row r="75" spans="1:21" ht="21.95" customHeight="1" x14ac:dyDescent="0.2">
      <c r="A75" s="451"/>
      <c r="B75" s="405"/>
      <c r="D75" s="410"/>
      <c r="F75" s="410"/>
      <c r="G75" s="410"/>
      <c r="H75" s="410"/>
      <c r="I75" s="410"/>
      <c r="J75" s="410"/>
      <c r="K75" s="411"/>
      <c r="L75" s="410"/>
      <c r="M75" s="410"/>
    </row>
    <row r="76" spans="1:21" ht="23.25" customHeight="1" x14ac:dyDescent="0.2">
      <c r="A76" s="451"/>
      <c r="B76" s="405"/>
      <c r="C76" s="412" t="s">
        <v>16</v>
      </c>
      <c r="D76" s="413"/>
      <c r="F76" s="465"/>
      <c r="G76" s="465"/>
      <c r="H76" s="577" t="s">
        <v>17</v>
      </c>
      <c r="I76" s="577"/>
      <c r="J76" s="577"/>
      <c r="K76" s="578"/>
      <c r="L76" s="414"/>
      <c r="M76" s="414"/>
    </row>
    <row r="77" spans="1:21" ht="15.75" x14ac:dyDescent="0.25">
      <c r="A77" s="451"/>
      <c r="B77" s="415"/>
      <c r="C77" s="416" t="s">
        <v>344</v>
      </c>
      <c r="D77" s="417"/>
      <c r="E77" s="418" t="s">
        <v>258</v>
      </c>
      <c r="F77" s="418"/>
      <c r="G77" s="418"/>
      <c r="H77" s="419"/>
      <c r="I77" s="418"/>
      <c r="J77" s="418"/>
      <c r="K77" s="419"/>
      <c r="L77" s="418"/>
      <c r="M77" s="418"/>
    </row>
    <row r="78" spans="1:21" ht="21.95" customHeight="1" x14ac:dyDescent="0.2">
      <c r="A78" s="451"/>
      <c r="B78" s="421"/>
      <c r="C78" s="422"/>
      <c r="D78" s="422"/>
      <c r="E78" s="423"/>
      <c r="F78" s="423"/>
      <c r="G78" s="423"/>
      <c r="H78" s="423"/>
      <c r="I78" s="423"/>
      <c r="J78" s="423"/>
      <c r="K78" s="424"/>
      <c r="L78" s="423"/>
      <c r="M78" s="423"/>
    </row>
    <row r="79" spans="1:21" ht="21.95" customHeight="1" x14ac:dyDescent="0.2">
      <c r="A79" s="451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7.5" customHeight="1" x14ac:dyDescent="0.2">
      <c r="A83" s="451"/>
    </row>
    <row r="84" spans="1:14" ht="18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N87" s="428"/>
    </row>
    <row r="88" spans="1:14" ht="18" customHeight="1" x14ac:dyDescent="0.2"/>
    <row r="89" spans="1:14" ht="18" customHeight="1" x14ac:dyDescent="0.2"/>
    <row r="103" spans="1:13" x14ac:dyDescent="0.2">
      <c r="A103" s="356" t="s">
        <v>386</v>
      </c>
      <c r="B103" s="356" t="s">
        <v>385</v>
      </c>
      <c r="C103"/>
      <c r="D103" s="471"/>
    </row>
    <row r="104" spans="1:13" x14ac:dyDescent="0.2">
      <c r="A104" t="s">
        <v>32</v>
      </c>
      <c r="B104" s="471">
        <v>3.0225999999999997</v>
      </c>
      <c r="C104"/>
      <c r="D104" s="471"/>
      <c r="F104" s="428"/>
      <c r="G104" s="428"/>
      <c r="I104" s="428"/>
      <c r="J104" s="428"/>
      <c r="M104" s="428"/>
    </row>
    <row r="105" spans="1:13" x14ac:dyDescent="0.2">
      <c r="A105" t="s">
        <v>31</v>
      </c>
      <c r="B105" s="471">
        <v>4.0386000000000006</v>
      </c>
      <c r="C105"/>
      <c r="D105" s="471"/>
      <c r="F105" s="428"/>
      <c r="G105" s="428"/>
      <c r="I105" s="428"/>
      <c r="J105" s="428"/>
      <c r="M105" s="428"/>
    </row>
    <row r="106" spans="1:13" x14ac:dyDescent="0.2">
      <c r="A106" t="s">
        <v>37</v>
      </c>
      <c r="B106" s="471">
        <v>3.0607000000000002</v>
      </c>
      <c r="C106"/>
      <c r="D106" s="471"/>
      <c r="F106" s="428"/>
      <c r="G106" s="428"/>
      <c r="I106" s="428"/>
      <c r="J106" s="428"/>
      <c r="M106" s="428"/>
    </row>
    <row r="107" spans="1:13" x14ac:dyDescent="0.2">
      <c r="A107" t="s">
        <v>353</v>
      </c>
      <c r="B107" s="471">
        <v>2.7304999999999997</v>
      </c>
      <c r="C107"/>
      <c r="D107" s="471"/>
      <c r="F107" s="428"/>
      <c r="G107" s="428"/>
      <c r="I107" s="428"/>
      <c r="J107" s="428"/>
      <c r="M107" s="428"/>
    </row>
    <row r="108" spans="1:13" x14ac:dyDescent="0.2">
      <c r="A108" t="s">
        <v>354</v>
      </c>
      <c r="B108" s="471">
        <v>3.5941000000000001</v>
      </c>
      <c r="C108"/>
      <c r="D108" s="471"/>
      <c r="F108" s="428"/>
      <c r="G108" s="428"/>
      <c r="I108" s="428"/>
      <c r="J108" s="428"/>
      <c r="M108" s="428"/>
    </row>
    <row r="109" spans="1:13" x14ac:dyDescent="0.2">
      <c r="A109" t="s">
        <v>355</v>
      </c>
      <c r="B109" s="471">
        <v>2.7304999999999997</v>
      </c>
      <c r="C109"/>
      <c r="D109" s="471"/>
      <c r="F109" s="428"/>
      <c r="G109" s="428"/>
      <c r="I109" s="428"/>
      <c r="J109" s="428"/>
      <c r="M109" s="428"/>
    </row>
    <row r="110" spans="1:13" x14ac:dyDescent="0.2">
      <c r="A110" t="s">
        <v>356</v>
      </c>
      <c r="B110" s="471">
        <v>4.3941999999999997</v>
      </c>
      <c r="C110"/>
      <c r="D110" s="471"/>
      <c r="F110" s="428"/>
      <c r="G110" s="428"/>
      <c r="I110" s="428"/>
      <c r="J110" s="428"/>
      <c r="M110" s="428"/>
    </row>
    <row r="111" spans="1:13" x14ac:dyDescent="0.2">
      <c r="A111" t="s">
        <v>357</v>
      </c>
      <c r="B111" s="471">
        <v>3.5051999999999999</v>
      </c>
      <c r="C111"/>
      <c r="D111" s="471"/>
      <c r="F111" s="428"/>
      <c r="G111" s="428"/>
      <c r="I111" s="428"/>
      <c r="J111" s="428"/>
      <c r="M111" s="428"/>
    </row>
    <row r="112" spans="1:13" x14ac:dyDescent="0.2">
      <c r="A112" t="s">
        <v>358</v>
      </c>
      <c r="B112" s="471">
        <v>5.5752999999999995</v>
      </c>
      <c r="C112"/>
      <c r="D112" s="471"/>
      <c r="F112" s="428"/>
      <c r="G112" s="428"/>
      <c r="I112" s="428"/>
      <c r="J112" s="428"/>
      <c r="M112" s="428"/>
    </row>
    <row r="113" spans="1:13" x14ac:dyDescent="0.2">
      <c r="A113" t="s">
        <v>359</v>
      </c>
      <c r="B113" s="471">
        <v>1.4985999999999999</v>
      </c>
      <c r="C113"/>
      <c r="D113" s="471"/>
      <c r="F113" s="428"/>
      <c r="G113" s="428"/>
      <c r="I113" s="428"/>
      <c r="J113" s="428"/>
      <c r="M113" s="428"/>
    </row>
    <row r="114" spans="1:13" x14ac:dyDescent="0.2">
      <c r="A114" t="s">
        <v>30</v>
      </c>
      <c r="B114" s="471">
        <v>2.3368000000000002</v>
      </c>
      <c r="C114"/>
      <c r="D114" s="471"/>
      <c r="F114" s="428"/>
      <c r="G114" s="428"/>
      <c r="I114" s="428"/>
      <c r="J114" s="428"/>
      <c r="M114" s="428"/>
    </row>
    <row r="115" spans="1:13" x14ac:dyDescent="0.2">
      <c r="A115" t="s">
        <v>34</v>
      </c>
      <c r="B115" s="471">
        <v>7.5946000000000007</v>
      </c>
      <c r="C115"/>
      <c r="D115" s="471"/>
      <c r="F115" s="428"/>
      <c r="G115" s="428"/>
      <c r="I115" s="428"/>
      <c r="J115" s="428"/>
      <c r="M115" s="428"/>
    </row>
    <row r="116" spans="1:13" x14ac:dyDescent="0.2">
      <c r="A116" t="s">
        <v>33</v>
      </c>
      <c r="B116" s="471">
        <v>6.9215</v>
      </c>
      <c r="C116"/>
      <c r="D116" s="471"/>
      <c r="F116" s="428"/>
      <c r="G116" s="428"/>
      <c r="I116" s="428"/>
      <c r="J116" s="428"/>
      <c r="M116" s="428"/>
    </row>
    <row r="117" spans="1:13" x14ac:dyDescent="0.2">
      <c r="A117" t="s">
        <v>360</v>
      </c>
      <c r="B117" s="471">
        <v>4.9530000000000003</v>
      </c>
      <c r="C117"/>
      <c r="D117" s="471"/>
      <c r="F117" s="428"/>
      <c r="G117" s="428"/>
      <c r="I117" s="428"/>
      <c r="J117" s="428"/>
      <c r="M117" s="428"/>
    </row>
    <row r="118" spans="1:13" x14ac:dyDescent="0.2">
      <c r="A118" t="s">
        <v>361</v>
      </c>
      <c r="B118" s="471">
        <v>2.54</v>
      </c>
      <c r="C118"/>
      <c r="D118" s="471"/>
      <c r="F118" s="428"/>
      <c r="G118" s="428"/>
      <c r="I118" s="428"/>
      <c r="J118" s="428"/>
      <c r="M118" s="428"/>
    </row>
    <row r="119" spans="1:13" ht="15.75" customHeight="1" x14ac:dyDescent="0.2">
      <c r="A119" t="s">
        <v>362</v>
      </c>
      <c r="B119" s="471">
        <v>2.4129999999999998</v>
      </c>
      <c r="C119"/>
      <c r="D119" s="471"/>
      <c r="F119" s="428"/>
      <c r="G119" s="428"/>
      <c r="I119" s="428"/>
      <c r="J119" s="428"/>
      <c r="M119" s="428"/>
    </row>
    <row r="120" spans="1:13" x14ac:dyDescent="0.2">
      <c r="A120" t="s">
        <v>63</v>
      </c>
      <c r="B120" s="471">
        <v>4.3179999999999996</v>
      </c>
      <c r="C120"/>
      <c r="D120" s="471"/>
      <c r="F120" s="428"/>
      <c r="G120" s="428"/>
      <c r="I120" s="428"/>
      <c r="J120" s="428"/>
      <c r="M120" s="428"/>
    </row>
    <row r="121" spans="1:13" x14ac:dyDescent="0.2">
      <c r="A121" t="s">
        <v>363</v>
      </c>
      <c r="B121" s="471">
        <v>7.7469999999999999</v>
      </c>
      <c r="C121"/>
      <c r="D121" s="471"/>
      <c r="F121" s="428"/>
      <c r="G121" s="428"/>
      <c r="I121" s="428"/>
      <c r="J121" s="428"/>
      <c r="M121" s="428"/>
    </row>
    <row r="122" spans="1:13" x14ac:dyDescent="0.2">
      <c r="A122" t="s">
        <v>65</v>
      </c>
      <c r="B122" s="471">
        <v>8.2550000000000008</v>
      </c>
      <c r="C122"/>
      <c r="D122" s="471"/>
      <c r="F122" s="428"/>
      <c r="G122" s="428"/>
      <c r="I122" s="428"/>
      <c r="J122" s="428"/>
      <c r="M122" s="428"/>
    </row>
    <row r="123" spans="1:13" x14ac:dyDescent="0.2">
      <c r="A123" t="s">
        <v>142</v>
      </c>
      <c r="B123" s="471">
        <v>7.3914000000000009</v>
      </c>
      <c r="C123"/>
      <c r="D123" s="471"/>
      <c r="F123" s="428"/>
      <c r="G123" s="428"/>
      <c r="I123" s="428"/>
      <c r="J123" s="428"/>
      <c r="M123" s="428"/>
    </row>
    <row r="124" spans="1:13" x14ac:dyDescent="0.2">
      <c r="A124" t="s">
        <v>364</v>
      </c>
      <c r="B124" s="471">
        <v>2850</v>
      </c>
      <c r="C124"/>
      <c r="D124" s="471"/>
      <c r="F124" s="428"/>
      <c r="G124" s="428"/>
      <c r="I124" s="428"/>
      <c r="J124" s="428"/>
      <c r="M124" s="428"/>
    </row>
    <row r="125" spans="1:13" x14ac:dyDescent="0.2">
      <c r="A125" t="s">
        <v>365</v>
      </c>
      <c r="B125" s="471">
        <v>5.8419999999999996</v>
      </c>
      <c r="C125"/>
      <c r="D125" s="471"/>
      <c r="F125" s="428"/>
      <c r="G125" s="428"/>
      <c r="I125" s="428"/>
      <c r="J125" s="428"/>
      <c r="M125" s="428"/>
    </row>
    <row r="126" spans="1:13" x14ac:dyDescent="0.2">
      <c r="A126" t="s">
        <v>69</v>
      </c>
      <c r="B126" s="471">
        <v>2.7940000000000005</v>
      </c>
      <c r="C126"/>
      <c r="D126" s="471"/>
      <c r="F126" s="428"/>
      <c r="G126" s="428"/>
      <c r="I126" s="428"/>
      <c r="J126" s="428"/>
      <c r="M126" s="428"/>
    </row>
    <row r="127" spans="1:13" x14ac:dyDescent="0.2">
      <c r="A127" t="s">
        <v>366</v>
      </c>
      <c r="B127" s="471">
        <v>4.9657</v>
      </c>
      <c r="C127"/>
      <c r="D127" s="471"/>
      <c r="F127" s="428"/>
      <c r="G127" s="428"/>
      <c r="I127" s="428"/>
      <c r="J127" s="428"/>
      <c r="M127" s="428"/>
    </row>
    <row r="128" spans="1:13" x14ac:dyDescent="0.2">
      <c r="A128" t="s">
        <v>367</v>
      </c>
      <c r="B128" s="471">
        <v>4.1909999999999998</v>
      </c>
      <c r="C128"/>
      <c r="D128" s="471"/>
      <c r="F128" s="428"/>
      <c r="G128" s="428"/>
      <c r="I128" s="428"/>
      <c r="J128" s="428"/>
      <c r="M128" s="428"/>
    </row>
    <row r="129" spans="1:13" x14ac:dyDescent="0.2">
      <c r="A129" t="s">
        <v>368</v>
      </c>
      <c r="B129" s="471">
        <v>5.2705000000000002</v>
      </c>
      <c r="C129"/>
      <c r="D129" s="471"/>
      <c r="F129" s="428"/>
      <c r="G129" s="428"/>
      <c r="I129" s="428"/>
      <c r="J129" s="428"/>
      <c r="M129" s="428"/>
    </row>
    <row r="130" spans="1:13" x14ac:dyDescent="0.2">
      <c r="A130" t="s">
        <v>73</v>
      </c>
      <c r="B130" s="471">
        <v>5.5372000000000003</v>
      </c>
      <c r="C130"/>
      <c r="D130" s="471"/>
      <c r="F130" s="428"/>
      <c r="G130" s="428"/>
      <c r="I130" s="428"/>
      <c r="J130" s="428"/>
      <c r="M130" s="428"/>
    </row>
    <row r="131" spans="1:13" x14ac:dyDescent="0.2">
      <c r="A131" t="s">
        <v>369</v>
      </c>
      <c r="B131" s="471">
        <v>6.7309999999999999</v>
      </c>
      <c r="C131"/>
      <c r="D131" s="471"/>
      <c r="F131" s="428"/>
      <c r="G131" s="428"/>
      <c r="I131" s="428"/>
      <c r="J131" s="428"/>
      <c r="M131" s="428"/>
    </row>
    <row r="132" spans="1:13" x14ac:dyDescent="0.2">
      <c r="A132" t="s">
        <v>370</v>
      </c>
      <c r="B132" s="471">
        <v>4.3179999999999996</v>
      </c>
      <c r="C132"/>
      <c r="D132" s="471"/>
      <c r="F132" s="428"/>
      <c r="G132" s="428"/>
      <c r="I132" s="428"/>
      <c r="J132" s="428"/>
      <c r="M132" s="428"/>
    </row>
    <row r="133" spans="1:13" x14ac:dyDescent="0.2">
      <c r="A133" t="s">
        <v>371</v>
      </c>
      <c r="B133" s="471">
        <v>3.2766000000000002</v>
      </c>
      <c r="C133"/>
      <c r="D133" s="471"/>
      <c r="F133" s="428"/>
      <c r="G133" s="428"/>
      <c r="I133" s="428"/>
      <c r="J133" s="428"/>
      <c r="M133" s="428"/>
    </row>
    <row r="134" spans="1:13" x14ac:dyDescent="0.2">
      <c r="A134" t="s">
        <v>372</v>
      </c>
      <c r="B134" s="471">
        <v>5.588000000000001</v>
      </c>
      <c r="C134"/>
      <c r="D134" s="471"/>
      <c r="F134" s="428"/>
      <c r="G134" s="428"/>
      <c r="I134" s="428"/>
      <c r="J134" s="428"/>
      <c r="M134" s="428"/>
    </row>
    <row r="135" spans="1:13" x14ac:dyDescent="0.2">
      <c r="A135" t="s">
        <v>77</v>
      </c>
      <c r="B135" s="471">
        <v>5.4609999999999994</v>
      </c>
      <c r="C135"/>
      <c r="D135" s="471"/>
      <c r="H135" s="428"/>
      <c r="K135" s="428"/>
      <c r="L135" s="428"/>
    </row>
    <row r="136" spans="1:13" x14ac:dyDescent="0.2">
      <c r="A136" t="s">
        <v>373</v>
      </c>
      <c r="B136" s="471">
        <v>5.4609999999999994</v>
      </c>
      <c r="C136"/>
      <c r="D136" s="471"/>
    </row>
    <row r="137" spans="1:13" x14ac:dyDescent="0.2">
      <c r="A137" t="s">
        <v>374</v>
      </c>
      <c r="B137" s="471">
        <v>4.1021000000000001</v>
      </c>
      <c r="C137"/>
      <c r="D137" s="471"/>
    </row>
    <row r="138" spans="1:13" x14ac:dyDescent="0.2">
      <c r="A138" t="s">
        <v>375</v>
      </c>
      <c r="B138" s="471">
        <v>4.1021000000000001</v>
      </c>
      <c r="C138"/>
      <c r="D138" s="471"/>
    </row>
    <row r="139" spans="1:13" x14ac:dyDescent="0.2">
      <c r="A139" t="s">
        <v>376</v>
      </c>
      <c r="B139" s="471">
        <v>6.0451999999999995</v>
      </c>
      <c r="C139"/>
      <c r="D139" s="471"/>
    </row>
    <row r="140" spans="1:13" x14ac:dyDescent="0.2">
      <c r="A140" t="s">
        <v>377</v>
      </c>
      <c r="B140" s="471">
        <v>5.6515000000000004</v>
      </c>
      <c r="C140"/>
      <c r="D140" s="471"/>
    </row>
    <row r="141" spans="1:13" x14ac:dyDescent="0.2">
      <c r="A141" t="s">
        <v>378</v>
      </c>
      <c r="B141" s="471">
        <v>6.5913000000000004</v>
      </c>
      <c r="C141"/>
      <c r="D141" s="471"/>
    </row>
    <row r="142" spans="1:13" x14ac:dyDescent="0.2">
      <c r="A142" t="s">
        <v>379</v>
      </c>
      <c r="B142" s="471">
        <v>6.6548000000000007</v>
      </c>
      <c r="C142"/>
      <c r="D142" s="471"/>
    </row>
    <row r="143" spans="1:13" x14ac:dyDescent="0.2">
      <c r="A143" t="s">
        <v>380</v>
      </c>
      <c r="B143" s="471">
        <v>4.9530000000000003</v>
      </c>
      <c r="C143"/>
      <c r="D143" s="471"/>
    </row>
    <row r="144" spans="1:13" x14ac:dyDescent="0.2">
      <c r="A144" t="s">
        <v>340</v>
      </c>
      <c r="B144" s="471">
        <v>5.8039000000000005</v>
      </c>
      <c r="C144"/>
      <c r="D144" s="471"/>
    </row>
    <row r="145" spans="1:4" x14ac:dyDescent="0.2">
      <c r="A145" t="s">
        <v>329</v>
      </c>
      <c r="B145" s="471">
        <v>6.2230000000000008</v>
      </c>
      <c r="C145"/>
      <c r="D145" s="471"/>
    </row>
    <row r="146" spans="1:4" x14ac:dyDescent="0.2">
      <c r="A146" t="s">
        <v>381</v>
      </c>
      <c r="B146" s="471">
        <v>7.0231000000000003</v>
      </c>
      <c r="C146"/>
      <c r="D146" s="471"/>
    </row>
    <row r="147" spans="1:4" x14ac:dyDescent="0.2">
      <c r="A147" t="s">
        <v>382</v>
      </c>
      <c r="B147" s="471">
        <v>6.2102999999999993</v>
      </c>
      <c r="C147"/>
      <c r="D147" s="471"/>
    </row>
    <row r="148" spans="1:4" x14ac:dyDescent="0.2">
      <c r="A148" t="s">
        <v>383</v>
      </c>
      <c r="B148" s="471">
        <v>7.9501999999999997</v>
      </c>
      <c r="C148"/>
      <c r="D148" s="471"/>
    </row>
    <row r="149" spans="1:4" x14ac:dyDescent="0.2">
      <c r="A149" t="s">
        <v>384</v>
      </c>
      <c r="B149" s="471">
        <v>5.588000000000001</v>
      </c>
      <c r="C149"/>
      <c r="D149" s="471"/>
    </row>
    <row r="150" spans="1:4" x14ac:dyDescent="0.2">
      <c r="A150" t="s">
        <v>228</v>
      </c>
      <c r="B150" s="471">
        <v>4.9276</v>
      </c>
    </row>
    <row r="151" spans="1:4" ht="15" thickBot="1" x14ac:dyDescent="0.25">
      <c r="A151" s="466" t="s">
        <v>266</v>
      </c>
      <c r="B151" s="467">
        <v>1180</v>
      </c>
    </row>
  </sheetData>
  <autoFilter ref="A7:V66" xr:uid="{00000000-0009-0000-0000-0000A0000000}">
    <filterColumn colId="8">
      <filters blank="1">
        <filter val="0,10"/>
        <filter val="0,30"/>
        <filter val="1.340,00"/>
        <filter val="1.360,00"/>
        <filter val="1.850,00"/>
        <filter val="140,00"/>
        <filter val="160,00"/>
        <filter val="340,00"/>
        <filter val="470,00"/>
        <filter val="520,00"/>
        <filter val="620,00"/>
        <filter val="650,00"/>
        <filter val="7.590,00"/>
        <filter val="70,00"/>
      </filters>
    </filterColumn>
  </autoFilter>
  <mergeCells count="22">
    <mergeCell ref="H76:K76"/>
    <mergeCell ref="B69:G69"/>
    <mergeCell ref="I69:K69"/>
    <mergeCell ref="I68:K68"/>
    <mergeCell ref="C55:D55"/>
    <mergeCell ref="B68:G68"/>
    <mergeCell ref="C57:I57"/>
    <mergeCell ref="C58:I58"/>
    <mergeCell ref="C59:I59"/>
    <mergeCell ref="C60:I60"/>
    <mergeCell ref="C61:I61"/>
    <mergeCell ref="C63:G63"/>
    <mergeCell ref="C64:G64"/>
    <mergeCell ref="C65:G65"/>
    <mergeCell ref="C66:G66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pageSetUpPr fitToPage="1"/>
  </sheetPr>
  <dimension ref="A1:N91"/>
  <sheetViews>
    <sheetView zoomScale="98" zoomScaleNormal="98" workbookViewId="0">
      <selection activeCell="J65" sqref="J65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800693515</v>
      </c>
      <c r="C4" s="438">
        <v>44816</v>
      </c>
      <c r="D4" s="368" t="s">
        <v>32</v>
      </c>
      <c r="E4" s="368">
        <v>400</v>
      </c>
      <c r="F4" s="368" t="s">
        <v>323</v>
      </c>
      <c r="G4" s="393"/>
    </row>
    <row r="5" spans="2:14" x14ac:dyDescent="0.2">
      <c r="B5" s="368">
        <v>800693515</v>
      </c>
      <c r="C5" s="438">
        <v>44816</v>
      </c>
      <c r="D5" s="368" t="s">
        <v>65</v>
      </c>
      <c r="E5" s="368">
        <v>1150</v>
      </c>
      <c r="F5" s="368" t="s">
        <v>323</v>
      </c>
      <c r="G5" s="393"/>
    </row>
    <row r="6" spans="2:14" x14ac:dyDescent="0.2">
      <c r="B6" s="368">
        <v>800693515</v>
      </c>
      <c r="C6" s="438">
        <v>44816</v>
      </c>
      <c r="D6" s="368" t="s">
        <v>77</v>
      </c>
      <c r="E6" s="368">
        <v>160</v>
      </c>
      <c r="F6" s="368" t="s">
        <v>325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800693515</v>
      </c>
      <c r="C7" s="438">
        <v>44816</v>
      </c>
      <c r="D7" s="368" t="s">
        <v>69</v>
      </c>
      <c r="E7" s="368">
        <v>200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24</v>
      </c>
      <c r="N7"/>
    </row>
    <row r="8" spans="2:14" x14ac:dyDescent="0.2">
      <c r="B8" s="368">
        <v>800693515</v>
      </c>
      <c r="C8" s="438">
        <v>44816</v>
      </c>
      <c r="D8" s="368" t="s">
        <v>37</v>
      </c>
      <c r="E8" s="368">
        <v>70</v>
      </c>
      <c r="F8" s="368" t="s">
        <v>326</v>
      </c>
      <c r="H8" s="54" t="s">
        <v>32</v>
      </c>
      <c r="I8" s="496">
        <v>1360</v>
      </c>
      <c r="J8" s="496"/>
      <c r="K8" s="496"/>
      <c r="L8" s="496"/>
      <c r="M8" s="496">
        <v>1360</v>
      </c>
      <c r="N8"/>
    </row>
    <row r="9" spans="2:14" x14ac:dyDescent="0.2">
      <c r="B9" s="368">
        <v>800693515</v>
      </c>
      <c r="C9" s="438">
        <v>44816</v>
      </c>
      <c r="D9" s="368" t="s">
        <v>354</v>
      </c>
      <c r="E9" s="368">
        <v>320</v>
      </c>
      <c r="F9" s="368" t="s">
        <v>323</v>
      </c>
      <c r="H9" s="54" t="s">
        <v>69</v>
      </c>
      <c r="I9" s="496">
        <v>340</v>
      </c>
      <c r="J9" s="496"/>
      <c r="K9" s="496"/>
      <c r="L9" s="496"/>
      <c r="M9" s="496">
        <v>340</v>
      </c>
      <c r="N9"/>
    </row>
    <row r="10" spans="2:14" x14ac:dyDescent="0.2">
      <c r="B10" s="368">
        <v>800693515</v>
      </c>
      <c r="C10" s="438">
        <v>44816</v>
      </c>
      <c r="D10" s="368" t="s">
        <v>329</v>
      </c>
      <c r="E10" s="368">
        <v>320</v>
      </c>
      <c r="F10" s="368" t="s">
        <v>324</v>
      </c>
      <c r="H10" s="54" t="s">
        <v>65</v>
      </c>
      <c r="I10" s="496">
        <v>1850</v>
      </c>
      <c r="J10" s="496"/>
      <c r="K10" s="496"/>
      <c r="L10" s="496"/>
      <c r="M10" s="496">
        <v>1850</v>
      </c>
      <c r="N10"/>
    </row>
    <row r="11" spans="2:14" x14ac:dyDescent="0.2">
      <c r="B11" s="368">
        <v>800693515</v>
      </c>
      <c r="C11" s="438">
        <v>44816</v>
      </c>
      <c r="D11" s="368" t="s">
        <v>369</v>
      </c>
      <c r="E11" s="368">
        <v>650</v>
      </c>
      <c r="F11" s="368" t="s">
        <v>325</v>
      </c>
      <c r="H11" s="54" t="s">
        <v>329</v>
      </c>
      <c r="I11" s="496"/>
      <c r="J11" s="496">
        <v>470</v>
      </c>
      <c r="K11" s="496"/>
      <c r="L11" s="496"/>
      <c r="M11" s="496">
        <v>470</v>
      </c>
      <c r="N11"/>
    </row>
    <row r="12" spans="2:14" x14ac:dyDescent="0.2">
      <c r="B12" s="368">
        <v>800693515</v>
      </c>
      <c r="C12" s="438">
        <v>44816</v>
      </c>
      <c r="D12" s="368" t="s">
        <v>356</v>
      </c>
      <c r="E12" s="368">
        <v>70</v>
      </c>
      <c r="F12" s="368" t="s">
        <v>324</v>
      </c>
      <c r="H12" s="54" t="s">
        <v>77</v>
      </c>
      <c r="I12" s="496"/>
      <c r="J12" s="496"/>
      <c r="K12" s="496">
        <v>160</v>
      </c>
      <c r="L12" s="496"/>
      <c r="M12" s="496">
        <v>160</v>
      </c>
      <c r="N12"/>
    </row>
    <row r="13" spans="2:14" x14ac:dyDescent="0.2">
      <c r="B13" s="368">
        <v>800693515</v>
      </c>
      <c r="C13" s="438">
        <v>44816</v>
      </c>
      <c r="D13" s="368" t="s">
        <v>371</v>
      </c>
      <c r="E13" s="368">
        <v>300</v>
      </c>
      <c r="F13" s="368" t="s">
        <v>323</v>
      </c>
      <c r="H13" s="54" t="s">
        <v>37</v>
      </c>
      <c r="I13" s="496"/>
      <c r="J13" s="496"/>
      <c r="K13" s="496"/>
      <c r="L13" s="496">
        <v>70</v>
      </c>
      <c r="M13" s="496">
        <v>70</v>
      </c>
      <c r="N13"/>
    </row>
    <row r="14" spans="2:14" x14ac:dyDescent="0.2">
      <c r="B14" s="368">
        <v>80063523</v>
      </c>
      <c r="C14" s="438">
        <v>44816</v>
      </c>
      <c r="D14" s="368" t="s">
        <v>377</v>
      </c>
      <c r="E14" s="368">
        <v>140</v>
      </c>
      <c r="F14" s="368" t="s">
        <v>323</v>
      </c>
      <c r="H14" s="54" t="s">
        <v>354</v>
      </c>
      <c r="I14" s="496">
        <v>620</v>
      </c>
      <c r="J14" s="496"/>
      <c r="K14" s="496"/>
      <c r="L14" s="496"/>
      <c r="M14" s="496">
        <v>620</v>
      </c>
      <c r="N14"/>
    </row>
    <row r="15" spans="2:14" x14ac:dyDescent="0.2">
      <c r="B15" s="368">
        <v>80064092</v>
      </c>
      <c r="C15" s="438">
        <v>44824</v>
      </c>
      <c r="D15" s="368" t="s">
        <v>32</v>
      </c>
      <c r="E15" s="368">
        <v>660</v>
      </c>
      <c r="F15" s="368" t="s">
        <v>323</v>
      </c>
      <c r="H15" s="54" t="s">
        <v>369</v>
      </c>
      <c r="I15" s="496"/>
      <c r="J15" s="496"/>
      <c r="K15" s="496">
        <v>650</v>
      </c>
      <c r="L15" s="496"/>
      <c r="M15" s="496">
        <v>650</v>
      </c>
      <c r="N15"/>
    </row>
    <row r="16" spans="2:14" x14ac:dyDescent="0.2">
      <c r="B16" s="368">
        <v>80064092</v>
      </c>
      <c r="C16" s="438">
        <v>44824</v>
      </c>
      <c r="D16" s="368" t="s">
        <v>69</v>
      </c>
      <c r="E16" s="368">
        <v>140</v>
      </c>
      <c r="F16" s="368" t="s">
        <v>323</v>
      </c>
      <c r="H16" s="54" t="s">
        <v>356</v>
      </c>
      <c r="I16" s="496"/>
      <c r="J16" s="496">
        <v>70</v>
      </c>
      <c r="K16" s="496"/>
      <c r="L16" s="496"/>
      <c r="M16" s="496">
        <v>70</v>
      </c>
      <c r="N16"/>
    </row>
    <row r="17" spans="2:14" x14ac:dyDescent="0.2">
      <c r="B17" s="368">
        <v>80064092</v>
      </c>
      <c r="C17" s="438">
        <v>44824</v>
      </c>
      <c r="D17" s="368" t="s">
        <v>354</v>
      </c>
      <c r="E17" s="368">
        <v>300</v>
      </c>
      <c r="F17" s="368" t="s">
        <v>323</v>
      </c>
      <c r="H17" s="54" t="s">
        <v>371</v>
      </c>
      <c r="I17" s="496">
        <v>520</v>
      </c>
      <c r="J17" s="496"/>
      <c r="K17" s="496"/>
      <c r="L17" s="496"/>
      <c r="M17" s="496">
        <v>520</v>
      </c>
      <c r="N17"/>
    </row>
    <row r="18" spans="2:14" x14ac:dyDescent="0.2">
      <c r="B18" s="368">
        <v>80064092</v>
      </c>
      <c r="C18" s="438">
        <v>44824</v>
      </c>
      <c r="D18" s="368" t="s">
        <v>371</v>
      </c>
      <c r="E18" s="368">
        <v>220</v>
      </c>
      <c r="F18" s="368" t="s">
        <v>323</v>
      </c>
      <c r="H18" s="54" t="s">
        <v>377</v>
      </c>
      <c r="I18" s="496">
        <v>140</v>
      </c>
      <c r="J18" s="496"/>
      <c r="K18" s="496"/>
      <c r="L18" s="496"/>
      <c r="M18" s="496">
        <v>140</v>
      </c>
      <c r="N18"/>
    </row>
    <row r="19" spans="2:14" x14ac:dyDescent="0.2">
      <c r="B19" s="368">
        <v>80064107</v>
      </c>
      <c r="C19" s="438">
        <v>44824</v>
      </c>
      <c r="D19" s="368" t="s">
        <v>65</v>
      </c>
      <c r="E19" s="368">
        <v>700</v>
      </c>
      <c r="F19" s="368" t="s">
        <v>323</v>
      </c>
      <c r="H19" s="54" t="s">
        <v>384</v>
      </c>
      <c r="I19" s="496"/>
      <c r="J19" s="496">
        <v>1340</v>
      </c>
      <c r="K19" s="496"/>
      <c r="L19" s="496"/>
      <c r="M19" s="496">
        <v>1340</v>
      </c>
      <c r="N19"/>
    </row>
    <row r="20" spans="2:14" x14ac:dyDescent="0.2">
      <c r="B20" s="368">
        <v>80064107</v>
      </c>
      <c r="C20" s="438">
        <v>44824</v>
      </c>
      <c r="D20" s="368" t="s">
        <v>32</v>
      </c>
      <c r="E20" s="368">
        <v>300</v>
      </c>
      <c r="F20" s="368" t="s">
        <v>323</v>
      </c>
      <c r="H20" s="54" t="s">
        <v>24</v>
      </c>
      <c r="I20" s="496">
        <v>4830</v>
      </c>
      <c r="J20" s="496">
        <v>1880</v>
      </c>
      <c r="K20" s="496">
        <v>810</v>
      </c>
      <c r="L20" s="496">
        <v>70</v>
      </c>
      <c r="M20" s="496">
        <v>7590</v>
      </c>
      <c r="N20"/>
    </row>
    <row r="21" spans="2:14" x14ac:dyDescent="0.2">
      <c r="B21" s="368">
        <v>80064107</v>
      </c>
      <c r="C21" s="438">
        <v>44824</v>
      </c>
      <c r="D21" s="368" t="s">
        <v>329</v>
      </c>
      <c r="E21" s="469">
        <v>150</v>
      </c>
      <c r="F21" s="368" t="s">
        <v>324</v>
      </c>
      <c r="H21"/>
      <c r="I21"/>
      <c r="J21"/>
      <c r="K21"/>
      <c r="L21"/>
      <c r="M21"/>
      <c r="N21"/>
    </row>
    <row r="22" spans="2:14" x14ac:dyDescent="0.2">
      <c r="B22" s="368">
        <v>1669</v>
      </c>
      <c r="C22" s="438">
        <v>44795</v>
      </c>
      <c r="D22" s="368" t="s">
        <v>384</v>
      </c>
      <c r="E22" s="368">
        <v>1340</v>
      </c>
      <c r="F22" s="368" t="s">
        <v>324</v>
      </c>
      <c r="H22"/>
      <c r="I22"/>
      <c r="J22"/>
      <c r="K22"/>
      <c r="L22"/>
      <c r="M22"/>
      <c r="N22"/>
    </row>
    <row r="23" spans="2:14" x14ac:dyDescent="0.2">
      <c r="B23" s="368"/>
      <c r="C23" s="438"/>
      <c r="D23" s="368"/>
      <c r="E23" s="368"/>
      <c r="F23" s="368"/>
      <c r="H23"/>
      <c r="I23"/>
      <c r="J23"/>
      <c r="K23"/>
      <c r="L23"/>
      <c r="M23"/>
      <c r="N23"/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365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1000000}"/>
  <dataValidations count="6">
    <dataValidation type="list" allowBlank="1" showInputMessage="1" showErrorMessage="1" sqref="D4:D5 D7:D22" xr:uid="{00000000-0002-0000-A100-000000000000}">
      <formula1>$B$45:$B$91</formula1>
    </dataValidation>
    <dataValidation type="list" allowBlank="1" showInputMessage="1" showErrorMessage="1" sqref="D31" xr:uid="{00000000-0002-0000-A100-000001000000}">
      <formula1>$B$45:$B$63</formula1>
    </dataValidation>
    <dataValidation type="list" allowBlank="1" showInputMessage="1" showErrorMessage="1" sqref="D6" xr:uid="{00000000-0002-0000-A100-000002000000}">
      <formula1>$B$45:$B$82</formula1>
    </dataValidation>
    <dataValidation type="list" allowBlank="1" showInputMessage="1" showErrorMessage="1" sqref="D23:D30" xr:uid="{00000000-0002-0000-A100-000003000000}">
      <formula1>$B$45:$B$83</formula1>
    </dataValidation>
    <dataValidation type="list" allowBlank="1" showInputMessage="1" showErrorMessage="1" sqref="F24:F38" xr:uid="{00000000-0002-0000-A100-000004000000}">
      <formula1>$C$53:$C$55</formula1>
    </dataValidation>
    <dataValidation type="list" allowBlank="1" showInputMessage="1" showErrorMessage="1" sqref="F4:F23" xr:uid="{00000000-0002-0000-A100-000005000000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filterMode="1">
    <tabColor rgb="FFFFC000"/>
    <pageSetUpPr fitToPage="1"/>
  </sheetPr>
  <dimension ref="A2:W148"/>
  <sheetViews>
    <sheetView showGridLines="0" topLeftCell="A55" zoomScale="85" zoomScaleNormal="85" workbookViewId="0">
      <selection activeCell="I61" sqref="I61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(L62+#REF!)/'Certifi, servi.EM Octubre 22'!L2+L60+L56+#REF!+#REF!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351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</v>
      </c>
      <c r="E8" s="371">
        <f>IFERROR(VLOOKUP(A8,'Control-EM Octubre  2022 '!$H$3:$L$33,2,FALSE),"0")</f>
        <v>260</v>
      </c>
      <c r="F8" s="371">
        <f>IFERROR(VLOOKUP(A8,'Control-EM Octubre  2022 '!$H$6:$L$33,3,FALSE),"0")</f>
        <v>2300</v>
      </c>
      <c r="G8" s="371">
        <f t="shared" ref="G8:G54" si="0">E8+F8</f>
        <v>2560</v>
      </c>
      <c r="H8" s="368" t="s">
        <v>12</v>
      </c>
      <c r="I8" s="238">
        <f t="shared" ref="I8:I54" si="1">IFERROR(+D8*G8,"")</f>
        <v>7731.2</v>
      </c>
      <c r="J8" s="295"/>
      <c r="K8" s="270">
        <f t="shared" ref="K8:K43" si="2">I8+F8</f>
        <v>10031.200000000001</v>
      </c>
      <c r="M8" s="373" t="s">
        <v>169</v>
      </c>
      <c r="N8" s="372">
        <f>G8</f>
        <v>2560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4.04</v>
      </c>
      <c r="E9" s="371">
        <f>IFERROR(VLOOKUP(A9,'Control-EM Octubre  2022 '!$H$3:$L$33,2,FALSE),"0")</f>
        <v>950</v>
      </c>
      <c r="F9" s="371">
        <f>IFERROR(VLOOKUP(A9,'Control-EM Octubre  2022 '!$H$6:$L$33,3,FALSE),"0")</f>
        <v>0</v>
      </c>
      <c r="G9" s="371">
        <f t="shared" si="0"/>
        <v>950</v>
      </c>
      <c r="H9" s="368" t="s">
        <v>12</v>
      </c>
      <c r="I9" s="238">
        <f t="shared" si="1"/>
        <v>3838</v>
      </c>
      <c r="J9" s="295"/>
      <c r="K9" s="270">
        <f t="shared" si="2"/>
        <v>3838</v>
      </c>
      <c r="L9" s="373"/>
      <c r="M9" s="373" t="s">
        <v>152</v>
      </c>
      <c r="N9" s="372">
        <f t="shared" ref="N9:N54" si="4">G9</f>
        <v>950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</v>
      </c>
      <c r="E10" s="371">
        <f>IFERROR(VLOOKUP(A10,'Control-EM Octubre  2022 '!$H$3:$L$33,2,FALSE),"0")</f>
        <v>1950</v>
      </c>
      <c r="F10" s="371">
        <f>IFERROR(VLOOKUP(A10,'Control-EM Octubre  2022 '!$H$6:$L$33,3,FALSE),"0")</f>
        <v>0</v>
      </c>
      <c r="G10" s="371">
        <f t="shared" si="0"/>
        <v>1950</v>
      </c>
      <c r="H10" s="368" t="s">
        <v>12</v>
      </c>
      <c r="I10" s="238">
        <f t="shared" si="1"/>
        <v>5967</v>
      </c>
      <c r="J10" s="295"/>
      <c r="K10" s="270">
        <f t="shared" si="2"/>
        <v>5967</v>
      </c>
      <c r="L10" s="373"/>
      <c r="M10" s="373" t="s">
        <v>154</v>
      </c>
      <c r="N10" s="372">
        <f t="shared" si="4"/>
        <v>1950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</v>
      </c>
      <c r="E11" s="371" t="str">
        <f>IFERROR(VLOOKUP(A11,'Control-EM Octubre  2022 '!$H$3:$L$33,2,FALSE),"0")</f>
        <v>0</v>
      </c>
      <c r="F11" s="371" t="str">
        <f>IFERROR(VLOOKUP(A11,'Control-EM Octubre  2022 '!$H$6:$L$33,3,FALSE),"0")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</v>
      </c>
      <c r="E12" s="371" t="str">
        <f>IFERROR(VLOOKUP(A12,'Control-EM Octubre  2022 '!$H$3:$L$33,2,FALSE),"0")</f>
        <v>0</v>
      </c>
      <c r="F12" s="371" t="str">
        <f>IFERROR(VLOOKUP(A12,'Control-EM Octubre  2022 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</v>
      </c>
      <c r="E13" s="371" t="str">
        <f>IFERROR(VLOOKUP(A13,'Control-EM Octubre  2022 '!$H$3:$L$33,2,FALSE),"0")</f>
        <v>0</v>
      </c>
      <c r="F13" s="371" t="str">
        <f>IFERROR(VLOOKUP(A13,'Control-EM Octubre  2022 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4.3899999999999997</v>
      </c>
      <c r="E14" s="371">
        <f>IFERROR(VLOOKUP(A14,'Control-EM Octubre  2022 '!$H$3:$L$33,2,FALSE),"0")</f>
        <v>500</v>
      </c>
      <c r="F14" s="371">
        <f>IFERROR(VLOOKUP(A14,'Control-EM Octubre  2022 '!$H$6:$L$33,3,FALSE),"0")</f>
        <v>0</v>
      </c>
      <c r="G14" s="371">
        <f t="shared" si="0"/>
        <v>500</v>
      </c>
      <c r="H14" s="368" t="s">
        <v>12</v>
      </c>
      <c r="I14" s="238">
        <f t="shared" si="1"/>
        <v>2195</v>
      </c>
      <c r="J14" s="295"/>
      <c r="K14" s="270">
        <f t="shared" si="2"/>
        <v>2195</v>
      </c>
      <c r="L14" s="373"/>
      <c r="M14" s="373" t="s">
        <v>156</v>
      </c>
      <c r="N14" s="372">
        <f t="shared" si="4"/>
        <v>500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3.51</v>
      </c>
      <c r="E15" s="371">
        <f>IFERROR(VLOOKUP(A15,'Control-EM Octubre  2022 '!$H$3:$L$33,2,FALSE),"0")</f>
        <v>120</v>
      </c>
      <c r="F15" s="371">
        <f>IFERROR(VLOOKUP(A15,'Control-EM Octubre  2022 '!$H$6:$L$33,3,FALSE),"0")</f>
        <v>0</v>
      </c>
      <c r="G15" s="371">
        <f t="shared" si="0"/>
        <v>120</v>
      </c>
      <c r="H15" s="375" t="s">
        <v>12</v>
      </c>
      <c r="I15" s="238">
        <f t="shared" si="1"/>
        <v>421.2</v>
      </c>
      <c r="J15" s="295"/>
      <c r="K15" s="270">
        <f t="shared" si="2"/>
        <v>421.2</v>
      </c>
      <c r="L15" s="373"/>
      <c r="M15" s="373" t="s">
        <v>347</v>
      </c>
      <c r="N15" s="372">
        <f t="shared" si="4"/>
        <v>120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5.58</v>
      </c>
      <c r="E16" s="371" t="str">
        <f>IFERROR(VLOOKUP(A16,'Control-EM Octubre  2022 '!$H$3:$L$33,2,FALSE),"0")</f>
        <v>0</v>
      </c>
      <c r="F16" s="371" t="str">
        <f>IFERROR(VLOOKUP(A16,'Control-EM Octubre  2022 '!$H$6:$L$33,3,FALSE),"0")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hidden="1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1.5</v>
      </c>
      <c r="E17" s="371" t="str">
        <f>IFERROR(VLOOKUP(A17,'Control-EM Octubre  2022 '!$H$3:$L$33,2,FALSE),"0")</f>
        <v>0</v>
      </c>
      <c r="F17" s="371" t="str">
        <f>IFERROR(VLOOKUP(A17,'Control-EM Octubre  2022 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 t="s">
        <v>252</v>
      </c>
      <c r="N17" s="372">
        <f t="shared" si="4"/>
        <v>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2.34</v>
      </c>
      <c r="E18" s="371">
        <f>IFERROR(VLOOKUP(A18,'Control-EM Octubre  2022 '!$H$3:$L$33,2,FALSE),"0")</f>
        <v>40</v>
      </c>
      <c r="F18" s="371">
        <f>IFERROR(VLOOKUP(A18,'Control-EM Octubre  2022 '!$H$6:$L$33,3,FALSE),"0")</f>
        <v>540</v>
      </c>
      <c r="G18" s="371">
        <f t="shared" si="0"/>
        <v>580</v>
      </c>
      <c r="H18" s="375" t="s">
        <v>12</v>
      </c>
      <c r="I18" s="238">
        <f t="shared" si="1"/>
        <v>1357.1999999999998</v>
      </c>
      <c r="J18" s="295"/>
      <c r="K18" s="270">
        <f t="shared" si="2"/>
        <v>1897.1999999999998</v>
      </c>
      <c r="L18" s="376"/>
      <c r="M18" s="373" t="s">
        <v>151</v>
      </c>
      <c r="N18" s="372">
        <f t="shared" si="4"/>
        <v>580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</v>
      </c>
      <c r="E19" s="371" t="str">
        <f>IFERROR(VLOOKUP(A19,'Control-EM Octubre  2022 '!$H$3:$L$33,2,FALSE),"0")</f>
        <v>0</v>
      </c>
      <c r="F19" s="371" t="str">
        <f>IFERROR(VLOOKUP(A19,'Control-EM Octubre  2022 '!$H$6:$L$33,3,FALSE),"0")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</v>
      </c>
      <c r="E20" s="371" t="str">
        <f>IFERROR(VLOOKUP(A20,'Control-EM Octubre  2022 '!$H$3:$L$33,2,FALSE),"0")</f>
        <v>0</v>
      </c>
      <c r="F20" s="371" t="str">
        <f>IFERROR(VLOOKUP(A20,'Control-EM Octubre  2022 '!$H$6:$L$33,3,FALSE),"0")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</v>
      </c>
      <c r="E21" s="371" t="str">
        <f>IFERROR(VLOOKUP(A21,'Control-EM Octubre  2022 '!$H$3:$L$33,2,FALSE),"0")</f>
        <v>0</v>
      </c>
      <c r="F21" s="371" t="str">
        <f>IFERROR(VLOOKUP(A21,'Control-EM Octubre  2022 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Octubre  2022 '!$H$3:$L$33,2,FALSE),"0")</f>
        <v>0</v>
      </c>
      <c r="F22" s="371" t="str">
        <f>IFERROR(VLOOKUP(A22,'Control-EM Octubre  2022 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</v>
      </c>
      <c r="E23" s="371" t="str">
        <f>IFERROR(VLOOKUP(A23,'Control-EM Octubre  2022 '!$H$3:$L$33,2,FALSE),"0")</f>
        <v>0</v>
      </c>
      <c r="F23" s="371" t="str">
        <f>IFERROR(VLOOKUP(A23,'Control-EM Octubre  2022 '!$H$6:$L$33,3,FALSE),"0")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4.32</v>
      </c>
      <c r="E24" s="371">
        <f>IFERROR(VLOOKUP(A24,'Control-EM Octubre  2022 '!$H$3:$L$33,2,FALSE),"0")</f>
        <v>0</v>
      </c>
      <c r="F24" s="371">
        <f>IFERROR(VLOOKUP(A24,'Control-EM Octubre  2022 '!$H$6:$L$33,3,FALSE),"0")</f>
        <v>540</v>
      </c>
      <c r="G24" s="371">
        <f t="shared" si="0"/>
        <v>540</v>
      </c>
      <c r="H24" s="375" t="s">
        <v>12</v>
      </c>
      <c r="I24" s="238">
        <f t="shared" si="1"/>
        <v>2332.8000000000002</v>
      </c>
      <c r="J24" s="295"/>
      <c r="K24" s="270">
        <f t="shared" si="2"/>
        <v>2872.8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7.75</v>
      </c>
      <c r="E25" s="371" t="str">
        <f>IFERROR(VLOOKUP(A25,'Control-EM Octubre  2022 '!$H$3:$L$33,2,FALSE),"0")</f>
        <v>0</v>
      </c>
      <c r="F25" s="371" t="str">
        <f>IFERROR(VLOOKUP(A25,'Control-EM Octubre  2022 '!$H$6:$L$33,3,FALSE),"0")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8.26</v>
      </c>
      <c r="E26" s="371" t="str">
        <f>IFERROR(VLOOKUP(A26,'Control-EM Octubre  2022 '!$H$3:$L$33,2,FALSE),"0")</f>
        <v>0</v>
      </c>
      <c r="F26" s="371" t="str">
        <f>IFERROR(VLOOKUP(A26,'Control-EM Octubre  2022 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</v>
      </c>
      <c r="E27" s="371">
        <f>IFERROR(VLOOKUP(A27,'Control-EM Octubre  2022 '!$H$3:$L$33,2,FALSE),"0")</f>
        <v>0</v>
      </c>
      <c r="F27" s="371">
        <f>IFERROR(VLOOKUP(A27,'Control-EM Octubre  2022 '!$H$6:$L$33,3,FALSE),"0")</f>
        <v>1200</v>
      </c>
      <c r="G27" s="371">
        <f t="shared" si="0"/>
        <v>1200</v>
      </c>
      <c r="H27" s="375" t="s">
        <v>12</v>
      </c>
      <c r="I27" s="238">
        <f t="shared" si="1"/>
        <v>8868</v>
      </c>
      <c r="J27" s="295"/>
      <c r="K27" s="270">
        <f t="shared" si="2"/>
        <v>10068</v>
      </c>
      <c r="L27" s="358"/>
      <c r="M27" s="373" t="s">
        <v>176</v>
      </c>
      <c r="N27" s="372">
        <f t="shared" si="4"/>
        <v>1200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Octubre  2022 '!$H$3:$L$33,2,FALSE),"0")</f>
        <v>0</v>
      </c>
      <c r="F28" s="371" t="str">
        <f>IFERROR(VLOOKUP(A28,'Control-EM Octubre  2022 '!$H$6:$L$33,3,FALSE),"0")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</v>
      </c>
      <c r="E29" s="371" t="str">
        <f>IFERROR(VLOOKUP(A29,'Control-EM Octubre  2022 '!$H$3:$L$33,2,FALSE),"0")</f>
        <v>0</v>
      </c>
      <c r="F29" s="371" t="str">
        <f>IFERROR(VLOOKUP(A29,'Control-EM Octubre  2022 '!$H$6:$L$33,3,FALSE),"0")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</v>
      </c>
      <c r="E30" s="371" t="str">
        <f>IFERROR(VLOOKUP(A30,'Control-EM Octubre  2022 '!$H$3:$L$33,2,FALSE),"0")</f>
        <v>0</v>
      </c>
      <c r="F30" s="371" t="str">
        <f>IFERROR(VLOOKUP(A30,'Control-EM Octubre  2022 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4.97</v>
      </c>
      <c r="E31" s="371">
        <f>IFERROR(VLOOKUP(A31,'Control-EM Octubre  2022 '!$H$3:$L$33,2,FALSE),"0")</f>
        <v>140</v>
      </c>
      <c r="F31" s="371">
        <f>IFERROR(VLOOKUP(A31,'Control-EM Octubre  2022 '!$H$6:$L$33,3,FALSE),"0")</f>
        <v>0</v>
      </c>
      <c r="G31" s="371">
        <f t="shared" si="0"/>
        <v>140</v>
      </c>
      <c r="H31" s="368" t="s">
        <v>12</v>
      </c>
      <c r="I31" s="238">
        <f t="shared" si="1"/>
        <v>695.8</v>
      </c>
      <c r="J31" s="295"/>
      <c r="K31" s="270">
        <f t="shared" si="2"/>
        <v>695.8</v>
      </c>
      <c r="M31" s="373" t="s">
        <v>170</v>
      </c>
      <c r="N31" s="372">
        <f t="shared" si="4"/>
        <v>140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4.1900000000000004</v>
      </c>
      <c r="E32" s="371" t="str">
        <f>IFERROR(VLOOKUP(A32,'Control-EM Octubre  2022 '!$H$3:$L$33,2,FALSE),"0")</f>
        <v>0</v>
      </c>
      <c r="F32" s="371" t="str">
        <f>IFERROR(VLOOKUP(A32,'Control-EM Octubre  2022 '!$H$6:$L$33,3,FALSE),"0")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</v>
      </c>
      <c r="E33" s="371" t="str">
        <f>IFERROR(VLOOKUP(A33,'Control-EM Octubre  2022 '!$H$3:$L$33,2,FALSE),"0")</f>
        <v>0</v>
      </c>
      <c r="F33" s="371" t="str">
        <f>IFERROR(VLOOKUP(A33,'Control-EM Octubre  2022 '!$H$6:$L$33,3,FALSE),"0")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5.54</v>
      </c>
      <c r="E34" s="371" t="str">
        <f>IFERROR(VLOOKUP(A34,'Control-EM Octubre  2022 '!$H$3:$L$33,2,FALSE),"0")</f>
        <v>0</v>
      </c>
      <c r="F34" s="371" t="str">
        <f>IFERROR(VLOOKUP(A34,'Control-EM Octubre  2022 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</v>
      </c>
      <c r="E35" s="371">
        <f>IFERROR(VLOOKUP(A35,'Control-EM Octubre  2022 '!$H$3:$L$33,2,FALSE),"0")</f>
        <v>340</v>
      </c>
      <c r="F35" s="371">
        <f>IFERROR(VLOOKUP(A35,'Control-EM Octubre  2022 '!$H$6:$L$33,3,FALSE),"0")</f>
        <v>0</v>
      </c>
      <c r="G35" s="371">
        <f t="shared" si="0"/>
        <v>340</v>
      </c>
      <c r="H35" s="375" t="s">
        <v>12</v>
      </c>
      <c r="I35" s="238">
        <f t="shared" si="1"/>
        <v>2288.2000000000003</v>
      </c>
      <c r="J35" s="295"/>
      <c r="K35" s="270">
        <f t="shared" si="2"/>
        <v>2288.2000000000003</v>
      </c>
      <c r="L35" s="358"/>
      <c r="M35" s="373" t="s">
        <v>155</v>
      </c>
      <c r="N35" s="372">
        <f t="shared" si="4"/>
        <v>340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4.32</v>
      </c>
      <c r="E36" s="371">
        <f>IFERROR(VLOOKUP(A36,'Control-EM Octubre  2022 '!$H$3:$L$33,2,FALSE),"0")</f>
        <v>0</v>
      </c>
      <c r="F36" s="371">
        <f>IFERROR(VLOOKUP(A36,'Control-EM Octubre  2022 '!$H$6:$L$33,3,FALSE),"0")</f>
        <v>300</v>
      </c>
      <c r="G36" s="371">
        <f t="shared" si="0"/>
        <v>300</v>
      </c>
      <c r="H36" s="375" t="s">
        <v>12</v>
      </c>
      <c r="I36" s="238">
        <f t="shared" si="1"/>
        <v>1296</v>
      </c>
      <c r="J36" s="295"/>
      <c r="K36" s="270">
        <f t="shared" si="2"/>
        <v>1596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3.28</v>
      </c>
      <c r="E37" s="371" t="str">
        <f>IFERROR(VLOOKUP(A37,'Control-EM Octubre  2022 '!$H$3:$L$33,2,FALSE),"0")</f>
        <v>0</v>
      </c>
      <c r="F37" s="371" t="str">
        <f>IFERROR(VLOOKUP(A37,'Control-EM Octubre  2022 '!$H$6:$L$33,3,FALSE),"0")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5.59</v>
      </c>
      <c r="E38" s="371">
        <f>IFERROR(VLOOKUP(A38,'Control-EM Octubre  2022 '!$H$3:$L$33,2,FALSE),"0")</f>
        <v>400</v>
      </c>
      <c r="F38" s="371">
        <f>IFERROR(VLOOKUP(A38,'Control-EM Octubre  2022 '!$H$6:$L$33,3,FALSE),"0")</f>
        <v>0</v>
      </c>
      <c r="G38" s="371">
        <f t="shared" si="0"/>
        <v>400</v>
      </c>
      <c r="H38" s="375" t="s">
        <v>12</v>
      </c>
      <c r="I38" s="238">
        <f t="shared" si="1"/>
        <v>2236</v>
      </c>
      <c r="J38" s="295"/>
      <c r="K38" s="270">
        <f t="shared" si="2"/>
        <v>2236</v>
      </c>
      <c r="M38" s="373" t="s">
        <v>248</v>
      </c>
      <c r="N38" s="372">
        <f t="shared" si="4"/>
        <v>400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</v>
      </c>
      <c r="E39" s="371">
        <f>IFERROR(VLOOKUP(A39,'Control-EM Octubre  2022 '!$H$3:$L$33,2,FALSE),"0")</f>
        <v>300</v>
      </c>
      <c r="F39" s="371">
        <f>IFERROR(VLOOKUP(A39,'Control-EM Octubre  2022 '!$H$6:$L$33,3,FALSE),"0")</f>
        <v>1380</v>
      </c>
      <c r="G39" s="371">
        <f t="shared" si="0"/>
        <v>1680</v>
      </c>
      <c r="H39" s="368" t="s">
        <v>12</v>
      </c>
      <c r="I39" s="238">
        <f t="shared" si="1"/>
        <v>9172.7999999999993</v>
      </c>
      <c r="J39" s="295"/>
      <c r="K39" s="270">
        <f t="shared" si="2"/>
        <v>10552.8</v>
      </c>
      <c r="M39" s="373" t="s">
        <v>189</v>
      </c>
      <c r="N39" s="372">
        <f t="shared" si="4"/>
        <v>1680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</v>
      </c>
      <c r="E40" s="371" t="str">
        <f>IFERROR(VLOOKUP(A40,'Control-EM Octubre  2022 '!$H$3:$L$33,2,FALSE),"0")</f>
        <v>0</v>
      </c>
      <c r="F40" s="371" t="str">
        <f>IFERROR(VLOOKUP(A40,'Control-EM Octubre  2022 '!$H$6:$L$33,3,FALSE),"0")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4.0999999999999996</v>
      </c>
      <c r="E41" s="371">
        <f>IFERROR(VLOOKUP(A41,'Control-EM Octubre  2022 '!$H$3:$L$33,2,FALSE),"0")</f>
        <v>0</v>
      </c>
      <c r="F41" s="371">
        <f>IFERROR(VLOOKUP(A41,'Control-EM Octubre  2022 '!$H$6:$L$33,3,FALSE),"0")</f>
        <v>250</v>
      </c>
      <c r="G41" s="371">
        <f t="shared" si="0"/>
        <v>250</v>
      </c>
      <c r="H41" s="368" t="s">
        <v>12</v>
      </c>
      <c r="I41" s="238">
        <f t="shared" si="1"/>
        <v>1025</v>
      </c>
      <c r="J41" s="295"/>
      <c r="K41" s="270">
        <f t="shared" si="2"/>
        <v>1275</v>
      </c>
      <c r="L41" s="381"/>
      <c r="M41" s="373" t="s">
        <v>244</v>
      </c>
      <c r="N41" s="372">
        <f t="shared" si="4"/>
        <v>250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4.0999999999999996</v>
      </c>
      <c r="E42" s="371">
        <f>IFERROR(VLOOKUP(A42,'Control-EM Octubre  2022 '!$H$3:$L$33,2,FALSE),"0")</f>
        <v>200</v>
      </c>
      <c r="F42" s="371">
        <f>IFERROR(VLOOKUP(A42,'Control-EM Octubre  2022 '!$H$6:$L$33,3,FALSE),"0")</f>
        <v>0</v>
      </c>
      <c r="G42" s="371">
        <f t="shared" si="0"/>
        <v>200</v>
      </c>
      <c r="H42" s="375" t="s">
        <v>12</v>
      </c>
      <c r="I42" s="238">
        <f t="shared" si="1"/>
        <v>819.99999999999989</v>
      </c>
      <c r="J42" s="295"/>
      <c r="K42" s="270">
        <f t="shared" si="2"/>
        <v>819.99999999999989</v>
      </c>
      <c r="M42" s="373" t="s">
        <v>249</v>
      </c>
      <c r="N42" s="372">
        <f t="shared" si="4"/>
        <v>200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6.05</v>
      </c>
      <c r="E43" s="371" t="str">
        <f>IFERROR(VLOOKUP(A43,'Control-EM Octubre  2022 '!$H$3:$L$33,2,FALSE),"0")</f>
        <v>0</v>
      </c>
      <c r="F43" s="371" t="str">
        <f>IFERROR(VLOOKUP(A43,'Control-EM Octubre  2022 '!$H$6:$L$33,3,FALSE),"0")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</v>
      </c>
      <c r="E44" s="371" t="str">
        <f>IFERROR(VLOOKUP(A44,'Control-EM Octubre  2022 '!$H$3:$L$33,2,FALSE),"0")</f>
        <v>0</v>
      </c>
      <c r="F44" s="371" t="str">
        <f>IFERROR(VLOOKUP(A44,'Control-EM Octubre  2022 '!$H$6:$L$33,3,FALSE),"0")</f>
        <v>0</v>
      </c>
      <c r="G44" s="371">
        <f t="shared" si="0"/>
        <v>0</v>
      </c>
      <c r="H44" s="368" t="str">
        <f>IFERROR(VLOOKUP(A45,'Control -LR-ES Octubre 22'!$H$7:$N$22,4,FALSE),"0")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</v>
      </c>
      <c r="E45" s="371" t="str">
        <f>IFERROR(VLOOKUP(A45,'Control-EM Octubre  2022 '!$H$3:$L$33,2,FALSE),"0")</f>
        <v>0</v>
      </c>
      <c r="F45" s="371" t="str">
        <f>IFERROR(VLOOKUP(A45,'Control-EM Octubre  2022 '!$H$6:$L$33,3,FALSE),"0")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</v>
      </c>
      <c r="E46" s="371" t="str">
        <f>IFERROR(VLOOKUP(A46,'Control-EM Octubre  2022 '!$H$3:$L$33,2,FALSE),"0")</f>
        <v>0</v>
      </c>
      <c r="F46" s="371" t="str">
        <f>IFERROR(VLOOKUP(A46,'Control-EM Octubre  2022 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</v>
      </c>
      <c r="E47" s="371" t="str">
        <f>IFERROR(VLOOKUP(A47,'Control-EM Octubre  2022 '!$H$3:$L$33,2,FALSE),"0")</f>
        <v>0</v>
      </c>
      <c r="F47" s="371" t="str">
        <f>IFERROR(VLOOKUP(A47,'Control-EM Octubre  2022 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</v>
      </c>
      <c r="E48" s="371">
        <f>IFERROR(VLOOKUP(A48,'Control-EM Octubre  2022 '!$H$3:$L$33,2,FALSE),"0")</f>
        <v>200</v>
      </c>
      <c r="F48" s="371">
        <f>IFERROR(VLOOKUP(A48,'Control-EM Octubre  2022 '!$H$6:$L$33,3,FALSE),"0")</f>
        <v>0</v>
      </c>
      <c r="G48" s="371">
        <f t="shared" si="0"/>
        <v>200</v>
      </c>
      <c r="H48" s="375" t="s">
        <v>12</v>
      </c>
      <c r="I48" s="238">
        <f t="shared" si="1"/>
        <v>1160</v>
      </c>
      <c r="J48" s="295"/>
      <c r="K48" s="270"/>
      <c r="M48" s="373" t="s">
        <v>345</v>
      </c>
      <c r="N48" s="372">
        <f t="shared" si="4"/>
        <v>200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</v>
      </c>
      <c r="E49" s="371" t="str">
        <f>IFERROR(VLOOKUP(A49,'Control-EM Octubre  2022 '!$H$3:$L$33,2,FALSE),"0")</f>
        <v>0</v>
      </c>
      <c r="F49" s="371" t="str">
        <f>IFERROR(VLOOKUP(A49,'Control-EM Octubre  2022 '!$H$6:$L$33,3,FALSE),"0")</f>
        <v>0</v>
      </c>
      <c r="G49" s="371">
        <f t="shared" si="0"/>
        <v>0</v>
      </c>
      <c r="H49" s="375" t="s">
        <v>12</v>
      </c>
      <c r="I49" s="238">
        <f t="shared" si="1"/>
        <v>0</v>
      </c>
      <c r="J49" s="295"/>
      <c r="K49" s="270"/>
      <c r="M49" s="373" t="s">
        <v>345</v>
      </c>
      <c r="N49" s="372">
        <f t="shared" si="4"/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</v>
      </c>
      <c r="E50" s="371" t="str">
        <f>IFERROR(VLOOKUP(A50,'Control-EM Octubre  2022 '!$H$3:$L$33,2,FALSE),"0")</f>
        <v>0</v>
      </c>
      <c r="F50" s="371" t="str">
        <f>IFERROR(VLOOKUP(A50,'Control-EM Octubre  2022 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</v>
      </c>
      <c r="E51" s="371" t="str">
        <f>IFERROR(VLOOKUP(A51,'Control-EM Octubre  2022 '!$H$3:$L$33,2,FALSE),"0")</f>
        <v>0</v>
      </c>
      <c r="F51" s="371" t="str">
        <f>IFERROR(VLOOKUP(A51,'Control-EM Octubre  2022 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</v>
      </c>
      <c r="E52" s="371" t="str">
        <f>IFERROR(VLOOKUP(A52,'Control-EM Octubre  2022 '!$H$3:$L$33,2,FALSE),"0")</f>
        <v>0</v>
      </c>
      <c r="F52" s="371" t="str">
        <f>IFERROR(VLOOKUP(A52,'Control-EM Octubre  2022 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5.59</v>
      </c>
      <c r="E53" s="371">
        <f>IFERROR(VLOOKUP(A53,'Control-EM Octubre  2022 '!$H$3:$L$33,2,FALSE),"0")</f>
        <v>1600</v>
      </c>
      <c r="F53" s="371">
        <f>IFERROR(VLOOKUP(A53,'Control-EM Octubre  2022 '!$H$6:$L$33,3,FALSE),"0")</f>
        <v>0</v>
      </c>
      <c r="G53" s="371">
        <f t="shared" si="0"/>
        <v>1600</v>
      </c>
      <c r="H53" s="375" t="s">
        <v>12</v>
      </c>
      <c r="I53" s="238">
        <f t="shared" si="1"/>
        <v>8944</v>
      </c>
      <c r="J53" s="295"/>
      <c r="K53" s="295"/>
      <c r="L53" s="295"/>
      <c r="M53" s="373">
        <v>20002380</v>
      </c>
      <c r="N53" s="372">
        <f t="shared" si="4"/>
        <v>1600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4.93</v>
      </c>
      <c r="E54" s="371">
        <f>IFERROR(VLOOKUP(A54,'Control-EM Octubre  2022 '!$H$3:$L$33,2,FALSE),"0")</f>
        <v>1990</v>
      </c>
      <c r="F54" s="371">
        <f>IFERROR(VLOOKUP(A54,'Control-EM Octubre  2022 '!$H$6:$L$33,3,FALSE),"0")</f>
        <v>0</v>
      </c>
      <c r="G54" s="371">
        <f t="shared" si="0"/>
        <v>1990</v>
      </c>
      <c r="H54" s="375" t="s">
        <v>12</v>
      </c>
      <c r="I54" s="238">
        <f t="shared" si="1"/>
        <v>9810.6999999999989</v>
      </c>
      <c r="J54" s="295"/>
      <c r="K54" s="295"/>
      <c r="L54" s="295"/>
      <c r="M54" s="373">
        <v>20002186</v>
      </c>
      <c r="N54" s="372">
        <f t="shared" si="4"/>
        <v>1990</v>
      </c>
    </row>
    <row r="55" spans="1:23" s="268" customFormat="1" ht="30" customHeight="1" x14ac:dyDescent="0.2">
      <c r="A55" s="473"/>
      <c r="B55" s="269"/>
      <c r="C55" s="592" t="s">
        <v>11</v>
      </c>
      <c r="D55" s="593"/>
      <c r="E55" s="326">
        <f>SUM(E8:E54)</f>
        <v>8990</v>
      </c>
      <c r="F55" s="326">
        <f>SUM(F8:F54)</f>
        <v>6510</v>
      </c>
      <c r="G55" s="333">
        <f>SUM(G8:G54)</f>
        <v>15500</v>
      </c>
      <c r="H55" s="390" t="s">
        <v>12</v>
      </c>
      <c r="I55" s="333">
        <f>SUM(I8:I54)</f>
        <v>70158.899999999994</v>
      </c>
      <c r="J55" s="295"/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45"/>
      <c r="D56" s="545"/>
      <c r="E56" s="545"/>
      <c r="F56" s="545"/>
      <c r="G56" s="546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595" t="s">
        <v>293</v>
      </c>
      <c r="D57" s="596"/>
      <c r="E57" s="596"/>
      <c r="F57" s="596"/>
      <c r="G57" s="597"/>
      <c r="H57" s="273">
        <f>I57/I57</f>
        <v>1</v>
      </c>
      <c r="I57" s="309">
        <f>I55</f>
        <v>70158.899999999994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307</v>
      </c>
      <c r="D58" s="596"/>
      <c r="E58" s="596"/>
      <c r="F58" s="596"/>
      <c r="G58" s="597"/>
      <c r="H58" s="273">
        <f>I58/I57</f>
        <v>0.58285834013931237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40892.699999999997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98" t="s">
        <v>308</v>
      </c>
      <c r="D59" s="599"/>
      <c r="E59" s="599"/>
      <c r="F59" s="599"/>
      <c r="G59" s="600"/>
      <c r="H59" s="273">
        <f>I59/I57</f>
        <v>0.41714165986068769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29266.2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70158.899999999994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79" t="s">
        <v>303</v>
      </c>
      <c r="D61" s="579"/>
      <c r="E61" s="579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79" t="s">
        <v>302</v>
      </c>
      <c r="D62" s="579"/>
      <c r="E62" s="579"/>
      <c r="F62" s="394">
        <v>1419420.85</v>
      </c>
      <c r="G62" s="279">
        <v>0.6</v>
      </c>
      <c r="H62" s="368" t="s">
        <v>10</v>
      </c>
      <c r="I62" s="395">
        <f>(F62*G62)</f>
        <v>851652.51</v>
      </c>
      <c r="J62" s="296"/>
      <c r="K62" s="410"/>
      <c r="L62" s="381"/>
      <c r="M62" s="342">
        <v>20002369</v>
      </c>
      <c r="N62" s="343">
        <f>F62</f>
        <v>1419420.85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61" t="s">
        <v>296</v>
      </c>
      <c r="C64" s="561"/>
      <c r="D64" s="561"/>
      <c r="E64" s="561"/>
      <c r="F64" s="561"/>
      <c r="G64" s="281" t="s">
        <v>8</v>
      </c>
      <c r="H64" s="540">
        <f>I61+I57</f>
        <v>71415.887999999992</v>
      </c>
      <c r="I64" s="541"/>
      <c r="J64" s="298"/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61" t="s">
        <v>15</v>
      </c>
      <c r="C65" s="561"/>
      <c r="D65" s="561"/>
      <c r="E65" s="561"/>
      <c r="F65" s="561"/>
      <c r="G65" s="283" t="s">
        <v>9</v>
      </c>
      <c r="H65" s="540">
        <f>I62</f>
        <v>851652.51</v>
      </c>
      <c r="I65" s="541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77" t="s">
        <v>17</v>
      </c>
      <c r="F73" s="577"/>
      <c r="G73" s="577"/>
      <c r="H73" s="577"/>
      <c r="I73" s="578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</v>
      </c>
      <c r="C100" s="471"/>
      <c r="D100" s="471"/>
    </row>
    <row r="101" spans="1:8" x14ac:dyDescent="0.2">
      <c r="A101" t="s">
        <v>31</v>
      </c>
      <c r="B101" s="471">
        <v>4.04</v>
      </c>
      <c r="C101" s="471"/>
      <c r="D101" s="471"/>
      <c r="F101" s="428"/>
      <c r="G101" s="428"/>
      <c r="H101" s="428"/>
    </row>
    <row r="102" spans="1:8" x14ac:dyDescent="0.2">
      <c r="A102" t="s">
        <v>37</v>
      </c>
      <c r="B102" s="471">
        <v>3.06</v>
      </c>
      <c r="C102" s="471"/>
      <c r="D102" s="471"/>
      <c r="F102" s="428"/>
      <c r="G102" s="428"/>
      <c r="H102" s="428"/>
    </row>
    <row r="103" spans="1:8" x14ac:dyDescent="0.2">
      <c r="A103" t="s">
        <v>353</v>
      </c>
      <c r="B103" s="471">
        <v>2.73</v>
      </c>
      <c r="C103" s="471"/>
      <c r="D103" s="471"/>
      <c r="F103" s="428"/>
      <c r="G103" s="428"/>
      <c r="H103" s="428"/>
    </row>
    <row r="104" spans="1:8" x14ac:dyDescent="0.2">
      <c r="A104" t="s">
        <v>354</v>
      </c>
      <c r="B104" s="471">
        <v>3.59</v>
      </c>
      <c r="C104" s="471"/>
      <c r="D104" s="471"/>
      <c r="F104" s="428"/>
      <c r="G104" s="428"/>
      <c r="H104" s="428"/>
    </row>
    <row r="105" spans="1:8" x14ac:dyDescent="0.2">
      <c r="A105" t="s">
        <v>355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356</v>
      </c>
      <c r="B106" s="471">
        <v>4.3899999999999997</v>
      </c>
      <c r="C106" s="471"/>
      <c r="D106" s="471"/>
      <c r="F106" s="428"/>
      <c r="G106" s="428"/>
      <c r="H106" s="428"/>
    </row>
    <row r="107" spans="1:8" x14ac:dyDescent="0.2">
      <c r="A107" t="s">
        <v>357</v>
      </c>
      <c r="B107" s="471">
        <v>3.51</v>
      </c>
      <c r="C107" s="471"/>
      <c r="D107" s="471"/>
      <c r="F107" s="428"/>
      <c r="G107" s="428"/>
      <c r="H107" s="428"/>
    </row>
    <row r="108" spans="1:8" x14ac:dyDescent="0.2">
      <c r="A108" t="s">
        <v>358</v>
      </c>
      <c r="B108" s="471">
        <v>5.58</v>
      </c>
      <c r="C108" s="471"/>
      <c r="D108" s="471"/>
      <c r="F108" s="428"/>
      <c r="G108" s="428"/>
      <c r="H108" s="428"/>
    </row>
    <row r="109" spans="1:8" x14ac:dyDescent="0.2">
      <c r="A109" t="s">
        <v>359</v>
      </c>
      <c r="B109" s="471">
        <v>1.5</v>
      </c>
      <c r="C109" s="471"/>
      <c r="D109" s="471"/>
      <c r="F109" s="428"/>
      <c r="G109" s="428"/>
      <c r="H109" s="428"/>
    </row>
    <row r="110" spans="1:8" x14ac:dyDescent="0.2">
      <c r="A110" t="s">
        <v>30</v>
      </c>
      <c r="B110" s="471">
        <v>2.34</v>
      </c>
      <c r="C110" s="471"/>
      <c r="D110" s="471"/>
      <c r="F110" s="428"/>
      <c r="G110" s="428"/>
      <c r="H110" s="428"/>
    </row>
    <row r="111" spans="1:8" x14ac:dyDescent="0.2">
      <c r="A111" t="s">
        <v>34</v>
      </c>
      <c r="B111" s="471">
        <v>7.59</v>
      </c>
      <c r="C111" s="471"/>
      <c r="D111" s="471"/>
      <c r="F111" s="428"/>
      <c r="G111" s="428"/>
      <c r="H111" s="428"/>
    </row>
    <row r="112" spans="1:8" x14ac:dyDescent="0.2">
      <c r="A112" t="s">
        <v>33</v>
      </c>
      <c r="B112" s="471">
        <v>6.92</v>
      </c>
      <c r="C112" s="471"/>
      <c r="D112" s="471"/>
      <c r="F112" s="428"/>
      <c r="G112" s="428"/>
      <c r="H112" s="428"/>
    </row>
    <row r="113" spans="1:8" x14ac:dyDescent="0.2">
      <c r="A113" t="s">
        <v>360</v>
      </c>
      <c r="B113" s="471">
        <v>4.95</v>
      </c>
      <c r="C113" s="471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 s="471"/>
      <c r="D114" s="471"/>
      <c r="F114" s="428"/>
      <c r="G114" s="428"/>
      <c r="H114" s="428"/>
    </row>
    <row r="115" spans="1:8" x14ac:dyDescent="0.2">
      <c r="A115" t="s">
        <v>362</v>
      </c>
      <c r="B115" s="471">
        <v>2.41</v>
      </c>
      <c r="C115" s="471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4.32</v>
      </c>
      <c r="C116" s="471"/>
      <c r="D116" s="471"/>
      <c r="F116" s="428"/>
      <c r="G116" s="428"/>
      <c r="H116" s="428"/>
    </row>
    <row r="117" spans="1:8" x14ac:dyDescent="0.2">
      <c r="A117" t="s">
        <v>363</v>
      </c>
      <c r="B117" s="471">
        <v>7.75</v>
      </c>
      <c r="C117" s="471"/>
      <c r="D117" s="471"/>
      <c r="F117" s="428"/>
      <c r="G117" s="428"/>
      <c r="H117" s="428"/>
    </row>
    <row r="118" spans="1:8" x14ac:dyDescent="0.2">
      <c r="A118" t="s">
        <v>65</v>
      </c>
      <c r="B118" s="471">
        <v>8.26</v>
      </c>
      <c r="C118" s="471"/>
      <c r="D118" s="471"/>
      <c r="F118" s="428"/>
      <c r="G118" s="428"/>
      <c r="H118" s="428"/>
    </row>
    <row r="119" spans="1:8" x14ac:dyDescent="0.2">
      <c r="A119" t="s">
        <v>142</v>
      </c>
      <c r="B119" s="471">
        <v>7.39</v>
      </c>
      <c r="C119" s="471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 s="471"/>
      <c r="D120" s="471"/>
      <c r="F120" s="428"/>
      <c r="G120" s="428"/>
      <c r="H120" s="428"/>
    </row>
    <row r="121" spans="1:8" x14ac:dyDescent="0.2">
      <c r="A121" t="s">
        <v>365</v>
      </c>
      <c r="B121" s="471">
        <v>5.84</v>
      </c>
      <c r="C121" s="471"/>
      <c r="D121" s="471"/>
      <c r="F121" s="428"/>
      <c r="G121" s="428"/>
      <c r="H121" s="428"/>
    </row>
    <row r="122" spans="1:8" x14ac:dyDescent="0.2">
      <c r="A122" t="s">
        <v>69</v>
      </c>
      <c r="B122" s="471">
        <v>2.79</v>
      </c>
      <c r="C122" s="471"/>
      <c r="D122" s="471"/>
      <c r="F122" s="428"/>
      <c r="G122" s="428"/>
      <c r="H122" s="428"/>
    </row>
    <row r="123" spans="1:8" x14ac:dyDescent="0.2">
      <c r="A123" t="s">
        <v>366</v>
      </c>
      <c r="B123" s="471">
        <v>4.97</v>
      </c>
      <c r="C123" s="471"/>
      <c r="D123" s="471"/>
      <c r="F123" s="428"/>
      <c r="G123" s="428"/>
      <c r="H123" s="428"/>
    </row>
    <row r="124" spans="1:8" x14ac:dyDescent="0.2">
      <c r="A124" t="s">
        <v>367</v>
      </c>
      <c r="B124" s="471">
        <v>4.1900000000000004</v>
      </c>
      <c r="C124" s="471"/>
      <c r="D124" s="471"/>
      <c r="F124" s="428"/>
      <c r="G124" s="428"/>
      <c r="H124" s="428"/>
    </row>
    <row r="125" spans="1:8" x14ac:dyDescent="0.2">
      <c r="A125" t="s">
        <v>368</v>
      </c>
      <c r="B125" s="471">
        <v>5.27</v>
      </c>
      <c r="C125" s="471"/>
      <c r="D125" s="471"/>
      <c r="F125" s="428"/>
      <c r="G125" s="428"/>
      <c r="H125" s="428"/>
    </row>
    <row r="126" spans="1:8" x14ac:dyDescent="0.2">
      <c r="A126" t="s">
        <v>73</v>
      </c>
      <c r="B126" s="471">
        <v>5.54</v>
      </c>
      <c r="C126" s="471"/>
      <c r="D126" s="471"/>
      <c r="F126" s="428"/>
      <c r="G126" s="428"/>
      <c r="H126" s="428"/>
    </row>
    <row r="127" spans="1:8" x14ac:dyDescent="0.2">
      <c r="A127" t="s">
        <v>369</v>
      </c>
      <c r="B127" s="471">
        <v>6.73</v>
      </c>
      <c r="C127" s="471"/>
      <c r="D127" s="471"/>
      <c r="F127" s="428"/>
      <c r="G127" s="428"/>
      <c r="H127" s="428"/>
    </row>
    <row r="128" spans="1:8" x14ac:dyDescent="0.2">
      <c r="A128" t="s">
        <v>370</v>
      </c>
      <c r="B128" s="471">
        <v>4.32</v>
      </c>
      <c r="C128" s="471"/>
      <c r="D128" s="471"/>
      <c r="F128" s="428"/>
      <c r="G128" s="428"/>
      <c r="H128" s="428"/>
    </row>
    <row r="129" spans="1:10" x14ac:dyDescent="0.2">
      <c r="A129" t="s">
        <v>371</v>
      </c>
      <c r="B129" s="471">
        <v>3.28</v>
      </c>
      <c r="C129" s="471"/>
      <c r="D129" s="471"/>
      <c r="F129" s="428"/>
      <c r="G129" s="428"/>
      <c r="H129" s="428"/>
    </row>
    <row r="130" spans="1:10" x14ac:dyDescent="0.2">
      <c r="A130" t="s">
        <v>372</v>
      </c>
      <c r="B130" s="471">
        <v>5.59</v>
      </c>
      <c r="C130" s="471"/>
      <c r="D130" s="471"/>
      <c r="F130" s="428"/>
      <c r="G130" s="428"/>
      <c r="H130" s="428"/>
    </row>
    <row r="131" spans="1:10" x14ac:dyDescent="0.2">
      <c r="A131" t="s">
        <v>77</v>
      </c>
      <c r="B131" s="471">
        <v>5.46</v>
      </c>
      <c r="C131" s="471"/>
      <c r="D131" s="471"/>
      <c r="F131" s="428"/>
      <c r="G131" s="428"/>
      <c r="H131" s="428"/>
    </row>
    <row r="132" spans="1:10" x14ac:dyDescent="0.2">
      <c r="A132" t="s">
        <v>373</v>
      </c>
      <c r="B132" s="471">
        <v>5.46</v>
      </c>
      <c r="C132" s="471"/>
      <c r="D132" s="471"/>
      <c r="F132" s="428"/>
      <c r="G132" s="428"/>
      <c r="H132" s="428"/>
    </row>
    <row r="133" spans="1:10" x14ac:dyDescent="0.2">
      <c r="A133" t="s">
        <v>374</v>
      </c>
      <c r="B133" s="471">
        <v>4.0999999999999996</v>
      </c>
      <c r="C133" s="471"/>
      <c r="D133" s="471"/>
      <c r="I133" s="425"/>
      <c r="J133" s="425"/>
    </row>
    <row r="134" spans="1:10" x14ac:dyDescent="0.2">
      <c r="A134" t="s">
        <v>375</v>
      </c>
      <c r="B134" s="471">
        <v>4.0999999999999996</v>
      </c>
      <c r="C134" s="471"/>
      <c r="D134" s="471"/>
    </row>
    <row r="135" spans="1:10" x14ac:dyDescent="0.2">
      <c r="A135" t="s">
        <v>376</v>
      </c>
      <c r="B135" s="471">
        <v>6.05</v>
      </c>
      <c r="C135" s="471"/>
      <c r="D135" s="471"/>
    </row>
    <row r="136" spans="1:10" x14ac:dyDescent="0.2">
      <c r="A136" t="s">
        <v>377</v>
      </c>
      <c r="B136" s="471">
        <v>5.65</v>
      </c>
      <c r="C136" s="471"/>
      <c r="D136" s="471"/>
    </row>
    <row r="137" spans="1:10" x14ac:dyDescent="0.2">
      <c r="A137" t="s">
        <v>378</v>
      </c>
      <c r="B137" s="471">
        <v>6.59</v>
      </c>
      <c r="C137" s="471"/>
      <c r="D137" s="471"/>
    </row>
    <row r="138" spans="1:10" x14ac:dyDescent="0.2">
      <c r="A138" t="s">
        <v>379</v>
      </c>
      <c r="B138" s="471">
        <v>6.65</v>
      </c>
      <c r="C138" s="471"/>
      <c r="D138" s="471"/>
    </row>
    <row r="139" spans="1:10" x14ac:dyDescent="0.2">
      <c r="A139" t="s">
        <v>380</v>
      </c>
      <c r="B139" s="471">
        <v>4.95</v>
      </c>
      <c r="C139" s="471"/>
      <c r="D139" s="471"/>
    </row>
    <row r="140" spans="1:10" x14ac:dyDescent="0.2">
      <c r="A140" t="s">
        <v>340</v>
      </c>
      <c r="B140" s="471">
        <v>5.8</v>
      </c>
      <c r="C140" s="471"/>
      <c r="D140" s="471"/>
    </row>
    <row r="141" spans="1:10" x14ac:dyDescent="0.2">
      <c r="A141" t="s">
        <v>329</v>
      </c>
      <c r="B141" s="471">
        <v>6.22</v>
      </c>
      <c r="C141" s="471"/>
      <c r="D141" s="471"/>
    </row>
    <row r="142" spans="1:10" x14ac:dyDescent="0.2">
      <c r="A142" t="s">
        <v>381</v>
      </c>
      <c r="B142" s="471">
        <v>7.02</v>
      </c>
      <c r="C142" s="471"/>
      <c r="D142" s="471"/>
    </row>
    <row r="143" spans="1:10" x14ac:dyDescent="0.2">
      <c r="A143" t="s">
        <v>382</v>
      </c>
      <c r="B143" s="471">
        <v>6.21</v>
      </c>
      <c r="C143" s="471"/>
      <c r="D143" s="471"/>
    </row>
    <row r="144" spans="1:10" x14ac:dyDescent="0.2">
      <c r="A144" t="s">
        <v>383</v>
      </c>
      <c r="B144" s="471">
        <v>7.95</v>
      </c>
      <c r="C144" s="471"/>
      <c r="D144" s="471"/>
    </row>
    <row r="145" spans="1:4" x14ac:dyDescent="0.2">
      <c r="A145" t="s">
        <v>384</v>
      </c>
      <c r="B145" s="471">
        <v>5.59</v>
      </c>
      <c r="C145" s="471"/>
      <c r="D145" s="471"/>
    </row>
    <row r="146" spans="1:4" x14ac:dyDescent="0.2">
      <c r="A146" t="s">
        <v>228</v>
      </c>
      <c r="B146" s="471">
        <v>4.93</v>
      </c>
      <c r="C146" s="471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A2000000}">
    <filterColumn colId="6">
      <filters blank="1">
        <filter val="0,60"/>
        <filter val="120"/>
        <filter val="1200"/>
        <filter val="140"/>
        <filter val="15.760,00"/>
        <filter val="1600"/>
        <filter val="1680"/>
        <filter val="1950"/>
        <filter val="1990"/>
        <filter val="200"/>
        <filter val="250"/>
        <filter val="2560"/>
        <filter val="300"/>
        <filter val="340"/>
        <filter val="400"/>
        <filter val="540"/>
        <filter val="580"/>
        <filter val="760"/>
        <filter val="950"/>
        <filter val="USD 71.302,12"/>
      </filters>
    </filterColumn>
  </autoFilter>
  <mergeCells count="16">
    <mergeCell ref="C56:G56"/>
    <mergeCell ref="B2:I2"/>
    <mergeCell ref="B3:I3"/>
    <mergeCell ref="B4:I4"/>
    <mergeCell ref="B5:I5"/>
    <mergeCell ref="C55:D55"/>
    <mergeCell ref="H64:I64"/>
    <mergeCell ref="B65:F65"/>
    <mergeCell ref="H65:I65"/>
    <mergeCell ref="E73:I73"/>
    <mergeCell ref="C57:G57"/>
    <mergeCell ref="C58:G58"/>
    <mergeCell ref="C59:G59"/>
    <mergeCell ref="C61:E61"/>
    <mergeCell ref="C62:E62"/>
    <mergeCell ref="B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pageSetUpPr fitToPage="1"/>
  </sheetPr>
  <dimension ref="A1:M103"/>
  <sheetViews>
    <sheetView topLeftCell="B1" zoomScaleNormal="100" workbookViewId="0">
      <selection activeCell="H9" sqref="H8:H2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475">
        <v>80066315</v>
      </c>
      <c r="C4" s="476">
        <v>44855</v>
      </c>
      <c r="D4" s="475" t="s">
        <v>374</v>
      </c>
      <c r="E4" s="475">
        <v>250</v>
      </c>
      <c r="F4" s="475" t="s">
        <v>310</v>
      </c>
      <c r="G4" s="393"/>
    </row>
    <row r="5" spans="2:13" x14ac:dyDescent="0.2">
      <c r="B5" s="475">
        <v>80066315</v>
      </c>
      <c r="C5" s="476">
        <v>44855</v>
      </c>
      <c r="D5" s="475" t="s">
        <v>30</v>
      </c>
      <c r="E5" s="475">
        <v>540</v>
      </c>
      <c r="F5" s="475" t="s">
        <v>310</v>
      </c>
      <c r="G5" s="393"/>
    </row>
    <row r="6" spans="2:13" x14ac:dyDescent="0.2">
      <c r="B6" s="475">
        <v>80066315</v>
      </c>
      <c r="C6" s="476">
        <v>44855</v>
      </c>
      <c r="D6" s="475" t="s">
        <v>142</v>
      </c>
      <c r="E6" s="475">
        <v>1200</v>
      </c>
      <c r="F6" s="475" t="s">
        <v>310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475">
        <v>80066315</v>
      </c>
      <c r="C7" s="476">
        <v>44855</v>
      </c>
      <c r="D7" s="475" t="s">
        <v>77</v>
      </c>
      <c r="E7" s="475">
        <v>1380</v>
      </c>
      <c r="F7" s="475" t="s">
        <v>310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475">
        <v>80066315</v>
      </c>
      <c r="C8" s="476">
        <v>44855</v>
      </c>
      <c r="D8" s="475" t="s">
        <v>63</v>
      </c>
      <c r="E8" s="475">
        <v>540</v>
      </c>
      <c r="F8" s="475" t="s">
        <v>310</v>
      </c>
      <c r="H8" s="54" t="s">
        <v>63</v>
      </c>
      <c r="I8" s="499"/>
      <c r="J8" s="499">
        <v>540</v>
      </c>
      <c r="K8" s="499"/>
      <c r="L8" s="499">
        <v>540</v>
      </c>
      <c r="M8" s="356"/>
    </row>
    <row r="9" spans="2:13" x14ac:dyDescent="0.2">
      <c r="B9" s="475">
        <v>80066315</v>
      </c>
      <c r="C9" s="476">
        <v>44855</v>
      </c>
      <c r="D9" s="475" t="s">
        <v>32</v>
      </c>
      <c r="E9" s="475">
        <v>2300</v>
      </c>
      <c r="F9" s="475" t="s">
        <v>310</v>
      </c>
      <c r="H9" s="54" t="s">
        <v>32</v>
      </c>
      <c r="I9" s="499">
        <v>260</v>
      </c>
      <c r="J9" s="499">
        <v>2300</v>
      </c>
      <c r="K9" s="499"/>
      <c r="L9" s="499">
        <v>2560</v>
      </c>
      <c r="M9" s="356"/>
    </row>
    <row r="10" spans="2:13" x14ac:dyDescent="0.2">
      <c r="B10" s="475">
        <v>80066315</v>
      </c>
      <c r="C10" s="476">
        <v>44855</v>
      </c>
      <c r="D10" s="475" t="s">
        <v>370</v>
      </c>
      <c r="E10" s="475">
        <v>300</v>
      </c>
      <c r="F10" s="475" t="s">
        <v>310</v>
      </c>
      <c r="H10" s="247" t="s">
        <v>142</v>
      </c>
      <c r="I10" s="500"/>
      <c r="J10" s="500">
        <v>1200</v>
      </c>
      <c r="K10" s="500"/>
      <c r="L10" s="500">
        <v>1200</v>
      </c>
      <c r="M10" s="356"/>
    </row>
    <row r="11" spans="2:13" x14ac:dyDescent="0.2">
      <c r="B11" s="368">
        <v>80066318</v>
      </c>
      <c r="C11" s="438">
        <v>44855</v>
      </c>
      <c r="D11" s="368" t="s">
        <v>31</v>
      </c>
      <c r="E11" s="368">
        <v>950</v>
      </c>
      <c r="F11" s="368" t="s">
        <v>286</v>
      </c>
      <c r="H11" s="54" t="s">
        <v>77</v>
      </c>
      <c r="I11" s="499">
        <v>300</v>
      </c>
      <c r="J11" s="499">
        <v>1380</v>
      </c>
      <c r="K11" s="499"/>
      <c r="L11" s="499">
        <v>1680</v>
      </c>
      <c r="M11" s="356"/>
    </row>
    <row r="12" spans="2:13" x14ac:dyDescent="0.2">
      <c r="B12" s="368">
        <v>80066318</v>
      </c>
      <c r="C12" s="438">
        <v>44855</v>
      </c>
      <c r="D12" s="368" t="s">
        <v>32</v>
      </c>
      <c r="E12" s="368">
        <v>260</v>
      </c>
      <c r="F12" s="368" t="s">
        <v>286</v>
      </c>
      <c r="H12" s="54" t="s">
        <v>31</v>
      </c>
      <c r="I12" s="499">
        <v>950</v>
      </c>
      <c r="J12" s="499"/>
      <c r="K12" s="499"/>
      <c r="L12" s="499">
        <v>950</v>
      </c>
      <c r="M12" s="356"/>
    </row>
    <row r="13" spans="2:13" x14ac:dyDescent="0.2">
      <c r="B13" s="368">
        <v>80066318</v>
      </c>
      <c r="C13" s="438">
        <v>44855</v>
      </c>
      <c r="D13" s="368" t="s">
        <v>357</v>
      </c>
      <c r="E13" s="368">
        <v>120</v>
      </c>
      <c r="F13" s="368" t="s">
        <v>286</v>
      </c>
      <c r="H13" s="54" t="s">
        <v>37</v>
      </c>
      <c r="I13" s="499">
        <v>1950</v>
      </c>
      <c r="J13" s="499"/>
      <c r="K13" s="499"/>
      <c r="L13" s="499">
        <v>1950</v>
      </c>
      <c r="M13" s="356"/>
    </row>
    <row r="14" spans="2:13" x14ac:dyDescent="0.2">
      <c r="B14" s="368">
        <v>80066318</v>
      </c>
      <c r="C14" s="438">
        <v>44855</v>
      </c>
      <c r="D14" s="368" t="s">
        <v>77</v>
      </c>
      <c r="E14" s="368">
        <v>300</v>
      </c>
      <c r="F14" s="368" t="s">
        <v>286</v>
      </c>
      <c r="H14" s="54" t="s">
        <v>30</v>
      </c>
      <c r="I14" s="499">
        <v>40</v>
      </c>
      <c r="J14" s="499">
        <v>540</v>
      </c>
      <c r="K14" s="499"/>
      <c r="L14" s="499">
        <v>580</v>
      </c>
      <c r="M14" s="356"/>
    </row>
    <row r="15" spans="2:13" x14ac:dyDescent="0.2">
      <c r="B15" s="368">
        <v>80066318</v>
      </c>
      <c r="C15" s="438">
        <v>44855</v>
      </c>
      <c r="D15" s="368" t="s">
        <v>37</v>
      </c>
      <c r="E15" s="368">
        <v>1950</v>
      </c>
      <c r="F15" s="368" t="s">
        <v>286</v>
      </c>
      <c r="H15" s="54" t="s">
        <v>228</v>
      </c>
      <c r="I15" s="499">
        <v>1990</v>
      </c>
      <c r="J15" s="499"/>
      <c r="K15" s="499"/>
      <c r="L15" s="499">
        <v>1990</v>
      </c>
      <c r="M15" s="356"/>
    </row>
    <row r="16" spans="2:13" x14ac:dyDescent="0.2">
      <c r="B16" s="368">
        <v>80066318</v>
      </c>
      <c r="C16" s="438">
        <v>44855</v>
      </c>
      <c r="D16" s="368" t="s">
        <v>366</v>
      </c>
      <c r="E16" s="368">
        <v>140</v>
      </c>
      <c r="F16" s="368" t="s">
        <v>286</v>
      </c>
      <c r="H16" s="54" t="s">
        <v>340</v>
      </c>
      <c r="I16" s="499">
        <v>200</v>
      </c>
      <c r="J16" s="499"/>
      <c r="K16" s="499"/>
      <c r="L16" s="499">
        <v>200</v>
      </c>
      <c r="M16" s="356"/>
    </row>
    <row r="17" spans="1:13" x14ac:dyDescent="0.2">
      <c r="B17" s="368">
        <v>80066318</v>
      </c>
      <c r="C17" s="438">
        <v>44855</v>
      </c>
      <c r="D17" s="368" t="s">
        <v>30</v>
      </c>
      <c r="E17" s="368">
        <v>40</v>
      </c>
      <c r="F17" s="368" t="s">
        <v>286</v>
      </c>
      <c r="H17" s="54" t="s">
        <v>375</v>
      </c>
      <c r="I17" s="499">
        <v>200</v>
      </c>
      <c r="J17" s="499"/>
      <c r="K17" s="499"/>
      <c r="L17" s="499">
        <v>200</v>
      </c>
      <c r="M17" s="356"/>
    </row>
    <row r="18" spans="1:13" x14ac:dyDescent="0.2">
      <c r="B18" s="368">
        <v>80066318</v>
      </c>
      <c r="C18" s="438">
        <v>44855</v>
      </c>
      <c r="D18" s="368" t="s">
        <v>369</v>
      </c>
      <c r="E18" s="368">
        <v>340</v>
      </c>
      <c r="F18" s="368" t="s">
        <v>286</v>
      </c>
      <c r="H18" s="54" t="s">
        <v>374</v>
      </c>
      <c r="I18" s="499"/>
      <c r="J18" s="499">
        <v>250</v>
      </c>
      <c r="K18" s="499"/>
      <c r="L18" s="499">
        <v>250</v>
      </c>
      <c r="M18" s="356"/>
    </row>
    <row r="19" spans="1:13" x14ac:dyDescent="0.2">
      <c r="B19" s="368">
        <v>80066318</v>
      </c>
      <c r="C19" s="438">
        <v>44855</v>
      </c>
      <c r="D19" s="368" t="s">
        <v>356</v>
      </c>
      <c r="E19" s="368">
        <v>500</v>
      </c>
      <c r="F19" s="368" t="s">
        <v>286</v>
      </c>
      <c r="H19" s="54" t="s">
        <v>357</v>
      </c>
      <c r="I19" s="499">
        <v>120</v>
      </c>
      <c r="J19" s="499"/>
      <c r="K19" s="499"/>
      <c r="L19" s="499">
        <v>120</v>
      </c>
      <c r="M19" s="356"/>
    </row>
    <row r="20" spans="1:13" x14ac:dyDescent="0.2">
      <c r="B20" s="368">
        <v>80066318</v>
      </c>
      <c r="C20" s="438">
        <v>44855</v>
      </c>
      <c r="D20" s="368" t="s">
        <v>340</v>
      </c>
      <c r="E20" s="368">
        <v>200</v>
      </c>
      <c r="F20" s="368" t="s">
        <v>286</v>
      </c>
      <c r="H20" s="54" t="s">
        <v>372</v>
      </c>
      <c r="I20" s="499">
        <v>400</v>
      </c>
      <c r="J20" s="499"/>
      <c r="K20" s="499"/>
      <c r="L20" s="499">
        <v>400</v>
      </c>
      <c r="M20" s="356"/>
    </row>
    <row r="21" spans="1:13" x14ac:dyDescent="0.2">
      <c r="B21" s="368">
        <v>80066318</v>
      </c>
      <c r="C21" s="438">
        <v>44855</v>
      </c>
      <c r="D21" s="368" t="s">
        <v>372</v>
      </c>
      <c r="E21" s="368">
        <v>400</v>
      </c>
      <c r="F21" s="368" t="s">
        <v>286</v>
      </c>
      <c r="H21" s="54" t="s">
        <v>369</v>
      </c>
      <c r="I21" s="499">
        <v>340</v>
      </c>
      <c r="J21" s="499"/>
      <c r="K21" s="499"/>
      <c r="L21" s="499">
        <v>340</v>
      </c>
      <c r="M21" s="356"/>
    </row>
    <row r="22" spans="1:13" s="393" customFormat="1" x14ac:dyDescent="0.2">
      <c r="A22" s="356"/>
      <c r="B22" s="368">
        <v>80066318</v>
      </c>
      <c r="C22" s="438">
        <v>44855</v>
      </c>
      <c r="D22" s="368" t="s">
        <v>375</v>
      </c>
      <c r="E22" s="368">
        <v>200</v>
      </c>
      <c r="F22" s="368" t="s">
        <v>286</v>
      </c>
      <c r="G22" s="356"/>
      <c r="H22" s="54" t="s">
        <v>370</v>
      </c>
      <c r="I22" s="499"/>
      <c r="J22" s="499">
        <v>300</v>
      </c>
      <c r="K22" s="499"/>
      <c r="L22" s="499">
        <v>300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356</v>
      </c>
      <c r="I23" s="499">
        <v>500</v>
      </c>
      <c r="J23" s="499"/>
      <c r="K23" s="499"/>
      <c r="L23" s="499">
        <v>500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366</v>
      </c>
      <c r="I24" s="499">
        <v>140</v>
      </c>
      <c r="J24" s="499"/>
      <c r="K24" s="499"/>
      <c r="L24" s="499">
        <v>140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384</v>
      </c>
      <c r="I25" s="499">
        <v>1600</v>
      </c>
      <c r="J25" s="499"/>
      <c r="K25" s="499"/>
      <c r="L25" s="499">
        <v>1600</v>
      </c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109</v>
      </c>
      <c r="I26" s="499"/>
      <c r="J26" s="499"/>
      <c r="K26" s="499"/>
      <c r="L26" s="499"/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8990</v>
      </c>
      <c r="J27" s="502">
        <v>6510</v>
      </c>
      <c r="K27" s="502"/>
      <c r="L27" s="503">
        <v>15500</v>
      </c>
    </row>
    <row r="28" spans="1:13" s="393" customFormat="1" x14ac:dyDescent="0.2">
      <c r="A28" s="356"/>
      <c r="B28" s="368"/>
      <c r="C28" s="438"/>
      <c r="D28" s="368"/>
      <c r="E28" s="368"/>
      <c r="F28" s="368"/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>
        <v>1672</v>
      </c>
      <c r="C29" s="438"/>
      <c r="D29" s="368" t="s">
        <v>384</v>
      </c>
      <c r="E29" s="368">
        <v>1600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>
        <v>1673</v>
      </c>
      <c r="C30" s="438"/>
      <c r="D30" s="368" t="s">
        <v>228</v>
      </c>
      <c r="E30" s="368">
        <v>1990</v>
      </c>
      <c r="F30" s="368" t="s">
        <v>286</v>
      </c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378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381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D37:D42" xr:uid="{00000000-0002-0000-A300-000000000000}">
      <formula1>$B$57:$B$95</formula1>
    </dataValidation>
    <dataValidation type="list" allowBlank="1" showInputMessage="1" showErrorMessage="1" sqref="D43" xr:uid="{00000000-0002-0000-A300-000001000000}">
      <formula1>$B$57:$B$76</formula1>
    </dataValidation>
    <dataValidation type="list" allowBlank="1" showInputMessage="1" showErrorMessage="1" sqref="D35:D36 D4:D31" xr:uid="{00000000-0002-0000-A300-000002000000}">
      <formula1>$B$57:$B$103</formula1>
    </dataValidation>
    <dataValidation type="list" allowBlank="1" showInputMessage="1" showErrorMessage="1" sqref="F35:F42 F4:F31" xr:uid="{00000000-0002-0000-A300-000003000000}">
      <formula1>$C$57:$C$59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filterMode="1">
    <tabColor rgb="FFFFC000"/>
    <pageSetUpPr fitToPage="1"/>
  </sheetPr>
  <dimension ref="A2:V151"/>
  <sheetViews>
    <sheetView showGridLines="0" topLeftCell="E1" zoomScale="80" zoomScaleNormal="80" workbookViewId="0">
      <selection activeCell="P4" sqref="P4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352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>VLOOKUP(A8,$A$103:$B$153,2,FALSE)</f>
        <v>3.02</v>
      </c>
      <c r="E8" s="368">
        <f>IFERROR(VLOOKUP(A8,'Control -LR-ES Octubre 22'!$H$7:$N$22,3,FALSE),"0")</f>
        <v>0</v>
      </c>
      <c r="F8" s="368">
        <f>IFERROR(VLOOKUP(A8,'Control -LR-ES Octubre 22'!$H$7:$N$22,2,FALSE),"0")</f>
        <v>1210</v>
      </c>
      <c r="G8" s="368">
        <f>IFERROR(VLOOKUP(A8,'Control -LR-ES Octubre 22'!$H$7:$N$22,5,FALSE),"0")</f>
        <v>0</v>
      </c>
      <c r="H8" s="368">
        <f>IFERROR(VLOOKUP(A8,'Control -LR-ES Octubre 22'!$H$7:$N$22,4,FALSE),"0")</f>
        <v>0</v>
      </c>
      <c r="I8" s="326">
        <f>E8+F8+G8+H8</f>
        <v>1210</v>
      </c>
      <c r="J8" s="368" t="s">
        <v>12</v>
      </c>
      <c r="K8" s="385">
        <f>I8*D8</f>
        <v>3654.2</v>
      </c>
      <c r="L8" s="454"/>
      <c r="M8" s="380" t="s">
        <v>169</v>
      </c>
      <c r="N8" s="372">
        <f>I8</f>
        <v>1210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ref="D9:D54" si="0">VLOOKUP(A9,$A$103:$B$153,2,FALSE)</f>
        <v>4.04</v>
      </c>
      <c r="E9" s="368" t="str">
        <f>IFERROR(VLOOKUP(A9,'Control -LR-ES Octubre 22'!$H$7:$N$22,3,FALSE),"0")</f>
        <v>0</v>
      </c>
      <c r="F9" s="368" t="str">
        <f>IFERROR(VLOOKUP(A9,'Control -LR-ES Octubre 22'!$H$7:$N$22,2,FALSE),"0")</f>
        <v>0</v>
      </c>
      <c r="G9" s="368" t="str">
        <f>IFERROR(VLOOKUP(A9,'Control -LR-ES Octubre 22'!$H$7:$N$22,5,FALSE),"0")</f>
        <v>0</v>
      </c>
      <c r="H9" s="368" t="str">
        <f>IFERROR(VLOOKUP(A9,'Control -LR-ES Octubre 22'!$H$7:$N$22,4,FALSE),"0")</f>
        <v>0</v>
      </c>
      <c r="I9" s="326">
        <f t="shared" ref="I9:I54" si="1">E9+F9+G9+H9</f>
        <v>0</v>
      </c>
      <c r="J9" s="368" t="s">
        <v>12</v>
      </c>
      <c r="K9" s="385">
        <f t="shared" ref="K9:K54" si="2">I9*D9</f>
        <v>0</v>
      </c>
      <c r="L9" s="454"/>
      <c r="M9" s="380"/>
      <c r="N9" s="372">
        <f t="shared" ref="N9:N54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Octubre 22'!$H$7:$N$22,3,FALSE),"0")</f>
        <v>0</v>
      </c>
      <c r="F10" s="368">
        <f>IFERROR(VLOOKUP(A10,'Control -LR-ES Octubre 22'!$H$7:$N$22,2,FALSE),"0")</f>
        <v>0</v>
      </c>
      <c r="G10" s="368">
        <f>IFERROR(VLOOKUP(A10,'Control -LR-ES Octubre 22'!$H$7:$N$22,5,FALSE),"0")</f>
        <v>140</v>
      </c>
      <c r="H10" s="368">
        <f>IFERROR(VLOOKUP(A10,'Control -LR-ES Octubre 22'!$H$7:$N$22,4,FALSE),"0")</f>
        <v>0</v>
      </c>
      <c r="I10" s="326">
        <f t="shared" si="1"/>
        <v>140</v>
      </c>
      <c r="J10" s="368" t="s">
        <v>12</v>
      </c>
      <c r="K10" s="385">
        <f t="shared" si="2"/>
        <v>428.40000000000003</v>
      </c>
      <c r="L10" s="454"/>
      <c r="M10" s="373" t="s">
        <v>154</v>
      </c>
      <c r="N10" s="372">
        <f t="shared" si="3"/>
        <v>140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Octubre 22'!$H$7:$N$22,3,FALSE),"0")</f>
        <v>0</v>
      </c>
      <c r="F11" s="368" t="str">
        <f>IFERROR(VLOOKUP(A11,'Control -LR-ES Octubre 22'!$H$7:$N$22,2,FALSE),"0")</f>
        <v>0</v>
      </c>
      <c r="G11" s="368" t="str">
        <f>IFERROR(VLOOKUP(A11,'Control -LR-ES Octubre 22'!$H$7:$N$22,5,FALSE),"0")</f>
        <v>0</v>
      </c>
      <c r="H11" s="368" t="str">
        <f>IFERROR(VLOOKUP(A11,'Control -LR-ES Octubre 22'!$H$7:$N$22,4,FALSE),"0")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Octubre 22'!$H$7:$N$22,3,FALSE),"0")</f>
        <v>0</v>
      </c>
      <c r="F12" s="368">
        <f>IFERROR(VLOOKUP(A12,'Control -LR-ES Octubre 22'!$H$7:$N$22,2,FALSE),"0")</f>
        <v>650</v>
      </c>
      <c r="G12" s="368">
        <f>IFERROR(VLOOKUP(A12,'Control -LR-ES Octubre 22'!$H$7:$N$22,5,FALSE),"0")</f>
        <v>0</v>
      </c>
      <c r="H12" s="368">
        <f>IFERROR(VLOOKUP(A12,'Control -LR-ES Octubre 22'!$H$7:$N$22,4,FALSE),"0")</f>
        <v>0</v>
      </c>
      <c r="I12" s="326">
        <f t="shared" si="1"/>
        <v>650</v>
      </c>
      <c r="J12" s="368" t="s">
        <v>12</v>
      </c>
      <c r="K12" s="385">
        <f t="shared" si="2"/>
        <v>2333.5</v>
      </c>
      <c r="L12" s="454"/>
      <c r="M12" s="373" t="s">
        <v>245</v>
      </c>
      <c r="N12" s="372">
        <f t="shared" si="3"/>
        <v>650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Octubre 22'!$H$7:$N$22,3,FALSE),"0")</f>
        <v>0</v>
      </c>
      <c r="F13" s="368" t="str">
        <f>IFERROR(VLOOKUP(A13,'Control -LR-ES Octubre 22'!$H$7:$N$22,2,FALSE),"0")</f>
        <v>0</v>
      </c>
      <c r="G13" s="368" t="str">
        <f>IFERROR(VLOOKUP(A13,'Control -LR-ES Octubre 22'!$H$7:$N$22,5,FALSE),"0")</f>
        <v>0</v>
      </c>
      <c r="H13" s="368" t="str">
        <f>IFERROR(VLOOKUP(A13,'Control -LR-ES Octubre 22'!$H$7:$N$22,4,FALSE),"0")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Octubre 22'!$H$7:$N$22,3,FALSE),"0")</f>
        <v>50</v>
      </c>
      <c r="F14" s="368">
        <f>IFERROR(VLOOKUP(A14,'Control -LR-ES Octubre 22'!$H$7:$N$22,2,FALSE),"0")</f>
        <v>0</v>
      </c>
      <c r="G14" s="368">
        <f>IFERROR(VLOOKUP(A14,'Control -LR-ES Octubre 22'!$H$7:$N$22,5,FALSE),"0")</f>
        <v>0</v>
      </c>
      <c r="H14" s="368">
        <f>IFERROR(VLOOKUP(A14,'Control -LR-ES Octubre 22'!$H$7:$N$22,4,FALSE),"0")</f>
        <v>0</v>
      </c>
      <c r="I14" s="326">
        <f t="shared" si="1"/>
        <v>50</v>
      </c>
      <c r="J14" s="368" t="s">
        <v>12</v>
      </c>
      <c r="K14" s="385">
        <f t="shared" si="2"/>
        <v>219.49999999999997</v>
      </c>
      <c r="L14" s="454"/>
      <c r="M14" s="373" t="s">
        <v>156</v>
      </c>
      <c r="N14" s="372">
        <f t="shared" si="3"/>
        <v>50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Octubre 22'!$H$7:$N$22,3,FALSE),"0")</f>
        <v>0</v>
      </c>
      <c r="F15" s="368" t="str">
        <f>IFERROR(VLOOKUP(A15,'Control -LR-ES Octubre 22'!$H$7:$N$22,2,FALSE),"0")</f>
        <v>0</v>
      </c>
      <c r="G15" s="368" t="str">
        <f>IFERROR(VLOOKUP(A15,'Control -LR-ES Octubre 22'!$H$7:$N$22,5,FALSE),"0")</f>
        <v>0</v>
      </c>
      <c r="H15" s="368" t="str">
        <f>IFERROR(VLOOKUP(A15,'Control -LR-ES Octubre 22'!$H$7:$N$22,4,FALSE),"0")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Octubre 22'!$H$7:$N$22,3,FALSE),"0")</f>
        <v>0</v>
      </c>
      <c r="F16" s="368" t="str">
        <f>IFERROR(VLOOKUP(A16,'Control -LR-ES Octubre 22'!$H$7:$N$22,2,FALSE),"0")</f>
        <v>0</v>
      </c>
      <c r="G16" s="368" t="str">
        <f>IFERROR(VLOOKUP(A16,'Control -LR-ES Octubre 22'!$H$7:$N$22,5,FALSE),"0")</f>
        <v>0</v>
      </c>
      <c r="H16" s="368" t="str">
        <f>IFERROR(VLOOKUP(A16,'Control -LR-ES Octubre 22'!$H$7:$N$22,4,FALSE),"0")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Octubre 22'!$H$7:$N$22,3,FALSE),"0")</f>
        <v>0</v>
      </c>
      <c r="F17" s="368" t="str">
        <f>IFERROR(VLOOKUP(A17,'Control -LR-ES Octubre 22'!$H$7:$N$22,2,FALSE),"0")</f>
        <v>0</v>
      </c>
      <c r="G17" s="368" t="str">
        <f>IFERROR(VLOOKUP(A17,'Control -LR-ES Octubre 22'!$H$7:$N$22,5,FALSE),"0")</f>
        <v>0</v>
      </c>
      <c r="H17" s="368" t="str">
        <f>IFERROR(VLOOKUP(A17,'Control -LR-ES Octubre 22'!$H$7:$N$22,4,FALSE),"0")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Octubre 22'!$H$7:$N$22,3,FALSE),"0")</f>
        <v>0</v>
      </c>
      <c r="F18" s="368" t="str">
        <f>IFERROR(VLOOKUP(A18,'Control -LR-ES Octubre 22'!$H$7:$N$22,2,FALSE),"0")</f>
        <v>0</v>
      </c>
      <c r="G18" s="368" t="str">
        <f>IFERROR(VLOOKUP(A18,'Control -LR-ES Octubre 22'!$H$7:$N$22,5,FALSE),"0")</f>
        <v>0</v>
      </c>
      <c r="H18" s="368" t="str">
        <f>IFERROR(VLOOKUP(A18,'Control -LR-ES Octubre 22'!$H$7:$N$22,4,FALSE),"0")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Octubre 22'!$H$7:$N$22,3,FALSE),"0")</f>
        <v>0</v>
      </c>
      <c r="F19" s="368" t="str">
        <f>IFERROR(VLOOKUP(A19,'Control -LR-ES Octubre 22'!$H$7:$N$22,2,FALSE),"0")</f>
        <v>0</v>
      </c>
      <c r="G19" s="368" t="str">
        <f>IFERROR(VLOOKUP(A19,'Control -LR-ES Octubre 22'!$H$7:$N$22,5,FALSE),"0")</f>
        <v>0</v>
      </c>
      <c r="H19" s="368" t="str">
        <f>IFERROR(VLOOKUP(A19,'Control -LR-ES Octubre 22'!$H$7:$N$22,4,FALSE),"0")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Octubre 22'!$H$7:$N$22,3,FALSE),"0")</f>
        <v>0</v>
      </c>
      <c r="F20" s="368" t="str">
        <f>IFERROR(VLOOKUP(A20,'Control -LR-ES Octubre 22'!$H$7:$N$22,2,FALSE),"0")</f>
        <v>0</v>
      </c>
      <c r="G20" s="368" t="str">
        <f>IFERROR(VLOOKUP(A20,'Control -LR-ES Octubre 22'!$H$7:$N$22,5,FALSE),"0")</f>
        <v>0</v>
      </c>
      <c r="H20" s="368" t="str">
        <f>IFERROR(VLOOKUP(A20,'Control -LR-ES Octubre 22'!$H$7:$N$22,4,FALSE),"0")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Octubre 22'!$H$7:$N$22,3,FALSE),"0")</f>
        <v>0</v>
      </c>
      <c r="F21" s="368" t="str">
        <f>IFERROR(VLOOKUP(A21,'Control -LR-ES Octubre 22'!$H$7:$N$22,2,FALSE),"0")</f>
        <v>0</v>
      </c>
      <c r="G21" s="368" t="str">
        <f>IFERROR(VLOOKUP(A21,'Control -LR-ES Octubre 22'!$H$7:$N$22,5,FALSE),"0")</f>
        <v>0</v>
      </c>
      <c r="H21" s="368" t="str">
        <f>IFERROR(VLOOKUP(A21,'Control -LR-ES Octubre 22'!$H$7:$N$22,4,FALSE),"0")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Octubre 22'!$H$7:$N$22,3,FALSE),"0")</f>
        <v>0</v>
      </c>
      <c r="F22" s="368" t="str">
        <f>IFERROR(VLOOKUP(A22,'Control -LR-ES Octubre 22'!$H$7:$N$22,2,FALSE),"0")</f>
        <v>0</v>
      </c>
      <c r="G22" s="368" t="str">
        <f>IFERROR(VLOOKUP(A22,'Control -LR-ES Octubre 22'!$H$7:$N$22,5,FALSE),"0")</f>
        <v>0</v>
      </c>
      <c r="H22" s="368" t="str">
        <f>IFERROR(VLOOKUP(A22,'Control -LR-ES Octubre 22'!$H$7:$N$22,4,FALSE),"0")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Octubre 22'!$H$7:$N$22,3,FALSE),"0")</f>
        <v>0</v>
      </c>
      <c r="F23" s="368" t="str">
        <f>IFERROR(VLOOKUP(A23,'Control -LR-ES Octubre 22'!$H$7:$N$22,2,FALSE),"0")</f>
        <v>0</v>
      </c>
      <c r="G23" s="368" t="str">
        <f>IFERROR(VLOOKUP(A23,'Control -LR-ES Octubre 22'!$H$7:$N$22,5,FALSE),"0")</f>
        <v>0</v>
      </c>
      <c r="H23" s="368" t="str">
        <f>IFERROR(VLOOKUP(A23,'Control -LR-ES Octubre 22'!$H$7:$N$22,4,FALSE),"0")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Octubre 22'!$H$7:$N$22,3,FALSE),"0")</f>
        <v>0</v>
      </c>
      <c r="F24" s="368" t="str">
        <f>IFERROR(VLOOKUP(A24,'Control -LR-ES Octubre 22'!$H$7:$N$22,2,FALSE),"0")</f>
        <v>0</v>
      </c>
      <c r="G24" s="368" t="str">
        <f>IFERROR(VLOOKUP(A24,'Control -LR-ES Octubre 22'!$H$7:$N$22,5,FALSE),"0")</f>
        <v>0</v>
      </c>
      <c r="H24" s="368" t="str">
        <f>IFERROR(VLOOKUP(A24,'Control -LR-ES Octubre 22'!$H$7:$N$22,4,FALSE),"0")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Octubre 22'!$H$7:$N$22,3,FALSE),"0")</f>
        <v>0</v>
      </c>
      <c r="F25" s="368" t="str">
        <f>IFERROR(VLOOKUP(A25,'Control -LR-ES Octubre 22'!$H$7:$N$22,2,FALSE),"0")</f>
        <v>0</v>
      </c>
      <c r="G25" s="368" t="str">
        <f>IFERROR(VLOOKUP(A25,'Control -LR-ES Octubre 22'!$H$7:$N$22,5,FALSE),"0")</f>
        <v>0</v>
      </c>
      <c r="H25" s="368" t="str">
        <f>IFERROR(VLOOKUP(A25,'Control -LR-ES Octubre 22'!$H$7:$N$22,4,FALSE),"0")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Octubre 22'!$H$7:$N$22,3,FALSE),"0")</f>
        <v>0</v>
      </c>
      <c r="F26" s="368">
        <f>IFERROR(VLOOKUP(A26,'Control -LR-ES Octubre 22'!$H$7:$N$22,2,FALSE),"0")</f>
        <v>1850</v>
      </c>
      <c r="G26" s="368">
        <f>IFERROR(VLOOKUP(A26,'Control -LR-ES Octubre 22'!$H$7:$N$22,5,FALSE),"0")</f>
        <v>0</v>
      </c>
      <c r="H26" s="368">
        <f>IFERROR(VLOOKUP(A26,'Control -LR-ES Octubre 22'!$H$7:$N$22,4,FALSE),"0")</f>
        <v>0</v>
      </c>
      <c r="I26" s="326">
        <f t="shared" si="1"/>
        <v>1850</v>
      </c>
      <c r="J26" s="375" t="s">
        <v>12</v>
      </c>
      <c r="K26" s="385">
        <f t="shared" si="2"/>
        <v>15281</v>
      </c>
      <c r="L26" s="454"/>
      <c r="M26" s="373" t="s">
        <v>246</v>
      </c>
      <c r="N26" s="372">
        <f t="shared" si="3"/>
        <v>1850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Octubre 22'!$H$7:$N$22,3,FALSE),"0")</f>
        <v>0</v>
      </c>
      <c r="F27" s="368" t="str">
        <f>IFERROR(VLOOKUP(A27,'Control -LR-ES Octubre 22'!$H$7:$N$22,2,FALSE),"0")</f>
        <v>0</v>
      </c>
      <c r="G27" s="368" t="str">
        <f>IFERROR(VLOOKUP(A27,'Control -LR-ES Octubre 22'!$H$7:$N$22,5,FALSE),"0")</f>
        <v>0</v>
      </c>
      <c r="H27" s="368" t="str">
        <f>IFERROR(VLOOKUP(A27,'Control -LR-ES Octubre 22'!$H$7:$N$22,4,FALSE),"0")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Octubre 22'!$H$7:$N$22,3,FALSE),"0")</f>
        <v>0</v>
      </c>
      <c r="F28" s="368" t="str">
        <f>IFERROR(VLOOKUP(A28,'Control -LR-ES Octubre 22'!$H$7:$N$22,2,FALSE),"0")</f>
        <v>0</v>
      </c>
      <c r="G28" s="368" t="str">
        <f>IFERROR(VLOOKUP(A28,'Control -LR-ES Octubre 22'!$H$7:$N$22,5,FALSE),"0")</f>
        <v>0</v>
      </c>
      <c r="H28" s="368" t="str">
        <f>IFERROR(VLOOKUP(A28,'Control -LR-ES Octubre 22'!$H$7:$N$22,4,FALSE),"0")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Octubre 22'!$H$7:$N$22,3,FALSE),"0")</f>
        <v>0</v>
      </c>
      <c r="F29" s="368" t="str">
        <f>IFERROR(VLOOKUP(A29,'Control -LR-ES Octubre 22'!$H$7:$N$22,2,FALSE),"0")</f>
        <v>0</v>
      </c>
      <c r="G29" s="368" t="str">
        <f>IFERROR(VLOOKUP(A29,'Control -LR-ES Octubre 22'!$H$7:$N$22,5,FALSE),"0")</f>
        <v>0</v>
      </c>
      <c r="H29" s="368" t="str">
        <f>IFERROR(VLOOKUP(A29,'Control -LR-ES Octubre 22'!$H$7:$N$22,4,FALSE),"0")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Octubre 22'!$H$7:$N$22,3,FALSE),"0")</f>
        <v>0</v>
      </c>
      <c r="F30" s="368">
        <f>IFERROR(VLOOKUP(A30,'Control -LR-ES Octubre 22'!$H$7:$N$22,2,FALSE),"0")</f>
        <v>350</v>
      </c>
      <c r="G30" s="368">
        <f>IFERROR(VLOOKUP(A30,'Control -LR-ES Octubre 22'!$H$7:$N$22,5,FALSE),"0")</f>
        <v>0</v>
      </c>
      <c r="H30" s="368">
        <f>IFERROR(VLOOKUP(A30,'Control -LR-ES Octubre 22'!$H$7:$N$22,4,FALSE),"0")</f>
        <v>0</v>
      </c>
      <c r="I30" s="326">
        <f t="shared" si="1"/>
        <v>350</v>
      </c>
      <c r="J30" s="368" t="s">
        <v>12</v>
      </c>
      <c r="K30" s="385">
        <f t="shared" si="2"/>
        <v>976.5</v>
      </c>
      <c r="L30" s="454"/>
      <c r="M30" s="373" t="s">
        <v>247</v>
      </c>
      <c r="N30" s="372">
        <f t="shared" si="3"/>
        <v>350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Octubre 22'!$H$7:$N$22,3,FALSE),"0")</f>
        <v>0</v>
      </c>
      <c r="F31" s="368" t="str">
        <f>IFERROR(VLOOKUP(A31,'Control -LR-ES Octubre 22'!$H$7:$N$22,2,FALSE),"0")</f>
        <v>0</v>
      </c>
      <c r="G31" s="368" t="str">
        <f>IFERROR(VLOOKUP(A31,'Control -LR-ES Octubre 22'!$H$7:$N$22,5,FALSE),"0")</f>
        <v>0</v>
      </c>
      <c r="H31" s="368" t="str">
        <f>IFERROR(VLOOKUP(A31,'Control -LR-ES Octubre 22'!$H$7:$N$22,4,FALSE),"0")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Octubre 22'!$H$7:$N$22,3,FALSE),"0")</f>
        <v>0</v>
      </c>
      <c r="F32" s="368" t="str">
        <f>IFERROR(VLOOKUP(A32,'Control -LR-ES Octubre 22'!$H$7:$N$22,2,FALSE),"0")</f>
        <v>0</v>
      </c>
      <c r="G32" s="368" t="str">
        <f>IFERROR(VLOOKUP(A32,'Control -LR-ES Octubre 22'!$H$7:$N$22,5,FALSE),"0")</f>
        <v>0</v>
      </c>
      <c r="H32" s="368" t="str">
        <f>IFERROR(VLOOKUP(A32,'Control -LR-ES Octubre 22'!$H$7:$N$22,4,FALSE),"0")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Octubre 22'!$H$7:$N$22,3,FALSE),"0")</f>
        <v>0</v>
      </c>
      <c r="F33" s="368" t="str">
        <f>IFERROR(VLOOKUP(A33,'Control -LR-ES Octubre 22'!$H$7:$N$22,2,FALSE),"0")</f>
        <v>0</v>
      </c>
      <c r="G33" s="368" t="str">
        <f>IFERROR(VLOOKUP(A33,'Control -LR-ES Octubre 22'!$H$7:$N$22,5,FALSE),"0")</f>
        <v>0</v>
      </c>
      <c r="H33" s="368" t="str">
        <f>IFERROR(VLOOKUP(A33,'Control -LR-ES Octubre 22'!$H$7:$N$22,4,FALSE),"0")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Octubre 22'!$H$7:$N$22,3,FALSE),"0")</f>
        <v>0</v>
      </c>
      <c r="F34" s="368" t="str">
        <f>IFERROR(VLOOKUP(A34,'Control -LR-ES Octubre 22'!$H$7:$N$22,2,FALSE),"0")</f>
        <v>0</v>
      </c>
      <c r="G34" s="368" t="str">
        <f>IFERROR(VLOOKUP(A34,'Control -LR-ES Octubre 22'!$H$7:$N$22,5,FALSE),"0")</f>
        <v>0</v>
      </c>
      <c r="H34" s="368" t="str">
        <f>IFERROR(VLOOKUP(A34,'Control -LR-ES Octubre 22'!$H$7:$N$22,4,FALSE),"0")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Octubre 22'!$H$7:$N$22,3,FALSE),"0")</f>
        <v>0</v>
      </c>
      <c r="F35" s="368">
        <f>IFERROR(VLOOKUP(A35,'Control -LR-ES Octubre 22'!$H$7:$N$22,2,FALSE),"0")</f>
        <v>0</v>
      </c>
      <c r="G35" s="368">
        <f>IFERROR(VLOOKUP(A35,'Control -LR-ES Octubre 22'!$H$7:$N$22,5,FALSE),"0")</f>
        <v>0</v>
      </c>
      <c r="H35" s="368">
        <f>IFERROR(VLOOKUP(A35,'Control -LR-ES Octubre 22'!$H$7:$N$22,4,FALSE),"0")</f>
        <v>650</v>
      </c>
      <c r="I35" s="326">
        <f t="shared" si="1"/>
        <v>650</v>
      </c>
      <c r="J35" s="375" t="s">
        <v>12</v>
      </c>
      <c r="K35" s="385">
        <f t="shared" si="2"/>
        <v>4374.5</v>
      </c>
      <c r="L35" s="454"/>
      <c r="M35" s="373" t="s">
        <v>155</v>
      </c>
      <c r="N35" s="372">
        <f t="shared" si="3"/>
        <v>650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Octubre 22'!$H$7:$N$22,3,FALSE),"0")</f>
        <v>0</v>
      </c>
      <c r="F36" s="368" t="str">
        <f>IFERROR(VLOOKUP(A36,'Control -LR-ES Octubre 22'!$H$7:$N$22,2,FALSE),"0")</f>
        <v>0</v>
      </c>
      <c r="G36" s="368" t="str">
        <f>IFERROR(VLOOKUP(A36,'Control -LR-ES Octubre 22'!$H$7:$N$22,5,FALSE),"0")</f>
        <v>0</v>
      </c>
      <c r="H36" s="368" t="str">
        <f>IFERROR(VLOOKUP(A36,'Control -LR-ES Octubre 22'!$H$7:$N$22,4,FALSE),"0")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Octubre 22'!$H$7:$N$22,3,FALSE),"0")</f>
        <v>0</v>
      </c>
      <c r="F37" s="368">
        <f>IFERROR(VLOOKUP(A37,'Control -LR-ES Octubre 22'!$H$7:$N$22,2,FALSE),"0")</f>
        <v>600</v>
      </c>
      <c r="G37" s="368">
        <f>IFERROR(VLOOKUP(A37,'Control -LR-ES Octubre 22'!$H$7:$N$22,5,FALSE),"0")</f>
        <v>0</v>
      </c>
      <c r="H37" s="368">
        <f>IFERROR(VLOOKUP(A37,'Control -LR-ES Octubre 22'!$H$7:$N$22,4,FALSE),"0")</f>
        <v>0</v>
      </c>
      <c r="I37" s="326">
        <f t="shared" si="1"/>
        <v>600</v>
      </c>
      <c r="J37" s="375" t="s">
        <v>12</v>
      </c>
      <c r="K37" s="385">
        <f t="shared" si="2"/>
        <v>1967.9999999999998</v>
      </c>
      <c r="L37" s="454">
        <f>D37*200</f>
        <v>656</v>
      </c>
      <c r="M37" s="373" t="s">
        <v>75</v>
      </c>
      <c r="N37" s="477">
        <f>I37/200</f>
        <v>3</v>
      </c>
      <c r="O37" s="365"/>
      <c r="P37" s="365"/>
      <c r="Q37" s="365"/>
      <c r="R37" s="365"/>
    </row>
    <row r="38" spans="1:18" ht="24.95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Octubre 22'!$H$7:$N$22,3,FALSE),"0")</f>
        <v>200</v>
      </c>
      <c r="F38" s="368">
        <f>IFERROR(VLOOKUP(A38,'Control -LR-ES Octubre 22'!$H$7:$N$22,2,FALSE),"0")</f>
        <v>0</v>
      </c>
      <c r="G38" s="368">
        <f>IFERROR(VLOOKUP(A38,'Control -LR-ES Octubre 22'!$H$7:$N$22,5,FALSE),"0")</f>
        <v>0</v>
      </c>
      <c r="H38" s="368">
        <f>IFERROR(VLOOKUP(A38,'Control -LR-ES Octubre 22'!$H$7:$N$22,4,FALSE),"0")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Octubre 22'!$H$7:$N$22,3,FALSE),"0")</f>
        <v>0</v>
      </c>
      <c r="F39" s="368">
        <f>IFERROR(VLOOKUP(A39,'Control -LR-ES Octubre 22'!$H$7:$N$22,2,FALSE),"0")</f>
        <v>0</v>
      </c>
      <c r="G39" s="368">
        <f>IFERROR(VLOOKUP(A39,'Control -LR-ES Octubre 22'!$H$7:$N$22,5,FALSE),"0")</f>
        <v>0</v>
      </c>
      <c r="H39" s="368">
        <f>IFERROR(VLOOKUP(A39,'Control -LR-ES Octubre 22'!$H$7:$N$22,4,FALSE),"0")</f>
        <v>180</v>
      </c>
      <c r="I39" s="326">
        <f t="shared" si="1"/>
        <v>180</v>
      </c>
      <c r="J39" s="368" t="s">
        <v>12</v>
      </c>
      <c r="K39" s="385">
        <f t="shared" si="2"/>
        <v>982.8</v>
      </c>
      <c r="L39" s="454"/>
      <c r="M39" s="373" t="s">
        <v>189</v>
      </c>
      <c r="N39" s="372">
        <f t="shared" si="3"/>
        <v>180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Octubre 22'!$H$7:$N$22,3,FALSE),"0")</f>
        <v>0</v>
      </c>
      <c r="F40" s="368" t="str">
        <f>IFERROR(VLOOKUP(A40,'Control -LR-ES Octubre 22'!$H$7:$N$22,2,FALSE),"0")</f>
        <v>0</v>
      </c>
      <c r="G40" s="368" t="str">
        <f>IFERROR(VLOOKUP(A40,'Control -LR-ES Octubre 22'!$H$7:$N$22,5,FALSE),"0")</f>
        <v>0</v>
      </c>
      <c r="H40" s="368" t="str">
        <f>IFERROR(VLOOKUP(A40,'Control -LR-ES Octubre 22'!$H$7:$N$22,4,FALSE),"0")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Octubre 22'!$H$7:$N$22,3,FALSE),"0")</f>
        <v>0</v>
      </c>
      <c r="F41" s="368" t="str">
        <f>IFERROR(VLOOKUP(A41,'Control -LR-ES Octubre 22'!$H$7:$N$22,2,FALSE),"0")</f>
        <v>0</v>
      </c>
      <c r="G41" s="368" t="str">
        <f>IFERROR(VLOOKUP(A41,'Control -LR-ES Octubre 22'!$H$7:$N$22,5,FALSE),"0")</f>
        <v>0</v>
      </c>
      <c r="H41" s="368" t="str">
        <f>IFERROR(VLOOKUP(A41,'Control -LR-ES Octubre 22'!$H$7:$N$22,4,FALSE),"0")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Octubre 22'!$H$7:$N$22,3,FALSE),"0")</f>
        <v>0</v>
      </c>
      <c r="F42" s="368" t="str">
        <f>IFERROR(VLOOKUP(A42,'Control -LR-ES Octubre 22'!$H$7:$N$22,2,FALSE),"0")</f>
        <v>0</v>
      </c>
      <c r="G42" s="368" t="str">
        <f>IFERROR(VLOOKUP(A42,'Control -LR-ES Octubre 22'!$H$7:$N$22,5,FALSE),"0")</f>
        <v>0</v>
      </c>
      <c r="H42" s="368" t="str">
        <f>IFERROR(VLOOKUP(A42,'Control -LR-ES Octubre 22'!$H$7:$N$22,4,FALSE),"0")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Octubre 22'!$H$7:$N$22,3,FALSE),"0")</f>
        <v>0</v>
      </c>
      <c r="F43" s="368" t="str">
        <f>IFERROR(VLOOKUP(A43,'Control -LR-ES Octubre 22'!$H$7:$N$22,2,FALSE),"0")</f>
        <v>0</v>
      </c>
      <c r="G43" s="368" t="str">
        <f>IFERROR(VLOOKUP(A43,'Control -LR-ES Octubre 22'!$H$7:$N$22,5,FALSE),"0")</f>
        <v>0</v>
      </c>
      <c r="H43" s="368" t="str">
        <f>IFERROR(VLOOKUP(A43,'Control -LR-ES Octubre 22'!$H$7:$N$22,4,FALSE),"0")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Octubre 22'!$H$7:$N$22,3,FALSE),"0")</f>
        <v>0</v>
      </c>
      <c r="F44" s="368">
        <f>IFERROR(VLOOKUP(A44,'Control -LR-ES Octubre 22'!$H$7:$N$22,2,FALSE),"0")</f>
        <v>100</v>
      </c>
      <c r="G44" s="368">
        <f>IFERROR(VLOOKUP(A44,'Control -LR-ES Octubre 22'!$H$7:$N$22,5,FALSE),"0")</f>
        <v>0</v>
      </c>
      <c r="H44" s="368">
        <f>IFERROR(VLOOKUP(A44,'Control -LR-ES Octubre 22'!$H$7:$N$22,4,FALSE),"0")</f>
        <v>0</v>
      </c>
      <c r="I44" s="326">
        <f t="shared" si="1"/>
        <v>100</v>
      </c>
      <c r="J44" s="375" t="s">
        <v>12</v>
      </c>
      <c r="K44" s="385">
        <f t="shared" si="2"/>
        <v>565</v>
      </c>
      <c r="L44" s="454">
        <f>D44*200</f>
        <v>1130</v>
      </c>
      <c r="M44" s="373" t="s">
        <v>203</v>
      </c>
      <c r="N44" s="477">
        <f>I44/200</f>
        <v>0.5</v>
      </c>
      <c r="O44" s="365"/>
      <c r="P44" s="365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Octubre 22'!$H$7:$N$22,3,FALSE),"0")</f>
        <v>0</v>
      </c>
      <c r="F45" s="368" t="str">
        <f>IFERROR(VLOOKUP(A45,'Control -LR-ES Octubre 22'!$H$7:$N$22,2,FALSE),"0")</f>
        <v>0</v>
      </c>
      <c r="G45" s="368" t="str">
        <f>IFERROR(VLOOKUP(A45,'Control -LR-ES Octubre 22'!$H$7:$N$22,5,FALSE),"0")</f>
        <v>0</v>
      </c>
      <c r="H45" s="368" t="str">
        <f>IFERROR(VLOOKUP(A45,'Control -LR-ES Octubre 22'!$H$7:$N$22,4,FALSE),"0")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Octubre 22'!$H$7:$N$22,3,FALSE),"0")</f>
        <v>0</v>
      </c>
      <c r="F46" s="368" t="str">
        <f>IFERROR(VLOOKUP(A46,'Control -LR-ES Octubre 22'!$H$7:$N$22,2,FALSE),"0")</f>
        <v>0</v>
      </c>
      <c r="G46" s="368" t="str">
        <f>IFERROR(VLOOKUP(A46,'Control -LR-ES Octubre 22'!$H$7:$N$22,5,FALSE),"0")</f>
        <v>0</v>
      </c>
      <c r="H46" s="368" t="str">
        <f>IFERROR(VLOOKUP(A46,'Control -LR-ES Octubre 22'!$H$7:$N$22,4,FALSE),"0")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Octubre 22'!$H$7:$N$22,3,FALSE),"0")</f>
        <v>0</v>
      </c>
      <c r="F47" s="368" t="str">
        <f>IFERROR(VLOOKUP(A47,'Control -LR-ES Octubre 22'!$H$7:$N$22,2,FALSE),"0")</f>
        <v>0</v>
      </c>
      <c r="G47" s="368" t="str">
        <f>IFERROR(VLOOKUP(A47,'Control -LR-ES Octubre 22'!$H$7:$N$22,5,FALSE),"0")</f>
        <v>0</v>
      </c>
      <c r="H47" s="368" t="str">
        <f>IFERROR(VLOOKUP(A47,'Control -LR-ES Octubre 22'!$H$7:$N$22,4,FALSE),"0")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Octubre 22'!$H$7:$N$22,3,FALSE),"0")</f>
        <v>0</v>
      </c>
      <c r="F48" s="368" t="str">
        <f>IFERROR(VLOOKUP(A48,'Control -LR-ES Octubre 22'!$H$7:$N$22,2,FALSE),"0")</f>
        <v>0</v>
      </c>
      <c r="G48" s="368" t="str">
        <f>IFERROR(VLOOKUP(A48,'Control -LR-ES Octubre 22'!$H$7:$N$22,5,FALSE),"0")</f>
        <v>0</v>
      </c>
      <c r="H48" s="368" t="str">
        <f>IFERROR(VLOOKUP(A48,'Control -LR-ES Octubre 22'!$H$7:$N$22,4,FALSE),"0")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Octubre 22'!$H$7:$N$22,3,FALSE),"0")</f>
        <v>500</v>
      </c>
      <c r="F49" s="368">
        <f>IFERROR(VLOOKUP(A49,'Control -LR-ES Octubre 22'!$H$7:$N$22,2,FALSE),"0")</f>
        <v>0</v>
      </c>
      <c r="G49" s="368">
        <f>IFERROR(VLOOKUP(A49,'Control -LR-ES Octubre 22'!$H$7:$N$22,5,FALSE),"0")</f>
        <v>0</v>
      </c>
      <c r="H49" s="368">
        <f>IFERROR(VLOOKUP(A49,'Control -LR-ES Octubre 22'!$H$7:$N$22,4,FALSE),"0")</f>
        <v>0</v>
      </c>
      <c r="I49" s="326">
        <f t="shared" si="1"/>
        <v>500</v>
      </c>
      <c r="J49" s="375" t="s">
        <v>12</v>
      </c>
      <c r="K49" s="385">
        <f t="shared" si="2"/>
        <v>3110</v>
      </c>
      <c r="L49" s="454"/>
      <c r="M49" s="373" t="s">
        <v>336</v>
      </c>
      <c r="N49" s="372">
        <f t="shared" si="3"/>
        <v>500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Octubre 22'!$H$7:$N$22,3,FALSE),"0")</f>
        <v>0</v>
      </c>
      <c r="F50" s="368" t="str">
        <f>IFERROR(VLOOKUP(A50,'Control -LR-ES Octubre 22'!$H$7:$N$22,2,FALSE),"0")</f>
        <v>0</v>
      </c>
      <c r="G50" s="368" t="str">
        <f>IFERROR(VLOOKUP(A50,'Control -LR-ES Octubre 22'!$H$7:$N$22,5,FALSE),"0")</f>
        <v>0</v>
      </c>
      <c r="H50" s="368" t="str">
        <f>IFERROR(VLOOKUP(A50,'Control -LR-ES Octubre 22'!$H$7:$N$22,4,FALSE),"0")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Octubre 22'!$H$7:$N$22,3,FALSE),"0")</f>
        <v>0</v>
      </c>
      <c r="F51" s="368" t="str">
        <f>IFERROR(VLOOKUP(A51,'Control -LR-ES Octubre 22'!$H$7:$N$22,2,FALSE),"0")</f>
        <v>0</v>
      </c>
      <c r="G51" s="368" t="str">
        <f>IFERROR(VLOOKUP(A51,'Control -LR-ES Octubre 22'!$H$7:$N$22,5,FALSE),"0")</f>
        <v>0</v>
      </c>
      <c r="H51" s="368" t="str">
        <f>IFERROR(VLOOKUP(A51,'Control -LR-ES Octubre 22'!$H$7:$N$22,4,FALSE),"0")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Octubre 22'!$H$7:$N$22,3,FALSE),"0")</f>
        <v>0</v>
      </c>
      <c r="F52" s="368" t="str">
        <f>IFERROR(VLOOKUP(A52,'Control -LR-ES Octubre 22'!$H$7:$N$22,2,FALSE),"0")</f>
        <v>0</v>
      </c>
      <c r="G52" s="368" t="str">
        <f>IFERROR(VLOOKUP(A52,'Control -LR-ES Octubre 22'!$H$7:$N$22,5,FALSE),"0")</f>
        <v>0</v>
      </c>
      <c r="H52" s="368" t="str">
        <f>IFERROR(VLOOKUP(A52,'Control -LR-ES Octubre 22'!$H$7:$N$22,4,FALSE),"0")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384</v>
      </c>
      <c r="B53" s="368">
        <v>46</v>
      </c>
      <c r="C53" s="382" t="s">
        <v>227</v>
      </c>
      <c r="D53" s="385">
        <f t="shared" si="0"/>
        <v>5.59</v>
      </c>
      <c r="E53" s="368">
        <f>IFERROR(VLOOKUP(A53,'Control -LR-ES Octubre 22'!$H$7:$N$22,3,FALSE),"0")</f>
        <v>1270</v>
      </c>
      <c r="F53" s="368">
        <f>IFERROR(VLOOKUP(A53,'Control -LR-ES Octubre 22'!$H$7:$N$22,2,FALSE),"0")</f>
        <v>0</v>
      </c>
      <c r="G53" s="368">
        <f>IFERROR(VLOOKUP(A53,'Control -LR-ES Octubre 22'!$H$7:$N$22,5,FALSE),"0")</f>
        <v>0</v>
      </c>
      <c r="H53" s="368">
        <f>IFERROR(VLOOKUP(A53,'Control -LR-ES Octubre 22'!$H$7:$N$22,4,FALSE),"0")</f>
        <v>0</v>
      </c>
      <c r="I53" s="326">
        <f t="shared" si="1"/>
        <v>1270</v>
      </c>
      <c r="J53" s="375" t="s">
        <v>12</v>
      </c>
      <c r="K53" s="385">
        <f t="shared" si="2"/>
        <v>7099.3</v>
      </c>
      <c r="L53" s="454"/>
      <c r="M53" s="373">
        <v>20002380</v>
      </c>
      <c r="N53" s="372">
        <f t="shared" si="3"/>
        <v>1270</v>
      </c>
      <c r="O53" s="356" t="s">
        <v>224</v>
      </c>
      <c r="R53" s="365"/>
    </row>
    <row r="54" spans="1:22" ht="28.5" hidden="1" customHeight="1" x14ac:dyDescent="0.2">
      <c r="A54" t="s">
        <v>228</v>
      </c>
      <c r="B54" s="368">
        <v>47</v>
      </c>
      <c r="C54" s="389" t="s">
        <v>228</v>
      </c>
      <c r="D54" s="385">
        <f t="shared" si="0"/>
        <v>4.93</v>
      </c>
      <c r="E54" s="368" t="str">
        <f>IFERROR(VLOOKUP(A54,'Control -LR-ES Octubre 22'!$H$7:$N$22,3,FALSE),"0")</f>
        <v>0</v>
      </c>
      <c r="F54" s="368" t="str">
        <f>IFERROR(VLOOKUP(A54,'Control -LR-ES Octubre 22'!$H$7:$N$22,2,FALSE),"0")</f>
        <v>0</v>
      </c>
      <c r="G54" s="368" t="str">
        <f>IFERROR(VLOOKUP(A54,'Control -LR-ES Octubre 22'!$H$7:$N$22,5,FALSE),"0")</f>
        <v>0</v>
      </c>
      <c r="H54" s="368" t="str">
        <f>IFERROR(VLOOKUP(A54,'Control -LR-ES Octubre 22'!$H$7:$N$22,4,FALSE),"0")</f>
        <v>0</v>
      </c>
      <c r="I54" s="326">
        <f t="shared" si="1"/>
        <v>0</v>
      </c>
      <c r="J54" s="375" t="s">
        <v>12</v>
      </c>
      <c r="K54" s="385">
        <f t="shared" si="2"/>
        <v>0</v>
      </c>
      <c r="L54" s="454"/>
      <c r="M54" s="373"/>
      <c r="N54" s="387">
        <f t="shared" si="3"/>
        <v>0</v>
      </c>
    </row>
    <row r="55" spans="1:22" s="268" customFormat="1" ht="30" customHeight="1" x14ac:dyDescent="0.2">
      <c r="A55"/>
      <c r="B55" s="269"/>
      <c r="C55" s="592" t="s">
        <v>11</v>
      </c>
      <c r="D55" s="593"/>
      <c r="E55" s="326">
        <f>SUM(E8:E54)</f>
        <v>2020</v>
      </c>
      <c r="F55" s="326">
        <f>SUM(F8:F54)</f>
        <v>4760</v>
      </c>
      <c r="G55" s="326">
        <f>SUM(G8:G54)</f>
        <v>140</v>
      </c>
      <c r="H55" s="326">
        <f>SUM(H8:H54)</f>
        <v>830</v>
      </c>
      <c r="I55" s="333">
        <f>SUM(I8:I54)</f>
        <v>7750</v>
      </c>
      <c r="J55" s="390" t="s">
        <v>12</v>
      </c>
      <c r="K55" s="461">
        <f>SUM(K8:K54)</f>
        <v>42110.7</v>
      </c>
      <c r="L55" s="454"/>
      <c r="M55" s="271"/>
      <c r="O55" s="372"/>
      <c r="P55" s="361"/>
      <c r="Q55" s="361"/>
      <c r="R55" s="361"/>
      <c r="S55" s="361"/>
    </row>
    <row r="56" spans="1:22" s="268" customFormat="1" ht="30" customHeight="1" x14ac:dyDescent="0.2">
      <c r="A56"/>
      <c r="B56" s="269"/>
      <c r="C56" s="462"/>
      <c r="D56" s="462"/>
      <c r="E56" s="331"/>
      <c r="F56" s="331"/>
      <c r="G56" s="331"/>
      <c r="H56" s="331"/>
      <c r="I56" s="332"/>
      <c r="K56" s="70" t="s">
        <v>291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542" t="s">
        <v>322</v>
      </c>
      <c r="D57" s="542"/>
      <c r="E57" s="542"/>
      <c r="F57" s="542"/>
      <c r="G57" s="542"/>
      <c r="H57" s="542"/>
      <c r="I57" s="542"/>
      <c r="J57" s="463">
        <f>K57/K57</f>
        <v>1</v>
      </c>
      <c r="K57" s="309">
        <f>K55</f>
        <v>42110.7</v>
      </c>
      <c r="L57" s="454"/>
      <c r="M57" s="386"/>
      <c r="N57" s="286"/>
      <c r="S57" s="361"/>
      <c r="T57" s="361"/>
      <c r="U57" s="361"/>
      <c r="V57" s="361"/>
    </row>
    <row r="58" spans="1:22" s="268" customFormat="1" ht="30" customHeight="1" x14ac:dyDescent="0.2">
      <c r="A58"/>
      <c r="B58" s="269"/>
      <c r="C58" s="542" t="s">
        <v>311</v>
      </c>
      <c r="D58" s="542"/>
      <c r="E58" s="542"/>
      <c r="F58" s="542"/>
      <c r="G58" s="542"/>
      <c r="H58" s="542"/>
      <c r="I58" s="542"/>
      <c r="J58" s="463">
        <f>K58/$K$57</f>
        <v>0.27420109378376517</v>
      </c>
      <c r="K58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$53*E53+$D$54*E54+D52*E52+D43*E43+D44*E44+D45*E45+D46*E46+D47*E47+D48*E48)</f>
        <v>11546.8</v>
      </c>
      <c r="L58" s="454"/>
      <c r="M58" s="386"/>
      <c r="N58" s="286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313</v>
      </c>
      <c r="D59" s="542"/>
      <c r="E59" s="542"/>
      <c r="F59" s="542"/>
      <c r="G59" s="542"/>
      <c r="H59" s="542"/>
      <c r="I59" s="542"/>
      <c r="J59" s="463">
        <f>K59/$K$57</f>
        <v>0.58840627204012286</v>
      </c>
      <c r="K59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$53*F53+$D$54*F54+D52*F52+D43*F43+D44*F44+D45*F45+D46*F46+D47*F47+D48*F48)</f>
        <v>24778.2</v>
      </c>
      <c r="L59" s="386"/>
      <c r="M59" s="386"/>
      <c r="N59" s="286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601" t="s">
        <v>312</v>
      </c>
      <c r="D60" s="601"/>
      <c r="E60" s="601"/>
      <c r="F60" s="601"/>
      <c r="G60" s="601"/>
      <c r="H60" s="601"/>
      <c r="I60" s="601"/>
      <c r="J60" s="463">
        <f>K60/$K$57</f>
        <v>1.017318638730774E-2</v>
      </c>
      <c r="K60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$53*G53+$D$54*G54+D52*G52+D43*G43+D44*G44+D45*G45+D46*G46+D47*G47+D48*G48)</f>
        <v>428.40000000000003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314</v>
      </c>
      <c r="D61" s="601"/>
      <c r="E61" s="601"/>
      <c r="F61" s="601"/>
      <c r="G61" s="601"/>
      <c r="H61" s="601"/>
      <c r="I61" s="601"/>
      <c r="J61" s="463">
        <f>K61/$K$57</f>
        <v>0.12721944778880429</v>
      </c>
      <c r="K61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$53*H53+$D$54*H54+D52*H52+D43*H43+D44*H44+D45*H45+D46*H46+D47*H47+D48*H48)</f>
        <v>5357.3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B62" s="269"/>
      <c r="C62" s="274"/>
      <c r="D62" s="145"/>
      <c r="E62" s="275"/>
      <c r="F62" s="276" t="e">
        <f>#REF!+#REF!</f>
        <v>#REF!</v>
      </c>
      <c r="G62" s="145"/>
      <c r="H62" s="241"/>
      <c r="I62" s="145"/>
      <c r="K62" s="70" t="s">
        <v>291</v>
      </c>
      <c r="L62" s="386"/>
      <c r="M62" s="386"/>
      <c r="N62" s="286"/>
      <c r="S62" s="361"/>
      <c r="T62" s="361"/>
      <c r="U62" s="361"/>
      <c r="V62" s="361"/>
    </row>
    <row r="63" spans="1:22" ht="30" customHeight="1" x14ac:dyDescent="0.2">
      <c r="B63" s="380"/>
      <c r="C63" s="579" t="s">
        <v>306</v>
      </c>
      <c r="D63" s="579"/>
      <c r="E63" s="579"/>
      <c r="F63" s="579"/>
      <c r="G63" s="579"/>
      <c r="H63" s="391">
        <v>2094.98</v>
      </c>
      <c r="I63" s="279">
        <v>0.3</v>
      </c>
      <c r="J63" s="368" t="s">
        <v>10</v>
      </c>
      <c r="K63" s="309">
        <f>(H63*I63)</f>
        <v>628.49400000000003</v>
      </c>
      <c r="L63" s="386"/>
      <c r="M63" s="386"/>
      <c r="N63" s="381"/>
      <c r="O63" s="392"/>
      <c r="P63" s="393"/>
      <c r="Q63" s="393"/>
      <c r="R63" s="393"/>
      <c r="S63" s="393"/>
      <c r="T63" s="365"/>
    </row>
    <row r="64" spans="1:22" ht="30" customHeight="1" x14ac:dyDescent="0.2">
      <c r="B64" s="380"/>
      <c r="C64" s="594" t="s">
        <v>315</v>
      </c>
      <c r="D64" s="594"/>
      <c r="E64" s="594"/>
      <c r="F64" s="594"/>
      <c r="G64" s="594"/>
      <c r="H64" s="391">
        <v>2094.98</v>
      </c>
      <c r="I64" s="279">
        <v>0.1</v>
      </c>
      <c r="J64" s="368" t="s">
        <v>10</v>
      </c>
      <c r="K64" s="309">
        <f>(H64*I64)</f>
        <v>209.49800000000002</v>
      </c>
      <c r="L64" s="386"/>
      <c r="M64" s="344">
        <v>20002585</v>
      </c>
      <c r="N64" s="381">
        <f>H64</f>
        <v>2094.98</v>
      </c>
      <c r="O64" s="392">
        <v>0.4</v>
      </c>
      <c r="P64" s="393"/>
      <c r="Q64" s="393"/>
      <c r="R64" s="393"/>
      <c r="S64" s="393"/>
      <c r="T64" s="365"/>
    </row>
    <row r="65" spans="1:21" ht="30" customHeight="1" x14ac:dyDescent="0.2">
      <c r="B65" s="380"/>
      <c r="C65" s="579" t="s">
        <v>305</v>
      </c>
      <c r="D65" s="579"/>
      <c r="E65" s="579"/>
      <c r="F65" s="579"/>
      <c r="G65" s="579"/>
      <c r="H65" s="394">
        <f>'Certifi, servi.EM Octubre 22'!F62</f>
        <v>1419420.85</v>
      </c>
      <c r="I65" s="279">
        <v>0.3</v>
      </c>
      <c r="J65" s="368" t="s">
        <v>10</v>
      </c>
      <c r="K65" s="395">
        <f>(H65*I65)</f>
        <v>425826.255</v>
      </c>
      <c r="L65" s="386"/>
      <c r="M65" s="342">
        <v>20002369</v>
      </c>
      <c r="N65" s="381">
        <f>H65</f>
        <v>1419420.85</v>
      </c>
      <c r="O65" s="392">
        <f>0.4</f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4" t="s">
        <v>316</v>
      </c>
      <c r="D66" s="594"/>
      <c r="E66" s="594"/>
      <c r="F66" s="594"/>
      <c r="G66" s="594"/>
      <c r="H66" s="394">
        <f>'Certifi, servi.EM Octubre 22'!F62</f>
        <v>1419420.85</v>
      </c>
      <c r="I66" s="279">
        <v>0.1</v>
      </c>
      <c r="J66" s="368" t="s">
        <v>10</v>
      </c>
      <c r="K66" s="395">
        <f>(H66*I66)</f>
        <v>141942.08500000002</v>
      </c>
      <c r="L66" s="386"/>
      <c r="M66" s="386"/>
      <c r="O66" s="149"/>
      <c r="P66" s="392"/>
      <c r="Q66" s="393"/>
      <c r="R66" s="393"/>
      <c r="S66" s="393"/>
      <c r="T66" s="393"/>
      <c r="U66" s="365"/>
    </row>
    <row r="67" spans="1:21" ht="30" customHeight="1" x14ac:dyDescent="0.25">
      <c r="A67" s="372"/>
      <c r="B67" s="397"/>
      <c r="C67" s="398"/>
      <c r="D67" s="12"/>
      <c r="E67" s="12"/>
      <c r="F67" s="399"/>
      <c r="G67" s="399"/>
      <c r="H67" s="13"/>
      <c r="I67" s="399"/>
      <c r="J67" s="399"/>
      <c r="K67" s="13"/>
      <c r="L67" s="386"/>
      <c r="M67" s="386"/>
      <c r="N67" s="386"/>
      <c r="O67" s="386"/>
    </row>
    <row r="68" spans="1:21" s="282" customFormat="1" ht="30" customHeight="1" x14ac:dyDescent="0.2">
      <c r="A68" s="268"/>
      <c r="B68" s="566" t="s">
        <v>296</v>
      </c>
      <c r="C68" s="567"/>
      <c r="D68" s="567"/>
      <c r="E68" s="567"/>
      <c r="F68" s="567"/>
      <c r="G68" s="568"/>
      <c r="H68" s="281" t="s">
        <v>8</v>
      </c>
      <c r="I68" s="540">
        <f>K63+K57+K64</f>
        <v>42948.691999999995</v>
      </c>
      <c r="J68" s="565"/>
      <c r="K68" s="541"/>
      <c r="L68" s="464"/>
      <c r="M68" s="386"/>
      <c r="N68" s="386"/>
      <c r="O68" s="386"/>
      <c r="P68" s="268"/>
      <c r="Q68" s="268"/>
      <c r="R68" s="268"/>
      <c r="S68" s="268"/>
      <c r="T68" s="268"/>
    </row>
    <row r="69" spans="1:21" s="282" customFormat="1" ht="30" customHeight="1" x14ac:dyDescent="0.2">
      <c r="A69" s="268"/>
      <c r="B69" s="566" t="s">
        <v>15</v>
      </c>
      <c r="C69" s="567"/>
      <c r="D69" s="567"/>
      <c r="E69" s="567"/>
      <c r="F69" s="567"/>
      <c r="G69" s="568"/>
      <c r="H69" s="281" t="s">
        <v>9</v>
      </c>
      <c r="I69" s="540">
        <f>K65+K66</f>
        <v>567768.34000000008</v>
      </c>
      <c r="J69" s="565"/>
      <c r="K69" s="541"/>
      <c r="L69" s="474"/>
      <c r="M69" s="386"/>
      <c r="N69" s="386"/>
      <c r="O69" s="386"/>
      <c r="P69" s="268"/>
      <c r="Q69" s="268"/>
      <c r="R69" s="268"/>
      <c r="S69" s="268"/>
      <c r="T69" s="268"/>
    </row>
    <row r="70" spans="1:21" x14ac:dyDescent="0.2">
      <c r="A70" s="451"/>
      <c r="B70" s="405"/>
      <c r="C70" s="372"/>
      <c r="D70" s="372"/>
      <c r="E70" s="372"/>
      <c r="H70" s="404"/>
      <c r="K70" s="406"/>
      <c r="L70" s="386"/>
      <c r="M70" s="386"/>
      <c r="N70" s="386"/>
      <c r="O70" s="386"/>
    </row>
    <row r="71" spans="1:21" ht="21.95" customHeight="1" x14ac:dyDescent="0.2">
      <c r="A71" s="451"/>
      <c r="B71" s="405"/>
      <c r="C71" s="372"/>
      <c r="D71" s="372"/>
      <c r="E71" s="372"/>
      <c r="H71" s="404"/>
      <c r="K71" s="406"/>
      <c r="L71" s="404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D74" s="410"/>
      <c r="E74" s="410"/>
      <c r="F74" s="410"/>
      <c r="G74" s="410"/>
      <c r="H74" s="410"/>
      <c r="I74" s="410"/>
      <c r="J74" s="410"/>
      <c r="K74" s="411"/>
      <c r="L74" s="410"/>
      <c r="M74" s="410"/>
    </row>
    <row r="75" spans="1:21" ht="21.95" customHeight="1" x14ac:dyDescent="0.2">
      <c r="A75" s="451"/>
      <c r="B75" s="405"/>
      <c r="D75" s="410"/>
      <c r="F75" s="410"/>
      <c r="G75" s="410"/>
      <c r="H75" s="410"/>
      <c r="I75" s="410"/>
      <c r="J75" s="410"/>
      <c r="K75" s="411"/>
      <c r="L75" s="410"/>
      <c r="M75" s="410"/>
    </row>
    <row r="76" spans="1:21" ht="23.25" customHeight="1" x14ac:dyDescent="0.2">
      <c r="A76" s="451"/>
      <c r="B76" s="405"/>
      <c r="C76" s="412" t="s">
        <v>16</v>
      </c>
      <c r="D76" s="413"/>
      <c r="F76" s="465"/>
      <c r="G76" s="465"/>
      <c r="H76" s="577" t="s">
        <v>17</v>
      </c>
      <c r="I76" s="577"/>
      <c r="J76" s="577"/>
      <c r="K76" s="578"/>
      <c r="L76" s="414"/>
      <c r="M76" s="414"/>
    </row>
    <row r="77" spans="1:21" ht="15.75" x14ac:dyDescent="0.25">
      <c r="A77" s="451"/>
      <c r="B77" s="415"/>
      <c r="C77" s="416" t="s">
        <v>344</v>
      </c>
      <c r="D77" s="417"/>
      <c r="E77" s="418" t="s">
        <v>258</v>
      </c>
      <c r="F77" s="418"/>
      <c r="G77" s="418"/>
      <c r="H77" s="419"/>
      <c r="I77" s="418"/>
      <c r="J77" s="418"/>
      <c r="K77" s="419"/>
      <c r="L77" s="418"/>
      <c r="M77" s="418"/>
    </row>
    <row r="78" spans="1:21" ht="21.95" customHeight="1" x14ac:dyDescent="0.2">
      <c r="A78" s="451"/>
      <c r="B78" s="421"/>
      <c r="C78" s="422"/>
      <c r="D78" s="422"/>
      <c r="E78" s="423"/>
      <c r="F78" s="423"/>
      <c r="G78" s="423"/>
      <c r="H78" s="423"/>
      <c r="I78" s="423"/>
      <c r="J78" s="423"/>
      <c r="K78" s="424"/>
      <c r="L78" s="423"/>
      <c r="M78" s="423"/>
    </row>
    <row r="79" spans="1:21" ht="21.95" customHeight="1" x14ac:dyDescent="0.2">
      <c r="A79" s="451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7.5" customHeight="1" x14ac:dyDescent="0.2">
      <c r="A83" s="451"/>
    </row>
    <row r="84" spans="1:14" ht="18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N87" s="428"/>
    </row>
    <row r="88" spans="1:14" ht="18" customHeight="1" x14ac:dyDescent="0.2"/>
    <row r="89" spans="1:14" ht="18" customHeight="1" x14ac:dyDescent="0.2"/>
    <row r="103" spans="1:13" x14ac:dyDescent="0.2">
      <c r="A103" s="356" t="s">
        <v>386</v>
      </c>
      <c r="B103" s="356" t="s">
        <v>385</v>
      </c>
      <c r="C103"/>
      <c r="D103" s="471"/>
    </row>
    <row r="104" spans="1:13" x14ac:dyDescent="0.2">
      <c r="A104" t="s">
        <v>32</v>
      </c>
      <c r="B104" s="471">
        <v>3.02</v>
      </c>
      <c r="C104" s="471"/>
      <c r="D104" s="471"/>
      <c r="F104" s="428"/>
      <c r="G104" s="428"/>
      <c r="I104" s="428"/>
      <c r="J104" s="428"/>
      <c r="M104" s="428"/>
    </row>
    <row r="105" spans="1:13" x14ac:dyDescent="0.2">
      <c r="A105" t="s">
        <v>31</v>
      </c>
      <c r="B105" s="471">
        <v>4.04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37</v>
      </c>
      <c r="B106" s="471">
        <v>3.06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353</v>
      </c>
      <c r="B107" s="471">
        <v>2.73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354</v>
      </c>
      <c r="B108" s="471">
        <v>3.59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355</v>
      </c>
      <c r="B109" s="471">
        <v>2.73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356</v>
      </c>
      <c r="B110" s="471">
        <v>4.3899999999999997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357</v>
      </c>
      <c r="B111" s="471">
        <v>3.51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358</v>
      </c>
      <c r="B112" s="471">
        <v>5.58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359</v>
      </c>
      <c r="B113" s="471">
        <v>1.5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30</v>
      </c>
      <c r="B114" s="471">
        <v>2.34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34</v>
      </c>
      <c r="B115" s="471">
        <v>7.59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33</v>
      </c>
      <c r="B116" s="471">
        <v>6.92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360</v>
      </c>
      <c r="B117" s="471">
        <v>4.95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361</v>
      </c>
      <c r="B118" s="471">
        <v>2.54</v>
      </c>
      <c r="C118" s="471"/>
      <c r="D118" s="471"/>
      <c r="F118" s="428"/>
      <c r="G118" s="428"/>
      <c r="I118" s="428"/>
      <c r="J118" s="428"/>
      <c r="M118" s="428"/>
    </row>
    <row r="119" spans="1:13" ht="15.75" customHeight="1" x14ac:dyDescent="0.2">
      <c r="A119" t="s">
        <v>362</v>
      </c>
      <c r="B119" s="471">
        <v>2.41</v>
      </c>
      <c r="C119" s="471"/>
      <c r="D119" s="471"/>
      <c r="F119" s="428"/>
      <c r="G119" s="428"/>
      <c r="I119" s="428"/>
      <c r="J119" s="428"/>
      <c r="M119" s="428"/>
    </row>
    <row r="120" spans="1:13" x14ac:dyDescent="0.2">
      <c r="A120" t="s">
        <v>63</v>
      </c>
      <c r="B120" s="471">
        <v>4.32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363</v>
      </c>
      <c r="B121" s="471">
        <v>7.75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65</v>
      </c>
      <c r="B122" s="471">
        <v>8.26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142</v>
      </c>
      <c r="B123" s="471">
        <v>7.39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364</v>
      </c>
      <c r="B124" s="471">
        <v>2850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365</v>
      </c>
      <c r="B125" s="471">
        <v>5.84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s="104" t="s">
        <v>69</v>
      </c>
      <c r="B126" s="478">
        <v>2.79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t="s">
        <v>366</v>
      </c>
      <c r="B127" s="471">
        <v>4.97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367</v>
      </c>
      <c r="B128" s="471">
        <v>4.1900000000000004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368</v>
      </c>
      <c r="B129" s="471">
        <v>5.27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73</v>
      </c>
      <c r="B130" s="471">
        <v>5.54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369</v>
      </c>
      <c r="B131" s="471">
        <v>6.73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370</v>
      </c>
      <c r="B132" s="471">
        <v>4.32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371</v>
      </c>
      <c r="B133" s="471">
        <v>3.28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372</v>
      </c>
      <c r="B134" s="471">
        <v>5.59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77</v>
      </c>
      <c r="B135" s="471">
        <v>5.46</v>
      </c>
      <c r="C135" s="471"/>
      <c r="D135" s="471"/>
      <c r="H135" s="428"/>
      <c r="K135" s="428"/>
      <c r="L135" s="428"/>
    </row>
    <row r="136" spans="1:13" x14ac:dyDescent="0.2">
      <c r="A136" t="s">
        <v>373</v>
      </c>
      <c r="B136" s="471">
        <v>5.46</v>
      </c>
      <c r="C136" s="471"/>
      <c r="D136" s="471"/>
    </row>
    <row r="137" spans="1:13" x14ac:dyDescent="0.2">
      <c r="A137" t="s">
        <v>374</v>
      </c>
      <c r="B137" s="471">
        <v>4.0999999999999996</v>
      </c>
      <c r="C137" s="471"/>
      <c r="D137" s="471"/>
    </row>
    <row r="138" spans="1:13" x14ac:dyDescent="0.2">
      <c r="A138" t="s">
        <v>375</v>
      </c>
      <c r="B138" s="471">
        <v>4.0999999999999996</v>
      </c>
      <c r="C138" s="471"/>
      <c r="D138" s="471"/>
    </row>
    <row r="139" spans="1:13" x14ac:dyDescent="0.2">
      <c r="A139" t="s">
        <v>376</v>
      </c>
      <c r="B139" s="471">
        <v>6.05</v>
      </c>
      <c r="C139" s="471"/>
      <c r="D139" s="471"/>
    </row>
    <row r="140" spans="1:13" x14ac:dyDescent="0.2">
      <c r="A140" t="s">
        <v>377</v>
      </c>
      <c r="B140" s="471">
        <v>5.65</v>
      </c>
      <c r="C140" s="471"/>
      <c r="D140" s="471"/>
    </row>
    <row r="141" spans="1:13" x14ac:dyDescent="0.2">
      <c r="A141" t="s">
        <v>378</v>
      </c>
      <c r="B141" s="471">
        <v>6.59</v>
      </c>
      <c r="C141" s="471"/>
      <c r="D141" s="471"/>
    </row>
    <row r="142" spans="1:13" x14ac:dyDescent="0.2">
      <c r="A142" t="s">
        <v>379</v>
      </c>
      <c r="B142" s="471">
        <v>6.65</v>
      </c>
      <c r="C142" s="471"/>
      <c r="D142" s="471"/>
    </row>
    <row r="143" spans="1:13" x14ac:dyDescent="0.2">
      <c r="A143" t="s">
        <v>380</v>
      </c>
      <c r="B143" s="471">
        <v>4.95</v>
      </c>
      <c r="C143" s="471"/>
      <c r="D143" s="471"/>
    </row>
    <row r="144" spans="1:13" x14ac:dyDescent="0.2">
      <c r="A144" t="s">
        <v>340</v>
      </c>
      <c r="B144" s="471">
        <v>5.8</v>
      </c>
      <c r="C144" s="471"/>
      <c r="D144" s="471"/>
    </row>
    <row r="145" spans="1:4" x14ac:dyDescent="0.2">
      <c r="A145" t="s">
        <v>329</v>
      </c>
      <c r="B145" s="471">
        <v>6.22</v>
      </c>
      <c r="C145" s="471"/>
      <c r="D145" s="471"/>
    </row>
    <row r="146" spans="1:4" x14ac:dyDescent="0.2">
      <c r="A146" t="s">
        <v>381</v>
      </c>
      <c r="B146" s="471">
        <v>7.02</v>
      </c>
      <c r="C146" s="471"/>
      <c r="D146" s="471"/>
    </row>
    <row r="147" spans="1:4" x14ac:dyDescent="0.2">
      <c r="A147" t="s">
        <v>382</v>
      </c>
      <c r="B147" s="471">
        <v>6.21</v>
      </c>
      <c r="C147" s="471"/>
      <c r="D147" s="471"/>
    </row>
    <row r="148" spans="1:4" x14ac:dyDescent="0.2">
      <c r="A148" t="s">
        <v>383</v>
      </c>
      <c r="B148" s="471">
        <v>7.95</v>
      </c>
      <c r="C148" s="471"/>
      <c r="D148" s="471"/>
    </row>
    <row r="149" spans="1:4" x14ac:dyDescent="0.2">
      <c r="A149" t="s">
        <v>384</v>
      </c>
      <c r="B149" s="471">
        <v>5.59</v>
      </c>
      <c r="C149" s="471"/>
      <c r="D149" s="471"/>
    </row>
    <row r="150" spans="1:4" x14ac:dyDescent="0.2">
      <c r="A150" t="s">
        <v>228</v>
      </c>
      <c r="B150" s="471">
        <v>4.93</v>
      </c>
      <c r="C150" s="471"/>
    </row>
    <row r="151" spans="1:4" ht="15" thickBot="1" x14ac:dyDescent="0.25">
      <c r="A151" s="466" t="s">
        <v>266</v>
      </c>
      <c r="B151" s="467">
        <v>1180</v>
      </c>
    </row>
  </sheetData>
  <autoFilter ref="A7:V66" xr:uid="{00000000-0009-0000-0000-0000A4000000}">
    <filterColumn colId="8">
      <filters blank="1">
        <filter val="0,10"/>
        <filter val="0,30"/>
        <filter val="1.210,00"/>
        <filter val="1.270,00"/>
        <filter val="1.850,00"/>
        <filter val="100,00"/>
        <filter val="140,00"/>
        <filter val="180,00"/>
        <filter val="200,00"/>
        <filter val="350,00"/>
        <filter val="50,00"/>
        <filter val="500,00"/>
        <filter val="600,00"/>
        <filter val="650,00"/>
        <filter val="7.750,00"/>
      </filters>
    </filterColumn>
  </autoFilter>
  <mergeCells count="22">
    <mergeCell ref="C61:I61"/>
    <mergeCell ref="B2:K2"/>
    <mergeCell ref="B3:K3"/>
    <mergeCell ref="L3:M3"/>
    <mergeCell ref="B4:K4"/>
    <mergeCell ref="L4:M4"/>
    <mergeCell ref="B5:K5"/>
    <mergeCell ref="L5:M5"/>
    <mergeCell ref="C55:D55"/>
    <mergeCell ref="C57:I57"/>
    <mergeCell ref="C58:I58"/>
    <mergeCell ref="C59:I59"/>
    <mergeCell ref="C60:I60"/>
    <mergeCell ref="B69:G69"/>
    <mergeCell ref="I69:K69"/>
    <mergeCell ref="H76:K76"/>
    <mergeCell ref="C63:G63"/>
    <mergeCell ref="C64:G64"/>
    <mergeCell ref="C65:G65"/>
    <mergeCell ref="C66:G66"/>
    <mergeCell ref="B68:G68"/>
    <mergeCell ref="I68:K6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pageSetUpPr fitToPage="1"/>
  </sheetPr>
  <dimension ref="A1:N91"/>
  <sheetViews>
    <sheetView topLeftCell="B1" zoomScale="98" zoomScaleNormal="98" workbookViewId="0">
      <selection activeCell="I61" sqref="I61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475">
        <v>80066312</v>
      </c>
      <c r="C4" s="476">
        <v>44855</v>
      </c>
      <c r="D4" s="475" t="s">
        <v>32</v>
      </c>
      <c r="E4" s="475">
        <v>1210</v>
      </c>
      <c r="F4" s="475" t="s">
        <v>323</v>
      </c>
      <c r="G4" s="393"/>
    </row>
    <row r="5" spans="2:14" x14ac:dyDescent="0.2">
      <c r="B5" s="475">
        <v>80066312</v>
      </c>
      <c r="C5" s="476">
        <v>44855</v>
      </c>
      <c r="D5" s="475" t="s">
        <v>65</v>
      </c>
      <c r="E5" s="475">
        <v>1850</v>
      </c>
      <c r="F5" s="475" t="s">
        <v>323</v>
      </c>
      <c r="G5" s="393"/>
    </row>
    <row r="6" spans="2:14" x14ac:dyDescent="0.2">
      <c r="B6" s="475">
        <v>80066312</v>
      </c>
      <c r="C6" s="476">
        <v>44855</v>
      </c>
      <c r="D6" s="475" t="s">
        <v>77</v>
      </c>
      <c r="E6" s="475">
        <v>180</v>
      </c>
      <c r="F6" s="475" t="s">
        <v>325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475">
        <v>80066312</v>
      </c>
      <c r="C7" s="476">
        <v>44855</v>
      </c>
      <c r="D7" s="475" t="s">
        <v>69</v>
      </c>
      <c r="E7" s="475">
        <v>350</v>
      </c>
      <c r="F7" s="475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475">
        <v>80066312</v>
      </c>
      <c r="C8" s="476">
        <v>44855</v>
      </c>
      <c r="D8" s="475" t="s">
        <v>37</v>
      </c>
      <c r="E8" s="475">
        <v>140</v>
      </c>
      <c r="F8" s="475" t="s">
        <v>326</v>
      </c>
      <c r="H8" s="54" t="s">
        <v>32</v>
      </c>
      <c r="I8" s="496">
        <v>1210</v>
      </c>
      <c r="J8" s="496"/>
      <c r="K8" s="496"/>
      <c r="L8" s="496"/>
      <c r="M8" s="496"/>
      <c r="N8" s="496">
        <v>1210</v>
      </c>
    </row>
    <row r="9" spans="2:14" x14ac:dyDescent="0.2">
      <c r="B9" s="475">
        <v>80066312</v>
      </c>
      <c r="C9" s="476">
        <v>44855</v>
      </c>
      <c r="D9" s="475" t="s">
        <v>354</v>
      </c>
      <c r="E9" s="475">
        <v>650</v>
      </c>
      <c r="F9" s="475" t="s">
        <v>323</v>
      </c>
      <c r="H9" s="54" t="s">
        <v>69</v>
      </c>
      <c r="I9" s="496">
        <v>350</v>
      </c>
      <c r="J9" s="496"/>
      <c r="K9" s="496"/>
      <c r="L9" s="496"/>
      <c r="M9" s="496"/>
      <c r="N9" s="496">
        <v>350</v>
      </c>
    </row>
    <row r="10" spans="2:14" x14ac:dyDescent="0.2">
      <c r="B10" s="475">
        <v>80066312</v>
      </c>
      <c r="C10" s="476">
        <v>44855</v>
      </c>
      <c r="D10" s="475" t="s">
        <v>329</v>
      </c>
      <c r="E10" s="475">
        <v>500</v>
      </c>
      <c r="F10" s="475" t="s">
        <v>324</v>
      </c>
      <c r="H10" s="54" t="s">
        <v>65</v>
      </c>
      <c r="I10" s="496">
        <v>1850</v>
      </c>
      <c r="J10" s="496"/>
      <c r="K10" s="496"/>
      <c r="L10" s="496"/>
      <c r="M10" s="496"/>
      <c r="N10" s="496">
        <v>1850</v>
      </c>
    </row>
    <row r="11" spans="2:14" x14ac:dyDescent="0.2">
      <c r="B11" s="475">
        <v>80066312</v>
      </c>
      <c r="C11" s="476">
        <v>44855</v>
      </c>
      <c r="D11" s="475" t="s">
        <v>369</v>
      </c>
      <c r="E11" s="475">
        <v>650</v>
      </c>
      <c r="F11" s="475" t="s">
        <v>325</v>
      </c>
      <c r="H11" s="54" t="s">
        <v>329</v>
      </c>
      <c r="I11" s="496"/>
      <c r="J11" s="496">
        <v>500</v>
      </c>
      <c r="K11" s="496"/>
      <c r="L11" s="496"/>
      <c r="M11" s="496"/>
      <c r="N11" s="496">
        <v>500</v>
      </c>
    </row>
    <row r="12" spans="2:14" x14ac:dyDescent="0.2">
      <c r="B12" s="475">
        <v>80066312</v>
      </c>
      <c r="C12" s="476">
        <v>44855</v>
      </c>
      <c r="D12" s="475" t="s">
        <v>356</v>
      </c>
      <c r="E12" s="475">
        <v>50</v>
      </c>
      <c r="F12" s="475" t="s">
        <v>324</v>
      </c>
      <c r="H12" s="54" t="s">
        <v>77</v>
      </c>
      <c r="I12" s="496"/>
      <c r="J12" s="496"/>
      <c r="K12" s="496">
        <v>180</v>
      </c>
      <c r="L12" s="496"/>
      <c r="M12" s="496"/>
      <c r="N12" s="496">
        <v>180</v>
      </c>
    </row>
    <row r="13" spans="2:14" x14ac:dyDescent="0.2">
      <c r="B13" s="475">
        <v>80066312</v>
      </c>
      <c r="C13" s="476">
        <v>44855</v>
      </c>
      <c r="D13" s="475" t="s">
        <v>371</v>
      </c>
      <c r="E13" s="475">
        <v>600</v>
      </c>
      <c r="F13" s="475" t="s">
        <v>323</v>
      </c>
      <c r="H13" s="54" t="s">
        <v>37</v>
      </c>
      <c r="I13" s="496"/>
      <c r="J13" s="496"/>
      <c r="K13" s="496"/>
      <c r="L13" s="496">
        <v>140</v>
      </c>
      <c r="M13" s="496"/>
      <c r="N13" s="496">
        <v>140</v>
      </c>
    </row>
    <row r="14" spans="2:14" x14ac:dyDescent="0.2">
      <c r="B14" s="475">
        <v>80066312</v>
      </c>
      <c r="C14" s="476">
        <v>44855</v>
      </c>
      <c r="D14" s="475" t="s">
        <v>377</v>
      </c>
      <c r="E14" s="475">
        <v>100</v>
      </c>
      <c r="F14" s="475" t="s">
        <v>323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475">
        <v>80066313</v>
      </c>
      <c r="C15" s="476">
        <v>44855</v>
      </c>
      <c r="D15" s="475" t="s">
        <v>372</v>
      </c>
      <c r="E15" s="475">
        <v>200</v>
      </c>
      <c r="F15" s="475" t="s">
        <v>324</v>
      </c>
      <c r="H15" s="54" t="s">
        <v>354</v>
      </c>
      <c r="I15" s="496">
        <v>650</v>
      </c>
      <c r="J15" s="496"/>
      <c r="K15" s="496"/>
      <c r="L15" s="496"/>
      <c r="M15" s="496"/>
      <c r="N15" s="496">
        <v>650</v>
      </c>
    </row>
    <row r="16" spans="2:14" x14ac:dyDescent="0.2">
      <c r="B16" s="368"/>
      <c r="C16" s="438"/>
      <c r="D16" s="368"/>
      <c r="E16" s="368"/>
      <c r="F16" s="368"/>
      <c r="H16" s="54" t="s">
        <v>369</v>
      </c>
      <c r="I16" s="496"/>
      <c r="J16" s="496"/>
      <c r="K16" s="496">
        <v>650</v>
      </c>
      <c r="L16" s="496"/>
      <c r="M16" s="496"/>
      <c r="N16" s="496">
        <v>650</v>
      </c>
    </row>
    <row r="17" spans="2:14" x14ac:dyDescent="0.2">
      <c r="B17" s="368"/>
      <c r="C17" s="438"/>
      <c r="D17" s="368"/>
      <c r="E17" s="368"/>
      <c r="F17" s="368"/>
      <c r="H17" s="54" t="s">
        <v>356</v>
      </c>
      <c r="I17" s="496"/>
      <c r="J17" s="496">
        <v>50</v>
      </c>
      <c r="K17" s="496"/>
      <c r="L17" s="496"/>
      <c r="M17" s="496"/>
      <c r="N17" s="496">
        <v>50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600</v>
      </c>
      <c r="J18" s="496"/>
      <c r="K18" s="496"/>
      <c r="L18" s="496"/>
      <c r="M18" s="496"/>
      <c r="N18" s="496">
        <v>600</v>
      </c>
    </row>
    <row r="19" spans="2:14" x14ac:dyDescent="0.2">
      <c r="B19" s="368"/>
      <c r="C19" s="438"/>
      <c r="D19" s="368"/>
      <c r="E19" s="368"/>
      <c r="F19" s="368"/>
      <c r="H19" s="54" t="s">
        <v>377</v>
      </c>
      <c r="I19" s="496">
        <v>100</v>
      </c>
      <c r="J19" s="496"/>
      <c r="K19" s="496"/>
      <c r="L19" s="496"/>
      <c r="M19" s="496"/>
      <c r="N19" s="496">
        <v>100</v>
      </c>
    </row>
    <row r="20" spans="2:14" x14ac:dyDescent="0.2">
      <c r="B20" s="368"/>
      <c r="C20" s="438"/>
      <c r="D20" s="368"/>
      <c r="E20" s="368"/>
      <c r="F20" s="368"/>
      <c r="H20" s="54" t="s">
        <v>384</v>
      </c>
      <c r="I20" s="496"/>
      <c r="J20" s="496">
        <v>1270</v>
      </c>
      <c r="K20" s="496"/>
      <c r="L20" s="496"/>
      <c r="M20" s="496"/>
      <c r="N20" s="496">
        <v>1270</v>
      </c>
    </row>
    <row r="21" spans="2:14" x14ac:dyDescent="0.2">
      <c r="B21" s="368"/>
      <c r="C21" s="438"/>
      <c r="D21" s="368"/>
      <c r="E21" s="469"/>
      <c r="F21" s="368"/>
      <c r="H21" s="54" t="s">
        <v>372</v>
      </c>
      <c r="I21" s="496"/>
      <c r="J21" s="496">
        <v>200</v>
      </c>
      <c r="K21" s="496"/>
      <c r="L21" s="496"/>
      <c r="M21" s="496"/>
      <c r="N21" s="496">
        <v>200</v>
      </c>
    </row>
    <row r="22" spans="2:14" x14ac:dyDescent="0.2">
      <c r="B22" s="368">
        <v>1671</v>
      </c>
      <c r="C22" s="438">
        <v>44855</v>
      </c>
      <c r="D22" s="368" t="s">
        <v>384</v>
      </c>
      <c r="E22" s="368">
        <v>1270</v>
      </c>
      <c r="F22" s="368" t="s">
        <v>324</v>
      </c>
      <c r="H22" s="54" t="s">
        <v>24</v>
      </c>
      <c r="I22" s="496">
        <v>4760</v>
      </c>
      <c r="J22" s="496">
        <v>2020</v>
      </c>
      <c r="K22" s="496">
        <v>830</v>
      </c>
      <c r="L22" s="496">
        <v>140</v>
      </c>
      <c r="M22" s="496"/>
      <c r="N22" s="496">
        <v>7750</v>
      </c>
    </row>
    <row r="23" spans="2:14" x14ac:dyDescent="0.2">
      <c r="B23" s="368"/>
      <c r="C23" s="438"/>
      <c r="D23" s="368"/>
      <c r="E23" s="368"/>
      <c r="F23" s="368"/>
      <c r="H23"/>
      <c r="I23"/>
      <c r="J23"/>
      <c r="K23"/>
      <c r="L23"/>
      <c r="M23"/>
      <c r="N23"/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365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5000000}"/>
  <dataValidations count="6">
    <dataValidation type="list" allowBlank="1" showInputMessage="1" showErrorMessage="1" sqref="F4:F23" xr:uid="{00000000-0002-0000-A500-000000000000}">
      <formula1>$C$45:$C$48</formula1>
    </dataValidation>
    <dataValidation type="list" allowBlank="1" showInputMessage="1" showErrorMessage="1" sqref="F24:F38" xr:uid="{00000000-0002-0000-A500-000001000000}">
      <formula1>$C$53:$C$55</formula1>
    </dataValidation>
    <dataValidation type="list" allowBlank="1" showInputMessage="1" showErrorMessage="1" sqref="D23:D30" xr:uid="{00000000-0002-0000-A500-000002000000}">
      <formula1>$B$45:$B$83</formula1>
    </dataValidation>
    <dataValidation type="list" allowBlank="1" showInputMessage="1" showErrorMessage="1" sqref="D6" xr:uid="{00000000-0002-0000-A500-000003000000}">
      <formula1>$B$45:$B$82</formula1>
    </dataValidation>
    <dataValidation type="list" allowBlank="1" showInputMessage="1" showErrorMessage="1" sqref="D31" xr:uid="{00000000-0002-0000-A500-000004000000}">
      <formula1>$B$45:$B$63</formula1>
    </dataValidation>
    <dataValidation type="list" allowBlank="1" showInputMessage="1" showErrorMessage="1" sqref="D4:D5 D7:D22" xr:uid="{00000000-0002-0000-A5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filterMode="1">
    <tabColor rgb="FFFFC000"/>
    <pageSetUpPr fitToPage="1"/>
  </sheetPr>
  <dimension ref="A2:W148"/>
  <sheetViews>
    <sheetView showGridLines="0" topLeftCell="A48" zoomScale="85" zoomScaleNormal="85" workbookViewId="0">
      <selection activeCell="I55" sqref="I55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(L62+#REF!)/'Certifi, servi.EM Noviembre 22'!L2+L60+L56+#REF!+#REF!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393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</v>
      </c>
      <c r="E8" s="371">
        <f>IFERROR(VLOOKUP(A8,'Control-EM Noviembre  2022'!$H$3:$L$33,2,FALSE),"0")</f>
        <v>360</v>
      </c>
      <c r="F8" s="371">
        <f>IFERROR(VLOOKUP(A8,'Control-EM Noviembre  2022'!$H$6:$L$33,3,FALSE),"0")</f>
        <v>2150</v>
      </c>
      <c r="G8" s="371">
        <f t="shared" ref="G8:G54" si="0">E8+F8</f>
        <v>2510</v>
      </c>
      <c r="H8" s="368" t="s">
        <v>12</v>
      </c>
      <c r="I8" s="238">
        <f t="shared" ref="I8:I54" si="1">IFERROR(+D8*G8,"")</f>
        <v>7580.2</v>
      </c>
      <c r="J8" s="295"/>
      <c r="K8" s="270">
        <f t="shared" ref="K8:K43" si="2">I8+F8</f>
        <v>9730.2000000000007</v>
      </c>
      <c r="M8" s="373" t="s">
        <v>169</v>
      </c>
      <c r="N8" s="372">
        <f>G8</f>
        <v>2510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4.04</v>
      </c>
      <c r="E9" s="371">
        <f>IFERROR(VLOOKUP(A9,'Control-EM Noviembre  2022'!$H$3:$L$33,2,FALSE),"0")</f>
        <v>840</v>
      </c>
      <c r="F9" s="371">
        <f>IFERROR(VLOOKUP(A9,'Control-EM Noviembre  2022'!$H$6:$L$33,3,FALSE),"0")</f>
        <v>0</v>
      </c>
      <c r="G9" s="371">
        <f t="shared" si="0"/>
        <v>840</v>
      </c>
      <c r="H9" s="368" t="s">
        <v>12</v>
      </c>
      <c r="I9" s="238">
        <f t="shared" si="1"/>
        <v>3393.6</v>
      </c>
      <c r="J9" s="295"/>
      <c r="K9" s="270">
        <f t="shared" si="2"/>
        <v>3393.6</v>
      </c>
      <c r="L9" s="373"/>
      <c r="M9" s="373" t="s">
        <v>152</v>
      </c>
      <c r="N9" s="372">
        <f t="shared" ref="N9:N54" si="4">G9</f>
        <v>840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</v>
      </c>
      <c r="E10" s="371">
        <f>IFERROR(VLOOKUP(A10,'Control-EM Noviembre  2022'!$H$3:$L$33,2,FALSE),"0")</f>
        <v>1450</v>
      </c>
      <c r="F10" s="371">
        <f>IFERROR(VLOOKUP(A10,'Control-EM Noviembre  2022'!$H$6:$L$33,3,FALSE),"0")</f>
        <v>0</v>
      </c>
      <c r="G10" s="371">
        <f t="shared" si="0"/>
        <v>1450</v>
      </c>
      <c r="H10" s="368" t="s">
        <v>12</v>
      </c>
      <c r="I10" s="238">
        <f t="shared" si="1"/>
        <v>4437</v>
      </c>
      <c r="J10" s="295"/>
      <c r="K10" s="270">
        <f t="shared" si="2"/>
        <v>4437</v>
      </c>
      <c r="L10" s="373"/>
      <c r="M10" s="373" t="s">
        <v>154</v>
      </c>
      <c r="N10" s="372">
        <f t="shared" si="4"/>
        <v>1450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</v>
      </c>
      <c r="E11" s="371" t="str">
        <f>IFERROR(VLOOKUP(A11,'Control-EM Noviembre  2022'!$H$3:$L$33,2,FALSE),"0")</f>
        <v>0</v>
      </c>
      <c r="F11" s="371" t="str">
        <f>IFERROR(VLOOKUP(A11,'Control-EM Noviembre  2022'!$H$6:$L$33,3,FALSE),"0")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</v>
      </c>
      <c r="E12" s="371" t="str">
        <f>IFERROR(VLOOKUP(A12,'Control-EM Noviembre  2022'!$H$3:$L$33,2,FALSE),"0")</f>
        <v>0</v>
      </c>
      <c r="F12" s="371" t="str">
        <f>IFERROR(VLOOKUP(A12,'Control-EM Noviembre  2022'!$H$6:$L$33,3,FALSE),"0")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</v>
      </c>
      <c r="E13" s="371" t="str">
        <f>IFERROR(VLOOKUP(A13,'Control-EM Noviembre  2022'!$H$3:$L$33,2,FALSE),"0")</f>
        <v>0</v>
      </c>
      <c r="F13" s="371" t="str">
        <f>IFERROR(VLOOKUP(A13,'Control-EM Noviembre  2022'!$H$6:$L$33,3,FALSE),"0")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4.3899999999999997</v>
      </c>
      <c r="E14" s="371">
        <f>IFERROR(VLOOKUP(A14,'Control-EM Noviembre  2022'!$H$3:$L$33,2,FALSE),"0")</f>
        <v>480</v>
      </c>
      <c r="F14" s="371">
        <f>IFERROR(VLOOKUP(A14,'Control-EM Noviembre  2022'!$H$6:$L$33,3,FALSE),"0")</f>
        <v>0</v>
      </c>
      <c r="G14" s="371">
        <f t="shared" si="0"/>
        <v>480</v>
      </c>
      <c r="H14" s="368" t="s">
        <v>12</v>
      </c>
      <c r="I14" s="238">
        <f t="shared" si="1"/>
        <v>2107.1999999999998</v>
      </c>
      <c r="J14" s="295"/>
      <c r="K14" s="270">
        <f t="shared" si="2"/>
        <v>2107.1999999999998</v>
      </c>
      <c r="L14" s="373"/>
      <c r="M14" s="373" t="s">
        <v>156</v>
      </c>
      <c r="N14" s="372">
        <f t="shared" si="4"/>
        <v>480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3.51</v>
      </c>
      <c r="E15" s="371">
        <f>IFERROR(VLOOKUP(A15,'Control-EM Noviembre  2022'!$H$3:$L$33,2,FALSE),"0")</f>
        <v>80</v>
      </c>
      <c r="F15" s="371">
        <f>IFERROR(VLOOKUP(A15,'Control-EM Noviembre  2022'!$H$6:$L$33,3,FALSE),"0")</f>
        <v>0</v>
      </c>
      <c r="G15" s="371">
        <f t="shared" si="0"/>
        <v>80</v>
      </c>
      <c r="H15" s="375" t="s">
        <v>12</v>
      </c>
      <c r="I15" s="238">
        <f t="shared" si="1"/>
        <v>280.79999999999995</v>
      </c>
      <c r="J15" s="295"/>
      <c r="K15" s="270">
        <f t="shared" si="2"/>
        <v>280.79999999999995</v>
      </c>
      <c r="L15" s="373"/>
      <c r="M15" s="373" t="s">
        <v>347</v>
      </c>
      <c r="N15" s="372">
        <f t="shared" si="4"/>
        <v>80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5.58</v>
      </c>
      <c r="E16" s="371" t="str">
        <f>IFERROR(VLOOKUP(A16,'Control-EM Noviembre  2022'!$H$3:$L$33,2,FALSE),"0")</f>
        <v>0</v>
      </c>
      <c r="F16" s="371" t="str">
        <f>IFERROR(VLOOKUP(A16,'Control-EM Noviembre  2022'!$H$6:$L$33,3,FALSE),"0")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hidden="1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1.5</v>
      </c>
      <c r="E17" s="371" t="str">
        <f>IFERROR(VLOOKUP(A17,'Control-EM Noviembre  2022'!$H$3:$L$33,2,FALSE),"0")</f>
        <v>0</v>
      </c>
      <c r="F17" s="371" t="str">
        <f>IFERROR(VLOOKUP(A17,'Control-EM Noviembre  2022'!$H$6:$L$33,3,FALSE),"0")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 t="s">
        <v>252</v>
      </c>
      <c r="N17" s="372">
        <f t="shared" si="4"/>
        <v>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2.34</v>
      </c>
      <c r="E18" s="371">
        <f>IFERROR(VLOOKUP(A18,'Control-EM Noviembre  2022'!$H$3:$L$33,2,FALSE),"0")</f>
        <v>45</v>
      </c>
      <c r="F18" s="371">
        <f>IFERROR(VLOOKUP(A18,'Control-EM Noviembre  2022'!$H$6:$L$33,3,FALSE),"0")</f>
        <v>540</v>
      </c>
      <c r="G18" s="371">
        <f t="shared" si="0"/>
        <v>585</v>
      </c>
      <c r="H18" s="375" t="s">
        <v>12</v>
      </c>
      <c r="I18" s="238">
        <f t="shared" si="1"/>
        <v>1368.8999999999999</v>
      </c>
      <c r="J18" s="295"/>
      <c r="K18" s="270">
        <f t="shared" si="2"/>
        <v>1908.8999999999999</v>
      </c>
      <c r="L18" s="376"/>
      <c r="M18" s="373" t="s">
        <v>151</v>
      </c>
      <c r="N18" s="372">
        <f t="shared" si="4"/>
        <v>585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</v>
      </c>
      <c r="E19" s="371" t="str">
        <f>IFERROR(VLOOKUP(A19,'Control-EM Noviembre  2022'!$H$3:$L$33,2,FALSE),"0")</f>
        <v>0</v>
      </c>
      <c r="F19" s="371" t="str">
        <f>IFERROR(VLOOKUP(A19,'Control-EM Noviembre  2022'!$H$6:$L$33,3,FALSE),"0")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</v>
      </c>
      <c r="E20" s="371" t="str">
        <f>IFERROR(VLOOKUP(A20,'Control-EM Noviembre  2022'!$H$3:$L$33,2,FALSE),"0")</f>
        <v>0</v>
      </c>
      <c r="F20" s="371" t="str">
        <f>IFERROR(VLOOKUP(A20,'Control-EM Noviembre  2022'!$H$6:$L$33,3,FALSE),"0")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</v>
      </c>
      <c r="E21" s="371" t="str">
        <f>IFERROR(VLOOKUP(A21,'Control-EM Noviembre  2022'!$H$3:$L$33,2,FALSE),"0")</f>
        <v>0</v>
      </c>
      <c r="F21" s="371" t="str">
        <f>IFERROR(VLOOKUP(A21,'Control-EM Noviembre  2022'!$H$6:$L$33,3,FALSE),"0")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Noviembre  2022'!$H$3:$L$33,2,FALSE),"0")</f>
        <v>0</v>
      </c>
      <c r="F22" s="371" t="str">
        <f>IFERROR(VLOOKUP(A22,'Control-EM Noviembre  2022'!$H$6:$L$33,3,FALSE),"0")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</v>
      </c>
      <c r="E23" s="371" t="str">
        <f>IFERROR(VLOOKUP(A23,'Control-EM Noviembre  2022'!$H$3:$L$33,2,FALSE),"0")</f>
        <v>0</v>
      </c>
      <c r="F23" s="371" t="str">
        <f>IFERROR(VLOOKUP(A23,'Control-EM Noviembre  2022'!$H$6:$L$33,3,FALSE),"0")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4.32</v>
      </c>
      <c r="E24" s="371">
        <f>IFERROR(VLOOKUP(A24,'Control-EM Noviembre  2022'!$H$3:$L$33,2,FALSE),"0")</f>
        <v>0</v>
      </c>
      <c r="F24" s="371">
        <f>IFERROR(VLOOKUP(A24,'Control-EM Noviembre  2022'!$H$6:$L$33,3,FALSE),"0")</f>
        <v>540</v>
      </c>
      <c r="G24" s="371">
        <f t="shared" si="0"/>
        <v>540</v>
      </c>
      <c r="H24" s="375" t="s">
        <v>12</v>
      </c>
      <c r="I24" s="238">
        <f t="shared" si="1"/>
        <v>2332.8000000000002</v>
      </c>
      <c r="J24" s="295"/>
      <c r="K24" s="270">
        <f t="shared" si="2"/>
        <v>2872.8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7.75</v>
      </c>
      <c r="E25" s="371" t="str">
        <f>IFERROR(VLOOKUP(A25,'Control-EM Noviembre  2022'!$H$3:$L$33,2,FALSE),"0")</f>
        <v>0</v>
      </c>
      <c r="F25" s="371" t="str">
        <f>IFERROR(VLOOKUP(A25,'Control-EM Noviembre  2022'!$H$6:$L$33,3,FALSE),"0")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8.26</v>
      </c>
      <c r="E26" s="371" t="str">
        <f>IFERROR(VLOOKUP(A26,'Control-EM Noviembre  2022'!$H$3:$L$33,2,FALSE),"0")</f>
        <v>0</v>
      </c>
      <c r="F26" s="371" t="str">
        <f>IFERROR(VLOOKUP(A26,'Control-EM Noviembre  2022'!$H$6:$L$33,3,FALSE),"0")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</v>
      </c>
      <c r="E27" s="371">
        <f>IFERROR(VLOOKUP(A27,'Control-EM Noviembre  2022'!$H$3:$L$33,2,FALSE),"0")</f>
        <v>0</v>
      </c>
      <c r="F27" s="371">
        <f>IFERROR(VLOOKUP(A27,'Control-EM Noviembre  2022'!$H$6:$L$33,3,FALSE),"0")</f>
        <v>1000</v>
      </c>
      <c r="G27" s="371">
        <f t="shared" si="0"/>
        <v>1000</v>
      </c>
      <c r="H27" s="375" t="s">
        <v>12</v>
      </c>
      <c r="I27" s="238">
        <f t="shared" si="1"/>
        <v>7390</v>
      </c>
      <c r="J27" s="295"/>
      <c r="K27" s="270">
        <f t="shared" si="2"/>
        <v>8390</v>
      </c>
      <c r="L27" s="358"/>
      <c r="M27" s="373" t="s">
        <v>176</v>
      </c>
      <c r="N27" s="372">
        <f t="shared" si="4"/>
        <v>1000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Noviembre  2022'!$H$3:$L$33,2,FALSE),"0")</f>
        <v>0</v>
      </c>
      <c r="F28" s="371" t="str">
        <f>IFERROR(VLOOKUP(A28,'Control-EM Noviembre  2022'!$H$6:$L$33,3,FALSE),"0")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</v>
      </c>
      <c r="E29" s="371" t="str">
        <f>IFERROR(VLOOKUP(A29,'Control-EM Noviembre  2022'!$H$3:$L$33,2,FALSE),"0")</f>
        <v>0</v>
      </c>
      <c r="F29" s="371" t="str">
        <f>IFERROR(VLOOKUP(A29,'Control-EM Noviembre  2022'!$H$6:$L$33,3,FALSE),"0")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</v>
      </c>
      <c r="E30" s="371" t="str">
        <f>IFERROR(VLOOKUP(A30,'Control-EM Noviembre  2022'!$H$3:$L$33,2,FALSE),"0")</f>
        <v>0</v>
      </c>
      <c r="F30" s="371" t="str">
        <f>IFERROR(VLOOKUP(A30,'Control-EM Noviembre  2022'!$H$6:$L$33,3,FALSE),"0")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4.97</v>
      </c>
      <c r="E31" s="371">
        <f>IFERROR(VLOOKUP(A31,'Control-EM Noviembre  2022'!$H$3:$L$33,2,FALSE),"0")</f>
        <v>40</v>
      </c>
      <c r="F31" s="371">
        <f>IFERROR(VLOOKUP(A31,'Control-EM Noviembre  2022'!$H$6:$L$33,3,FALSE),"0")</f>
        <v>0</v>
      </c>
      <c r="G31" s="371">
        <f t="shared" si="0"/>
        <v>40</v>
      </c>
      <c r="H31" s="368" t="s">
        <v>12</v>
      </c>
      <c r="I31" s="238">
        <f t="shared" si="1"/>
        <v>198.79999999999998</v>
      </c>
      <c r="J31" s="295"/>
      <c r="K31" s="270">
        <f t="shared" si="2"/>
        <v>198.79999999999998</v>
      </c>
      <c r="M31" s="373" t="s">
        <v>170</v>
      </c>
      <c r="N31" s="372">
        <f t="shared" si="4"/>
        <v>40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4.1900000000000004</v>
      </c>
      <c r="E32" s="371" t="str">
        <f>IFERROR(VLOOKUP(A32,'Control-EM Noviembre  2022'!$H$3:$L$33,2,FALSE),"0")</f>
        <v>0</v>
      </c>
      <c r="F32" s="371" t="str">
        <f>IFERROR(VLOOKUP(A32,'Control-EM Noviembre  2022'!$H$6:$L$33,3,FALSE),"0")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</v>
      </c>
      <c r="E33" s="371" t="str">
        <f>IFERROR(VLOOKUP(A33,'Control-EM Noviembre  2022'!$H$3:$L$33,2,FALSE),"0")</f>
        <v>0</v>
      </c>
      <c r="F33" s="371" t="str">
        <f>IFERROR(VLOOKUP(A33,'Control-EM Noviembre  2022'!$H$6:$L$33,3,FALSE),"0")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5.54</v>
      </c>
      <c r="E34" s="371" t="str">
        <f>IFERROR(VLOOKUP(A34,'Control-EM Noviembre  2022'!$H$3:$L$33,2,FALSE),"0")</f>
        <v>0</v>
      </c>
      <c r="F34" s="371" t="str">
        <f>IFERROR(VLOOKUP(A34,'Control-EM Noviembre  2022'!$H$6:$L$33,3,FALSE),"0")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</v>
      </c>
      <c r="E35" s="371">
        <f>IFERROR(VLOOKUP(A35,'Control-EM Noviembre  2022'!$H$3:$L$33,2,FALSE),"0")</f>
        <v>300</v>
      </c>
      <c r="F35" s="371">
        <f>IFERROR(VLOOKUP(A35,'Control-EM Noviembre  2022'!$H$6:$L$33,3,FALSE),"0")</f>
        <v>0</v>
      </c>
      <c r="G35" s="371">
        <f t="shared" si="0"/>
        <v>300</v>
      </c>
      <c r="H35" s="375" t="s">
        <v>12</v>
      </c>
      <c r="I35" s="238">
        <f t="shared" si="1"/>
        <v>2019.0000000000002</v>
      </c>
      <c r="J35" s="295"/>
      <c r="K35" s="270">
        <f t="shared" si="2"/>
        <v>2019.0000000000002</v>
      </c>
      <c r="L35" s="358"/>
      <c r="M35" s="373" t="s">
        <v>155</v>
      </c>
      <c r="N35" s="372">
        <f t="shared" si="4"/>
        <v>300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4.32</v>
      </c>
      <c r="E36" s="371">
        <f>IFERROR(VLOOKUP(A36,'Control-EM Noviembre  2022'!$H$3:$L$33,2,FALSE),"0")</f>
        <v>0</v>
      </c>
      <c r="F36" s="371">
        <f>IFERROR(VLOOKUP(A36,'Control-EM Noviembre  2022'!$H$6:$L$33,3,FALSE),"0")</f>
        <v>300</v>
      </c>
      <c r="G36" s="371">
        <f t="shared" si="0"/>
        <v>300</v>
      </c>
      <c r="H36" s="375" t="s">
        <v>12</v>
      </c>
      <c r="I36" s="238">
        <f t="shared" si="1"/>
        <v>1296</v>
      </c>
      <c r="J36" s="295"/>
      <c r="K36" s="270">
        <f t="shared" si="2"/>
        <v>1596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3.28</v>
      </c>
      <c r="E37" s="371" t="str">
        <f>IFERROR(VLOOKUP(A37,'Control-EM Noviembre  2022'!$H$3:$L$33,2,FALSE),"0")</f>
        <v>0</v>
      </c>
      <c r="F37" s="371" t="str">
        <f>IFERROR(VLOOKUP(A37,'Control-EM Noviembre  2022'!$H$6:$L$33,3,FALSE),"0")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5.59</v>
      </c>
      <c r="E38" s="371">
        <f>IFERROR(VLOOKUP(A38,'Control-EM Noviembre  2022'!$H$3:$L$33,2,FALSE),"0")</f>
        <v>200</v>
      </c>
      <c r="F38" s="371">
        <f>IFERROR(VLOOKUP(A38,'Control-EM Noviembre  2022'!$H$6:$L$33,3,FALSE),"0")</f>
        <v>0</v>
      </c>
      <c r="G38" s="371">
        <f t="shared" si="0"/>
        <v>200</v>
      </c>
      <c r="H38" s="375" t="s">
        <v>12</v>
      </c>
      <c r="I38" s="238">
        <f t="shared" si="1"/>
        <v>1118</v>
      </c>
      <c r="J38" s="295"/>
      <c r="K38" s="270">
        <f t="shared" si="2"/>
        <v>1118</v>
      </c>
      <c r="M38" s="373" t="s">
        <v>248</v>
      </c>
      <c r="N38" s="372">
        <f t="shared" si="4"/>
        <v>200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</v>
      </c>
      <c r="E39" s="371">
        <f>IFERROR(VLOOKUP(A39,'Control-EM Noviembre  2022'!$H$3:$L$33,2,FALSE),"0")</f>
        <v>200</v>
      </c>
      <c r="F39" s="371">
        <f>IFERROR(VLOOKUP(A39,'Control-EM Noviembre  2022'!$H$6:$L$33,3,FALSE),"0")</f>
        <v>1250</v>
      </c>
      <c r="G39" s="371">
        <f t="shared" si="0"/>
        <v>1450</v>
      </c>
      <c r="H39" s="368" t="s">
        <v>12</v>
      </c>
      <c r="I39" s="238">
        <f t="shared" si="1"/>
        <v>7917</v>
      </c>
      <c r="J39" s="295"/>
      <c r="K39" s="270">
        <f t="shared" si="2"/>
        <v>9167</v>
      </c>
      <c r="M39" s="373" t="s">
        <v>189</v>
      </c>
      <c r="N39" s="372">
        <f t="shared" si="4"/>
        <v>1450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</v>
      </c>
      <c r="E40" s="371" t="str">
        <f>IFERROR(VLOOKUP(A40,'Control-EM Noviembre  2022'!$H$3:$L$33,2,FALSE),"0")</f>
        <v>0</v>
      </c>
      <c r="F40" s="371" t="str">
        <f>IFERROR(VLOOKUP(A40,'Control-EM Noviembre  2022'!$H$6:$L$33,3,FALSE),"0")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4.0999999999999996</v>
      </c>
      <c r="E41" s="371">
        <f>IFERROR(VLOOKUP(A41,'Control-EM Noviembre  2022'!$H$3:$L$33,2,FALSE),"0")</f>
        <v>0</v>
      </c>
      <c r="F41" s="371">
        <f>IFERROR(VLOOKUP(A41,'Control-EM Noviembre  2022'!$H$6:$L$33,3,FALSE),"0")</f>
        <v>300</v>
      </c>
      <c r="G41" s="371">
        <f t="shared" si="0"/>
        <v>300</v>
      </c>
      <c r="H41" s="368" t="s">
        <v>12</v>
      </c>
      <c r="I41" s="238">
        <f t="shared" si="1"/>
        <v>1230</v>
      </c>
      <c r="J41" s="295"/>
      <c r="K41" s="270">
        <f t="shared" si="2"/>
        <v>1530</v>
      </c>
      <c r="L41" s="381"/>
      <c r="M41" s="373" t="s">
        <v>244</v>
      </c>
      <c r="N41" s="372">
        <f t="shared" si="4"/>
        <v>300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4.0999999999999996</v>
      </c>
      <c r="E42" s="371">
        <f>IFERROR(VLOOKUP(A42,'Control-EM Noviembre  2022'!$H$3:$L$33,2,FALSE),"0")</f>
        <v>200</v>
      </c>
      <c r="F42" s="371">
        <f>IFERROR(VLOOKUP(A42,'Control-EM Noviembre  2022'!$H$6:$L$33,3,FALSE),"0")</f>
        <v>0</v>
      </c>
      <c r="G42" s="371">
        <f t="shared" si="0"/>
        <v>200</v>
      </c>
      <c r="H42" s="375" t="s">
        <v>12</v>
      </c>
      <c r="I42" s="238">
        <f t="shared" si="1"/>
        <v>819.99999999999989</v>
      </c>
      <c r="J42" s="295"/>
      <c r="K42" s="270">
        <f t="shared" si="2"/>
        <v>819.99999999999989</v>
      </c>
      <c r="M42" s="373" t="s">
        <v>249</v>
      </c>
      <c r="N42" s="372">
        <f t="shared" si="4"/>
        <v>200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6.05</v>
      </c>
      <c r="E43" s="371" t="str">
        <f>IFERROR(VLOOKUP(A43,'Control-EM Noviembre  2022'!$H$3:$L$33,2,FALSE),"0")</f>
        <v>0</v>
      </c>
      <c r="F43" s="371" t="str">
        <f>IFERROR(VLOOKUP(A43,'Control-EM Noviembre  2022'!$H$6:$L$33,3,FALSE),"0")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</v>
      </c>
      <c r="E44" s="371" t="str">
        <f>IFERROR(VLOOKUP(A44,'Control-EM Noviembre  2022'!$H$3:$L$33,2,FALSE),"0")</f>
        <v>0</v>
      </c>
      <c r="F44" s="371" t="str">
        <f>IFERROR(VLOOKUP(A44,'Control-EM Noviembre  2022'!$H$6:$L$33,3,FALSE),"0")</f>
        <v>0</v>
      </c>
      <c r="G44" s="371">
        <f t="shared" si="0"/>
        <v>0</v>
      </c>
      <c r="H44" s="368" t="str">
        <f>IFERROR(VLOOKUP(A45,'Control -LR-ES Noviembre 22'!$H$7:$N$22,4,FALSE),"0")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</v>
      </c>
      <c r="E45" s="371" t="str">
        <f>IFERROR(VLOOKUP(A45,'Control-EM Noviembre  2022'!$H$3:$L$33,2,FALSE),"0")</f>
        <v>0</v>
      </c>
      <c r="F45" s="371" t="str">
        <f>IFERROR(VLOOKUP(A45,'Control-EM Noviembre  2022'!$H$6:$L$33,3,FALSE),"0")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</v>
      </c>
      <c r="E46" s="371" t="str">
        <f>IFERROR(VLOOKUP(A46,'Control-EM Noviembre  2022'!$H$3:$L$33,2,FALSE),"0")</f>
        <v>0</v>
      </c>
      <c r="F46" s="371" t="str">
        <f>IFERROR(VLOOKUP(A46,'Control-EM Noviembre  2022'!$H$6:$L$33,3,FALSE),"0")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</v>
      </c>
      <c r="E47" s="371" t="str">
        <f>IFERROR(VLOOKUP(A47,'Control-EM Noviembre  2022'!$H$3:$L$33,2,FALSE),"0")</f>
        <v>0</v>
      </c>
      <c r="F47" s="371" t="str">
        <f>IFERROR(VLOOKUP(A47,'Control-EM Noviembre  2022'!$H$6:$L$33,3,FALSE),"0")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</v>
      </c>
      <c r="E48" s="371">
        <f>IFERROR(VLOOKUP(A48,'Control-EM Noviembre  2022'!$H$3:$L$33,2,FALSE),"0")</f>
        <v>280</v>
      </c>
      <c r="F48" s="371">
        <f>IFERROR(VLOOKUP(A48,'Control-EM Noviembre  2022'!$H$6:$L$33,3,FALSE),"0")</f>
        <v>0</v>
      </c>
      <c r="G48" s="371">
        <f t="shared" si="0"/>
        <v>280</v>
      </c>
      <c r="H48" s="375" t="s">
        <v>12</v>
      </c>
      <c r="I48" s="238">
        <f t="shared" si="1"/>
        <v>1624</v>
      </c>
      <c r="J48" s="295"/>
      <c r="K48" s="270"/>
      <c r="M48" s="373" t="s">
        <v>345</v>
      </c>
      <c r="N48" s="372">
        <f t="shared" si="4"/>
        <v>280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</v>
      </c>
      <c r="E49" s="371" t="str">
        <f>IFERROR(VLOOKUP(A49,'Control-EM Noviembre  2022'!$H$3:$L$33,2,FALSE),"0")</f>
        <v>0</v>
      </c>
      <c r="F49" s="371" t="str">
        <f>IFERROR(VLOOKUP(A49,'Control-EM Noviembre  2022'!$H$6:$L$33,3,FALSE),"0")</f>
        <v>0</v>
      </c>
      <c r="G49" s="371">
        <f t="shared" si="0"/>
        <v>0</v>
      </c>
      <c r="H49" s="375" t="s">
        <v>12</v>
      </c>
      <c r="I49" s="238">
        <f t="shared" si="1"/>
        <v>0</v>
      </c>
      <c r="J49" s="295"/>
      <c r="K49" s="270"/>
      <c r="M49" s="373" t="s">
        <v>345</v>
      </c>
      <c r="N49" s="372">
        <f t="shared" si="4"/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</v>
      </c>
      <c r="E50" s="371" t="str">
        <f>IFERROR(VLOOKUP(A50,'Control-EM Noviembre  2022'!$H$3:$L$33,2,FALSE),"0")</f>
        <v>0</v>
      </c>
      <c r="F50" s="371" t="str">
        <f>IFERROR(VLOOKUP(A50,'Control-EM Noviembre  2022'!$H$6:$L$33,3,FALSE),"0")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</v>
      </c>
      <c r="E51" s="371" t="str">
        <f>IFERROR(VLOOKUP(A51,'Control-EM Noviembre  2022'!$H$3:$L$33,2,FALSE),"0")</f>
        <v>0</v>
      </c>
      <c r="F51" s="371" t="str">
        <f>IFERROR(VLOOKUP(A51,'Control-EM Noviembre  2022'!$H$6:$L$33,3,FALSE),"0")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</v>
      </c>
      <c r="E52" s="371" t="str">
        <f>IFERROR(VLOOKUP(A52,'Control-EM Noviembre  2022'!$H$3:$L$33,2,FALSE),"0")</f>
        <v>0</v>
      </c>
      <c r="F52" s="371" t="str">
        <f>IFERROR(VLOOKUP(A52,'Control-EM Noviembre  2022'!$H$6:$L$33,3,FALSE),"0")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5.59</v>
      </c>
      <c r="E53" s="371">
        <f>IFERROR(VLOOKUP(A53,'Control-EM Noviembre  2022'!$H$3:$L$33,2,FALSE),"0")</f>
        <v>1410</v>
      </c>
      <c r="F53" s="371">
        <f>IFERROR(VLOOKUP(A53,'Control-EM Noviembre  2022'!$H$6:$L$33,3,FALSE),"0")</f>
        <v>0</v>
      </c>
      <c r="G53" s="371">
        <f t="shared" si="0"/>
        <v>1410</v>
      </c>
      <c r="H53" s="375" t="s">
        <v>12</v>
      </c>
      <c r="I53" s="238">
        <f t="shared" si="1"/>
        <v>7881.9</v>
      </c>
      <c r="J53" s="295"/>
      <c r="K53" s="295"/>
      <c r="L53" s="295"/>
      <c r="M53" s="373">
        <v>20002380</v>
      </c>
      <c r="N53" s="372">
        <f t="shared" si="4"/>
        <v>1410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4.93</v>
      </c>
      <c r="E54" s="371">
        <f>IFERROR(VLOOKUP(A54,'Control-EM Noviembre  2022'!$H$3:$L$33,2,FALSE),"0")</f>
        <v>2270</v>
      </c>
      <c r="F54" s="371">
        <f>IFERROR(VLOOKUP(A54,'Control-EM Noviembre  2022'!$H$6:$L$33,3,FALSE),"0")</f>
        <v>0</v>
      </c>
      <c r="G54" s="371">
        <f t="shared" si="0"/>
        <v>2270</v>
      </c>
      <c r="H54" s="375" t="s">
        <v>12</v>
      </c>
      <c r="I54" s="238">
        <f t="shared" si="1"/>
        <v>11191.099999999999</v>
      </c>
      <c r="J54" s="295"/>
      <c r="K54" s="295"/>
      <c r="L54" s="295"/>
      <c r="M54" s="373">
        <v>20002186</v>
      </c>
      <c r="N54" s="372">
        <f t="shared" si="4"/>
        <v>2270</v>
      </c>
    </row>
    <row r="55" spans="1:23" s="268" customFormat="1" ht="30" customHeight="1" x14ac:dyDescent="0.2">
      <c r="A55" s="473"/>
      <c r="B55" s="269"/>
      <c r="C55" s="592" t="s">
        <v>11</v>
      </c>
      <c r="D55" s="593"/>
      <c r="E55" s="326">
        <f>SUM(E8:E54)</f>
        <v>8155</v>
      </c>
      <c r="F55" s="326">
        <f>SUM(F8:F54)</f>
        <v>6080</v>
      </c>
      <c r="G55" s="333">
        <f>SUM(G8:G54)</f>
        <v>14235</v>
      </c>
      <c r="H55" s="390" t="s">
        <v>12</v>
      </c>
      <c r="I55" s="333">
        <f>SUM(I8:I54)</f>
        <v>64186.3</v>
      </c>
      <c r="J55" s="295"/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45"/>
      <c r="D56" s="545"/>
      <c r="E56" s="545"/>
      <c r="F56" s="545"/>
      <c r="G56" s="546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595" t="s">
        <v>293</v>
      </c>
      <c r="D57" s="596"/>
      <c r="E57" s="596"/>
      <c r="F57" s="596"/>
      <c r="G57" s="597"/>
      <c r="H57" s="273">
        <f>I57/I57</f>
        <v>1</v>
      </c>
      <c r="I57" s="309">
        <f>I55</f>
        <v>64186.3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554" t="s">
        <v>307</v>
      </c>
      <c r="D58" s="596"/>
      <c r="E58" s="596"/>
      <c r="F58" s="596"/>
      <c r="G58" s="597"/>
      <c r="H58" s="273">
        <f>I58/I57</f>
        <v>0.58199179575703841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37355.899999999994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98" t="s">
        <v>308</v>
      </c>
      <c r="D59" s="599"/>
      <c r="E59" s="599"/>
      <c r="F59" s="599"/>
      <c r="G59" s="600"/>
      <c r="H59" s="273">
        <f>I59/I57</f>
        <v>0.41800820424296153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26830.400000000001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64186.299999999996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79" t="s">
        <v>303</v>
      </c>
      <c r="D61" s="579"/>
      <c r="E61" s="579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79" t="s">
        <v>302</v>
      </c>
      <c r="D62" s="579"/>
      <c r="E62" s="579"/>
      <c r="F62" s="394">
        <v>1591496.9212032426</v>
      </c>
      <c r="G62" s="279">
        <v>0.6</v>
      </c>
      <c r="H62" s="368" t="s">
        <v>10</v>
      </c>
      <c r="I62" s="395">
        <f>(F62*G62)</f>
        <v>954898.15272194555</v>
      </c>
      <c r="J62" s="296"/>
      <c r="K62" s="410"/>
      <c r="L62" s="381"/>
      <c r="M62" s="342">
        <v>20002369</v>
      </c>
      <c r="N62" s="343">
        <f>F62</f>
        <v>1591496.9212032426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61" t="s">
        <v>296</v>
      </c>
      <c r="C64" s="561"/>
      <c r="D64" s="561"/>
      <c r="E64" s="561"/>
      <c r="F64" s="561"/>
      <c r="G64" s="281" t="s">
        <v>8</v>
      </c>
      <c r="H64" s="540">
        <f>I61+I57</f>
        <v>65443.288</v>
      </c>
      <c r="I64" s="541"/>
      <c r="J64" s="298"/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61" t="s">
        <v>15</v>
      </c>
      <c r="C65" s="561"/>
      <c r="D65" s="561"/>
      <c r="E65" s="561"/>
      <c r="F65" s="561"/>
      <c r="G65" s="283" t="s">
        <v>9</v>
      </c>
      <c r="H65" s="540">
        <f>I62</f>
        <v>954898.15272194555</v>
      </c>
      <c r="I65" s="541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77" t="s">
        <v>17</v>
      </c>
      <c r="F73" s="577"/>
      <c r="G73" s="577"/>
      <c r="H73" s="577"/>
      <c r="I73" s="578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</v>
      </c>
      <c r="C100" s="471"/>
      <c r="D100" s="471"/>
    </row>
    <row r="101" spans="1:8" x14ac:dyDescent="0.2">
      <c r="A101" t="s">
        <v>31</v>
      </c>
      <c r="B101" s="471">
        <v>4.04</v>
      </c>
      <c r="C101" s="471"/>
      <c r="D101" s="471"/>
      <c r="F101" s="428"/>
      <c r="G101" s="428"/>
      <c r="H101" s="428"/>
    </row>
    <row r="102" spans="1:8" x14ac:dyDescent="0.2">
      <c r="A102" t="s">
        <v>37</v>
      </c>
      <c r="B102" s="471">
        <v>3.06</v>
      </c>
      <c r="C102" s="471"/>
      <c r="D102" s="471"/>
      <c r="F102" s="428"/>
      <c r="G102" s="428"/>
      <c r="H102" s="428"/>
    </row>
    <row r="103" spans="1:8" x14ac:dyDescent="0.2">
      <c r="A103" t="s">
        <v>353</v>
      </c>
      <c r="B103" s="471">
        <v>2.73</v>
      </c>
      <c r="C103" s="471"/>
      <c r="D103" s="471"/>
      <c r="F103" s="428"/>
      <c r="G103" s="428"/>
      <c r="H103" s="428"/>
    </row>
    <row r="104" spans="1:8" x14ac:dyDescent="0.2">
      <c r="A104" t="s">
        <v>354</v>
      </c>
      <c r="B104" s="471">
        <v>3.59</v>
      </c>
      <c r="C104" s="471"/>
      <c r="D104" s="471"/>
      <c r="F104" s="428"/>
      <c r="G104" s="428"/>
      <c r="H104" s="428"/>
    </row>
    <row r="105" spans="1:8" x14ac:dyDescent="0.2">
      <c r="A105" t="s">
        <v>355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356</v>
      </c>
      <c r="B106" s="471">
        <v>4.3899999999999997</v>
      </c>
      <c r="C106" s="471"/>
      <c r="D106" s="471"/>
      <c r="F106" s="428"/>
      <c r="G106" s="428"/>
      <c r="H106" s="428"/>
    </row>
    <row r="107" spans="1:8" x14ac:dyDescent="0.2">
      <c r="A107" t="s">
        <v>357</v>
      </c>
      <c r="B107" s="471">
        <v>3.51</v>
      </c>
      <c r="C107" s="471"/>
      <c r="D107" s="471"/>
      <c r="F107" s="428"/>
      <c r="G107" s="428"/>
      <c r="H107" s="428"/>
    </row>
    <row r="108" spans="1:8" x14ac:dyDescent="0.2">
      <c r="A108" t="s">
        <v>358</v>
      </c>
      <c r="B108" s="471">
        <v>5.58</v>
      </c>
      <c r="C108" s="471"/>
      <c r="D108" s="471"/>
      <c r="F108" s="428"/>
      <c r="G108" s="428"/>
      <c r="H108" s="428"/>
    </row>
    <row r="109" spans="1:8" x14ac:dyDescent="0.2">
      <c r="A109" t="s">
        <v>359</v>
      </c>
      <c r="B109" s="471">
        <v>1.5</v>
      </c>
      <c r="C109" s="471"/>
      <c r="D109" s="471"/>
      <c r="F109" s="428"/>
      <c r="G109" s="428"/>
      <c r="H109" s="428"/>
    </row>
    <row r="110" spans="1:8" x14ac:dyDescent="0.2">
      <c r="A110" t="s">
        <v>30</v>
      </c>
      <c r="B110" s="471">
        <v>2.34</v>
      </c>
      <c r="C110" s="471"/>
      <c r="D110" s="471"/>
      <c r="F110" s="428"/>
      <c r="G110" s="428"/>
      <c r="H110" s="428"/>
    </row>
    <row r="111" spans="1:8" x14ac:dyDescent="0.2">
      <c r="A111" t="s">
        <v>34</v>
      </c>
      <c r="B111" s="471">
        <v>7.59</v>
      </c>
      <c r="C111" s="471"/>
      <c r="D111" s="471"/>
      <c r="F111" s="428"/>
      <c r="G111" s="428"/>
      <c r="H111" s="428"/>
    </row>
    <row r="112" spans="1:8" x14ac:dyDescent="0.2">
      <c r="A112" t="s">
        <v>33</v>
      </c>
      <c r="B112" s="471">
        <v>6.92</v>
      </c>
      <c r="C112" s="471"/>
      <c r="D112" s="471"/>
      <c r="F112" s="428"/>
      <c r="G112" s="428"/>
      <c r="H112" s="428"/>
    </row>
    <row r="113" spans="1:8" x14ac:dyDescent="0.2">
      <c r="A113" t="s">
        <v>360</v>
      </c>
      <c r="B113" s="471">
        <v>4.95</v>
      </c>
      <c r="C113" s="471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 s="471"/>
      <c r="D114" s="471"/>
      <c r="F114" s="428"/>
      <c r="G114" s="428"/>
      <c r="H114" s="428"/>
    </row>
    <row r="115" spans="1:8" x14ac:dyDescent="0.2">
      <c r="A115" t="s">
        <v>362</v>
      </c>
      <c r="B115" s="471">
        <v>2.41</v>
      </c>
      <c r="C115" s="471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4.32</v>
      </c>
      <c r="C116" s="471"/>
      <c r="D116" s="471"/>
      <c r="F116" s="428"/>
      <c r="G116" s="428"/>
      <c r="H116" s="428"/>
    </row>
    <row r="117" spans="1:8" x14ac:dyDescent="0.2">
      <c r="A117" t="s">
        <v>363</v>
      </c>
      <c r="B117" s="471">
        <v>7.75</v>
      </c>
      <c r="C117" s="471"/>
      <c r="D117" s="471"/>
      <c r="F117" s="428"/>
      <c r="G117" s="428"/>
      <c r="H117" s="428"/>
    </row>
    <row r="118" spans="1:8" x14ac:dyDescent="0.2">
      <c r="A118" t="s">
        <v>65</v>
      </c>
      <c r="B118" s="471">
        <v>8.26</v>
      </c>
      <c r="C118" s="471"/>
      <c r="D118" s="471"/>
      <c r="F118" s="428"/>
      <c r="G118" s="428"/>
      <c r="H118" s="428"/>
    </row>
    <row r="119" spans="1:8" x14ac:dyDescent="0.2">
      <c r="A119" t="s">
        <v>142</v>
      </c>
      <c r="B119" s="471">
        <v>7.39</v>
      </c>
      <c r="C119" s="471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 s="471"/>
      <c r="D120" s="471"/>
      <c r="F120" s="428"/>
      <c r="G120" s="428"/>
      <c r="H120" s="428"/>
    </row>
    <row r="121" spans="1:8" x14ac:dyDescent="0.2">
      <c r="A121" t="s">
        <v>365</v>
      </c>
      <c r="B121" s="471">
        <v>5.84</v>
      </c>
      <c r="C121" s="471"/>
      <c r="D121" s="471"/>
      <c r="F121" s="428"/>
      <c r="G121" s="428"/>
      <c r="H121" s="428"/>
    </row>
    <row r="122" spans="1:8" x14ac:dyDescent="0.2">
      <c r="A122" t="s">
        <v>69</v>
      </c>
      <c r="B122" s="471">
        <v>2.79</v>
      </c>
      <c r="C122" s="471"/>
      <c r="D122" s="471"/>
      <c r="F122" s="428"/>
      <c r="G122" s="428"/>
      <c r="H122" s="428"/>
    </row>
    <row r="123" spans="1:8" x14ac:dyDescent="0.2">
      <c r="A123" t="s">
        <v>366</v>
      </c>
      <c r="B123" s="471">
        <v>4.97</v>
      </c>
      <c r="C123" s="471"/>
      <c r="D123" s="471"/>
      <c r="F123" s="428"/>
      <c r="G123" s="428"/>
      <c r="H123" s="428"/>
    </row>
    <row r="124" spans="1:8" x14ac:dyDescent="0.2">
      <c r="A124" t="s">
        <v>367</v>
      </c>
      <c r="B124" s="471">
        <v>4.1900000000000004</v>
      </c>
      <c r="C124" s="471"/>
      <c r="D124" s="471"/>
      <c r="F124" s="428"/>
      <c r="G124" s="428"/>
      <c r="H124" s="428"/>
    </row>
    <row r="125" spans="1:8" x14ac:dyDescent="0.2">
      <c r="A125" t="s">
        <v>368</v>
      </c>
      <c r="B125" s="471">
        <v>5.27</v>
      </c>
      <c r="C125" s="471"/>
      <c r="D125" s="471"/>
      <c r="F125" s="428"/>
      <c r="G125" s="428"/>
      <c r="H125" s="428"/>
    </row>
    <row r="126" spans="1:8" x14ac:dyDescent="0.2">
      <c r="A126" t="s">
        <v>73</v>
      </c>
      <c r="B126" s="471">
        <v>5.54</v>
      </c>
      <c r="C126" s="471"/>
      <c r="D126" s="471"/>
      <c r="F126" s="428"/>
      <c r="G126" s="428"/>
      <c r="H126" s="428"/>
    </row>
    <row r="127" spans="1:8" x14ac:dyDescent="0.2">
      <c r="A127" t="s">
        <v>369</v>
      </c>
      <c r="B127" s="471">
        <v>6.73</v>
      </c>
      <c r="C127" s="471"/>
      <c r="D127" s="471"/>
      <c r="F127" s="428"/>
      <c r="G127" s="428"/>
      <c r="H127" s="428"/>
    </row>
    <row r="128" spans="1:8" x14ac:dyDescent="0.2">
      <c r="A128" t="s">
        <v>370</v>
      </c>
      <c r="B128" s="471">
        <v>4.32</v>
      </c>
      <c r="C128" s="471"/>
      <c r="D128" s="471"/>
      <c r="F128" s="428"/>
      <c r="G128" s="428"/>
      <c r="H128" s="428"/>
    </row>
    <row r="129" spans="1:10" x14ac:dyDescent="0.2">
      <c r="A129" t="s">
        <v>371</v>
      </c>
      <c r="B129" s="471">
        <v>3.28</v>
      </c>
      <c r="C129" s="471"/>
      <c r="D129" s="471"/>
      <c r="F129" s="428"/>
      <c r="G129" s="428"/>
      <c r="H129" s="428"/>
    </row>
    <row r="130" spans="1:10" x14ac:dyDescent="0.2">
      <c r="A130" t="s">
        <v>372</v>
      </c>
      <c r="B130" s="471">
        <v>5.59</v>
      </c>
      <c r="C130" s="471"/>
      <c r="D130" s="471"/>
      <c r="F130" s="428"/>
      <c r="G130" s="428"/>
      <c r="H130" s="428"/>
    </row>
    <row r="131" spans="1:10" x14ac:dyDescent="0.2">
      <c r="A131" t="s">
        <v>77</v>
      </c>
      <c r="B131" s="471">
        <v>5.46</v>
      </c>
      <c r="C131" s="471"/>
      <c r="D131" s="471"/>
      <c r="F131" s="428"/>
      <c r="G131" s="428"/>
      <c r="H131" s="428"/>
    </row>
    <row r="132" spans="1:10" x14ac:dyDescent="0.2">
      <c r="A132" t="s">
        <v>373</v>
      </c>
      <c r="B132" s="471">
        <v>5.46</v>
      </c>
      <c r="C132" s="471"/>
      <c r="D132" s="471"/>
      <c r="F132" s="428"/>
      <c r="G132" s="428"/>
      <c r="H132" s="428"/>
    </row>
    <row r="133" spans="1:10" x14ac:dyDescent="0.2">
      <c r="A133" t="s">
        <v>374</v>
      </c>
      <c r="B133" s="471">
        <v>4.0999999999999996</v>
      </c>
      <c r="C133" s="471"/>
      <c r="D133" s="471"/>
      <c r="I133" s="425"/>
      <c r="J133" s="425"/>
    </row>
    <row r="134" spans="1:10" x14ac:dyDescent="0.2">
      <c r="A134" t="s">
        <v>375</v>
      </c>
      <c r="B134" s="471">
        <v>4.0999999999999996</v>
      </c>
      <c r="C134" s="471"/>
      <c r="D134" s="471"/>
    </row>
    <row r="135" spans="1:10" x14ac:dyDescent="0.2">
      <c r="A135" t="s">
        <v>376</v>
      </c>
      <c r="B135" s="471">
        <v>6.05</v>
      </c>
      <c r="C135" s="471"/>
      <c r="D135" s="471"/>
    </row>
    <row r="136" spans="1:10" x14ac:dyDescent="0.2">
      <c r="A136" t="s">
        <v>377</v>
      </c>
      <c r="B136" s="471">
        <v>5.65</v>
      </c>
      <c r="C136" s="471"/>
      <c r="D136" s="471"/>
    </row>
    <row r="137" spans="1:10" x14ac:dyDescent="0.2">
      <c r="A137" t="s">
        <v>378</v>
      </c>
      <c r="B137" s="471">
        <v>6.59</v>
      </c>
      <c r="C137" s="471"/>
      <c r="D137" s="471"/>
    </row>
    <row r="138" spans="1:10" x14ac:dyDescent="0.2">
      <c r="A138" t="s">
        <v>379</v>
      </c>
      <c r="B138" s="471">
        <v>6.65</v>
      </c>
      <c r="C138" s="471"/>
      <c r="D138" s="471"/>
    </row>
    <row r="139" spans="1:10" x14ac:dyDescent="0.2">
      <c r="A139" t="s">
        <v>380</v>
      </c>
      <c r="B139" s="471">
        <v>4.95</v>
      </c>
      <c r="C139" s="471"/>
      <c r="D139" s="471"/>
    </row>
    <row r="140" spans="1:10" x14ac:dyDescent="0.2">
      <c r="A140" t="s">
        <v>340</v>
      </c>
      <c r="B140" s="471">
        <v>5.8</v>
      </c>
      <c r="C140" s="471"/>
      <c r="D140" s="471"/>
    </row>
    <row r="141" spans="1:10" x14ac:dyDescent="0.2">
      <c r="A141" t="s">
        <v>329</v>
      </c>
      <c r="B141" s="471">
        <v>6.22</v>
      </c>
      <c r="C141" s="471"/>
      <c r="D141" s="471"/>
    </row>
    <row r="142" spans="1:10" x14ac:dyDescent="0.2">
      <c r="A142" t="s">
        <v>381</v>
      </c>
      <c r="B142" s="471">
        <v>7.02</v>
      </c>
      <c r="C142" s="471"/>
      <c r="D142" s="471"/>
    </row>
    <row r="143" spans="1:10" x14ac:dyDescent="0.2">
      <c r="A143" t="s">
        <v>382</v>
      </c>
      <c r="B143" s="471">
        <v>6.21</v>
      </c>
      <c r="C143" s="471"/>
      <c r="D143" s="471"/>
    </row>
    <row r="144" spans="1:10" x14ac:dyDescent="0.2">
      <c r="A144" t="s">
        <v>383</v>
      </c>
      <c r="B144" s="471">
        <v>7.95</v>
      </c>
      <c r="C144" s="471"/>
      <c r="D144" s="471"/>
    </row>
    <row r="145" spans="1:4" x14ac:dyDescent="0.2">
      <c r="A145" t="s">
        <v>384</v>
      </c>
      <c r="B145" s="471">
        <v>5.59</v>
      </c>
      <c r="C145" s="471"/>
      <c r="D145" s="471"/>
    </row>
    <row r="146" spans="1:4" x14ac:dyDescent="0.2">
      <c r="A146" t="s">
        <v>228</v>
      </c>
      <c r="B146" s="471">
        <v>4.93</v>
      </c>
      <c r="C146" s="471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A6000000}">
    <filterColumn colId="6">
      <filters blank="1">
        <filter val="0,60"/>
        <filter val="1000"/>
        <filter val="14.235,00"/>
        <filter val="1410"/>
        <filter val="1450"/>
        <filter val="200"/>
        <filter val="2270"/>
        <filter val="2510"/>
        <filter val="280"/>
        <filter val="300"/>
        <filter val="40"/>
        <filter val="480"/>
        <filter val="540"/>
        <filter val="585"/>
        <filter val="80"/>
        <filter val="840"/>
        <filter val="USD 64.186,30"/>
      </filters>
    </filterColumn>
  </autoFilter>
  <mergeCells count="16">
    <mergeCell ref="H64:I64"/>
    <mergeCell ref="B65:F65"/>
    <mergeCell ref="H65:I65"/>
    <mergeCell ref="E73:I73"/>
    <mergeCell ref="C57:G57"/>
    <mergeCell ref="C58:G58"/>
    <mergeCell ref="C59:G59"/>
    <mergeCell ref="C61:E61"/>
    <mergeCell ref="C62:E62"/>
    <mergeCell ref="B64:F64"/>
    <mergeCell ref="C56:G56"/>
    <mergeCell ref="B2:I2"/>
    <mergeCell ref="B3:I3"/>
    <mergeCell ref="B4:I4"/>
    <mergeCell ref="B5:I5"/>
    <mergeCell ref="C55:D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pageSetUpPr fitToPage="1"/>
  </sheetPr>
  <dimension ref="A1:M103"/>
  <sheetViews>
    <sheetView topLeftCell="B3" zoomScaleNormal="100" workbookViewId="0">
      <selection activeCell="I55" sqref="I55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80068364</v>
      </c>
      <c r="C4" s="438">
        <v>44883</v>
      </c>
      <c r="D4" s="368" t="s">
        <v>357</v>
      </c>
      <c r="E4" s="368">
        <v>80</v>
      </c>
      <c r="F4" s="368" t="s">
        <v>286</v>
      </c>
      <c r="G4" s="393"/>
    </row>
    <row r="5" spans="2:13" x14ac:dyDescent="0.2">
      <c r="B5" s="368">
        <v>80068364</v>
      </c>
      <c r="C5" s="438">
        <v>44883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80068364</v>
      </c>
      <c r="C6" s="438">
        <v>44883</v>
      </c>
      <c r="D6" s="368" t="s">
        <v>31</v>
      </c>
      <c r="E6" s="368">
        <v>840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80068364</v>
      </c>
      <c r="C7" s="438">
        <v>44883</v>
      </c>
      <c r="D7" s="368" t="s">
        <v>32</v>
      </c>
      <c r="E7" s="368">
        <v>360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80068364</v>
      </c>
      <c r="C8" s="438">
        <v>44883</v>
      </c>
      <c r="D8" s="368" t="s">
        <v>77</v>
      </c>
      <c r="E8" s="368">
        <v>200</v>
      </c>
      <c r="F8" s="368" t="s">
        <v>286</v>
      </c>
      <c r="H8" s="54" t="s">
        <v>63</v>
      </c>
      <c r="I8" s="499"/>
      <c r="J8" s="499">
        <v>540</v>
      </c>
      <c r="K8" s="499"/>
      <c r="L8" s="499">
        <v>540</v>
      </c>
      <c r="M8" s="356"/>
    </row>
    <row r="9" spans="2:13" x14ac:dyDescent="0.2">
      <c r="B9" s="368">
        <v>80068364</v>
      </c>
      <c r="C9" s="438">
        <v>44883</v>
      </c>
      <c r="D9" s="368" t="s">
        <v>369</v>
      </c>
      <c r="E9" s="368">
        <v>300</v>
      </c>
      <c r="F9" s="368" t="s">
        <v>286</v>
      </c>
      <c r="H9" s="54" t="s">
        <v>32</v>
      </c>
      <c r="I9" s="499">
        <v>360</v>
      </c>
      <c r="J9" s="499">
        <v>2150</v>
      </c>
      <c r="K9" s="499"/>
      <c r="L9" s="499">
        <v>2510</v>
      </c>
      <c r="M9" s="356"/>
    </row>
    <row r="10" spans="2:13" x14ac:dyDescent="0.2">
      <c r="B10" s="368">
        <v>80068364</v>
      </c>
      <c r="C10" s="438">
        <v>44883</v>
      </c>
      <c r="D10" s="368" t="s">
        <v>356</v>
      </c>
      <c r="E10" s="368">
        <v>480</v>
      </c>
      <c r="F10" s="368" t="s">
        <v>286</v>
      </c>
      <c r="H10" s="247" t="s">
        <v>142</v>
      </c>
      <c r="I10" s="500"/>
      <c r="J10" s="500">
        <v>1000</v>
      </c>
      <c r="K10" s="500"/>
      <c r="L10" s="500">
        <v>1000</v>
      </c>
      <c r="M10" s="356"/>
    </row>
    <row r="11" spans="2:13" x14ac:dyDescent="0.2">
      <c r="B11" s="368">
        <v>80068364</v>
      </c>
      <c r="C11" s="438">
        <v>44883</v>
      </c>
      <c r="D11" s="368" t="s">
        <v>372</v>
      </c>
      <c r="E11" s="368">
        <v>200</v>
      </c>
      <c r="F11" s="368" t="s">
        <v>286</v>
      </c>
      <c r="H11" s="54" t="s">
        <v>77</v>
      </c>
      <c r="I11" s="499">
        <v>200</v>
      </c>
      <c r="J11" s="499">
        <v>1250</v>
      </c>
      <c r="K11" s="499"/>
      <c r="L11" s="499">
        <v>1450</v>
      </c>
      <c r="M11" s="356"/>
    </row>
    <row r="12" spans="2:13" x14ac:dyDescent="0.2">
      <c r="B12" s="368">
        <v>80068364</v>
      </c>
      <c r="C12" s="438">
        <v>44883</v>
      </c>
      <c r="D12" s="368" t="s">
        <v>340</v>
      </c>
      <c r="E12" s="368">
        <v>280</v>
      </c>
      <c r="F12" s="368" t="s">
        <v>286</v>
      </c>
      <c r="H12" s="54" t="s">
        <v>31</v>
      </c>
      <c r="I12" s="499">
        <v>840</v>
      </c>
      <c r="J12" s="499"/>
      <c r="K12" s="499"/>
      <c r="L12" s="499">
        <v>840</v>
      </c>
      <c r="M12" s="356"/>
    </row>
    <row r="13" spans="2:13" x14ac:dyDescent="0.2">
      <c r="B13" s="368">
        <v>80068364</v>
      </c>
      <c r="C13" s="438">
        <v>44883</v>
      </c>
      <c r="D13" s="368" t="s">
        <v>375</v>
      </c>
      <c r="E13" s="368">
        <v>200</v>
      </c>
      <c r="F13" s="368" t="s">
        <v>286</v>
      </c>
      <c r="H13" s="54" t="s">
        <v>37</v>
      </c>
      <c r="I13" s="499">
        <v>1450</v>
      </c>
      <c r="J13" s="499"/>
      <c r="K13" s="499"/>
      <c r="L13" s="499">
        <v>1450</v>
      </c>
      <c r="M13" s="356"/>
    </row>
    <row r="14" spans="2:13" x14ac:dyDescent="0.2">
      <c r="B14" s="368">
        <v>80068364</v>
      </c>
      <c r="C14" s="438">
        <v>44883</v>
      </c>
      <c r="D14" s="368" t="s">
        <v>37</v>
      </c>
      <c r="E14" s="368">
        <v>1450</v>
      </c>
      <c r="F14" s="368" t="s">
        <v>286</v>
      </c>
      <c r="H14" s="54" t="s">
        <v>30</v>
      </c>
      <c r="I14" s="499">
        <v>45</v>
      </c>
      <c r="J14" s="499">
        <v>540</v>
      </c>
      <c r="K14" s="499"/>
      <c r="L14" s="499">
        <v>585</v>
      </c>
      <c r="M14" s="356"/>
    </row>
    <row r="15" spans="2:13" x14ac:dyDescent="0.2">
      <c r="B15" s="368">
        <v>80068364</v>
      </c>
      <c r="C15" s="438">
        <v>44883</v>
      </c>
      <c r="D15" s="368" t="s">
        <v>366</v>
      </c>
      <c r="E15" s="368">
        <v>40</v>
      </c>
      <c r="F15" s="368" t="s">
        <v>286</v>
      </c>
      <c r="H15" s="54" t="s">
        <v>228</v>
      </c>
      <c r="I15" s="499">
        <v>2270</v>
      </c>
      <c r="J15" s="499"/>
      <c r="K15" s="499"/>
      <c r="L15" s="499">
        <v>2270</v>
      </c>
      <c r="M15" s="356"/>
    </row>
    <row r="16" spans="2:13" x14ac:dyDescent="0.2">
      <c r="B16" s="368">
        <v>80068365</v>
      </c>
      <c r="C16" s="438">
        <v>44883</v>
      </c>
      <c r="D16" s="368" t="s">
        <v>374</v>
      </c>
      <c r="E16" s="368">
        <v>300</v>
      </c>
      <c r="F16" s="368" t="s">
        <v>310</v>
      </c>
      <c r="H16" s="54" t="s">
        <v>340</v>
      </c>
      <c r="I16" s="499">
        <v>280</v>
      </c>
      <c r="J16" s="499"/>
      <c r="K16" s="499"/>
      <c r="L16" s="499">
        <v>280</v>
      </c>
      <c r="M16" s="356"/>
    </row>
    <row r="17" spans="1:13" x14ac:dyDescent="0.2">
      <c r="B17" s="368">
        <v>80068365</v>
      </c>
      <c r="C17" s="438">
        <v>44883</v>
      </c>
      <c r="D17" s="368" t="s">
        <v>63</v>
      </c>
      <c r="E17" s="368">
        <v>540</v>
      </c>
      <c r="F17" s="368" t="s">
        <v>310</v>
      </c>
      <c r="H17" s="54" t="s">
        <v>375</v>
      </c>
      <c r="I17" s="499">
        <v>200</v>
      </c>
      <c r="J17" s="499"/>
      <c r="K17" s="499"/>
      <c r="L17" s="499">
        <v>200</v>
      </c>
      <c r="M17" s="356"/>
    </row>
    <row r="18" spans="1:13" x14ac:dyDescent="0.2">
      <c r="B18" s="368">
        <v>80068365</v>
      </c>
      <c r="C18" s="438">
        <v>44883</v>
      </c>
      <c r="D18" s="368" t="s">
        <v>30</v>
      </c>
      <c r="E18" s="368">
        <v>540</v>
      </c>
      <c r="F18" s="368" t="s">
        <v>310</v>
      </c>
      <c r="H18" s="54" t="s">
        <v>374</v>
      </c>
      <c r="I18" s="499"/>
      <c r="J18" s="499">
        <v>300</v>
      </c>
      <c r="K18" s="499"/>
      <c r="L18" s="499">
        <v>300</v>
      </c>
      <c r="M18" s="356"/>
    </row>
    <row r="19" spans="1:13" x14ac:dyDescent="0.2">
      <c r="B19" s="368">
        <v>80068365</v>
      </c>
      <c r="C19" s="438">
        <v>44883</v>
      </c>
      <c r="D19" s="368" t="s">
        <v>32</v>
      </c>
      <c r="E19" s="368">
        <v>2150</v>
      </c>
      <c r="F19" s="368" t="s">
        <v>310</v>
      </c>
      <c r="H19" s="54" t="s">
        <v>357</v>
      </c>
      <c r="I19" s="499">
        <v>80</v>
      </c>
      <c r="J19" s="499"/>
      <c r="K19" s="499"/>
      <c r="L19" s="499">
        <v>80</v>
      </c>
      <c r="M19" s="356"/>
    </row>
    <row r="20" spans="1:13" x14ac:dyDescent="0.2">
      <c r="B20" s="368">
        <v>80068365</v>
      </c>
      <c r="C20" s="438">
        <v>44883</v>
      </c>
      <c r="D20" s="368" t="s">
        <v>142</v>
      </c>
      <c r="E20" s="368">
        <v>1000</v>
      </c>
      <c r="F20" s="368" t="s">
        <v>310</v>
      </c>
      <c r="H20" s="54" t="s">
        <v>372</v>
      </c>
      <c r="I20" s="499">
        <v>200</v>
      </c>
      <c r="J20" s="499"/>
      <c r="K20" s="499"/>
      <c r="L20" s="499">
        <v>200</v>
      </c>
      <c r="M20" s="356"/>
    </row>
    <row r="21" spans="1:13" x14ac:dyDescent="0.2">
      <c r="B21" s="368">
        <v>80068365</v>
      </c>
      <c r="C21" s="438">
        <v>44883</v>
      </c>
      <c r="D21" s="368" t="s">
        <v>77</v>
      </c>
      <c r="E21" s="368">
        <v>1250</v>
      </c>
      <c r="F21" s="368" t="s">
        <v>310</v>
      </c>
      <c r="H21" s="54" t="s">
        <v>369</v>
      </c>
      <c r="I21" s="499">
        <v>300</v>
      </c>
      <c r="J21" s="499"/>
      <c r="K21" s="499"/>
      <c r="L21" s="499">
        <v>300</v>
      </c>
      <c r="M21" s="356"/>
    </row>
    <row r="22" spans="1:13" s="393" customFormat="1" x14ac:dyDescent="0.2">
      <c r="A22" s="356"/>
      <c r="B22" s="368">
        <v>80068365</v>
      </c>
      <c r="C22" s="438">
        <v>44883</v>
      </c>
      <c r="D22" s="368" t="s">
        <v>370</v>
      </c>
      <c r="E22" s="368">
        <v>300</v>
      </c>
      <c r="F22" s="368" t="s">
        <v>310</v>
      </c>
      <c r="G22" s="356"/>
      <c r="H22" s="54" t="s">
        <v>370</v>
      </c>
      <c r="I22" s="499"/>
      <c r="J22" s="499">
        <v>300</v>
      </c>
      <c r="K22" s="499"/>
      <c r="L22" s="499">
        <v>300</v>
      </c>
      <c r="M22" s="356"/>
    </row>
    <row r="23" spans="1:13" s="393" customFormat="1" x14ac:dyDescent="0.2">
      <c r="A23" s="356"/>
      <c r="B23" s="368"/>
      <c r="C23" s="438"/>
      <c r="D23" s="368" t="s">
        <v>384</v>
      </c>
      <c r="E23" s="368">
        <v>1410</v>
      </c>
      <c r="F23" s="368" t="s">
        <v>286</v>
      </c>
      <c r="G23" s="356"/>
      <c r="H23" s="54" t="s">
        <v>356</v>
      </c>
      <c r="I23" s="499">
        <v>480</v>
      </c>
      <c r="J23" s="499"/>
      <c r="K23" s="499"/>
      <c r="L23" s="499">
        <v>480</v>
      </c>
      <c r="M23" s="356"/>
    </row>
    <row r="24" spans="1:13" s="393" customFormat="1" x14ac:dyDescent="0.2">
      <c r="A24" s="356"/>
      <c r="B24" s="368"/>
      <c r="C24" s="438"/>
      <c r="D24" s="368" t="s">
        <v>228</v>
      </c>
      <c r="E24" s="368">
        <v>2270</v>
      </c>
      <c r="F24" s="368" t="s">
        <v>286</v>
      </c>
      <c r="G24" s="356"/>
      <c r="H24" s="54" t="s">
        <v>366</v>
      </c>
      <c r="I24" s="499">
        <v>40</v>
      </c>
      <c r="J24" s="499"/>
      <c r="K24" s="499"/>
      <c r="L24" s="499">
        <v>40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384</v>
      </c>
      <c r="I25" s="499">
        <v>1410</v>
      </c>
      <c r="J25" s="499"/>
      <c r="K25" s="499"/>
      <c r="L25" s="499">
        <v>1410</v>
      </c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109</v>
      </c>
      <c r="I26" s="499"/>
      <c r="J26" s="499"/>
      <c r="K26" s="499"/>
      <c r="L26" s="499"/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8155</v>
      </c>
      <c r="J27" s="502">
        <v>6080</v>
      </c>
      <c r="K27" s="502"/>
      <c r="L27" s="503">
        <v>14235</v>
      </c>
    </row>
    <row r="28" spans="1:13" s="393" customFormat="1" x14ac:dyDescent="0.2">
      <c r="A28" s="356"/>
      <c r="B28" s="368"/>
      <c r="C28" s="438"/>
      <c r="D28" s="368"/>
      <c r="E28" s="368"/>
      <c r="F28" s="368"/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>
        <v>1674</v>
      </c>
      <c r="C29" s="438"/>
      <c r="G29" s="356"/>
      <c r="H29" s="356"/>
      <c r="I29" s="356"/>
      <c r="J29" s="356"/>
      <c r="K29" s="356"/>
    </row>
    <row r="30" spans="1:13" s="393" customFormat="1" x14ac:dyDescent="0.2">
      <c r="A30" s="356"/>
      <c r="B30" s="368">
        <v>1675</v>
      </c>
      <c r="C30" s="43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378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381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F35:F42 F31 F4:F28" xr:uid="{00000000-0002-0000-A700-000000000000}">
      <formula1>$C$57:$C$59</formula1>
    </dataValidation>
    <dataValidation type="list" allowBlank="1" showInputMessage="1" showErrorMessage="1" sqref="D35:D36 D31 D4:D28" xr:uid="{00000000-0002-0000-A700-000001000000}">
      <formula1>$B$57:$B$103</formula1>
    </dataValidation>
    <dataValidation type="list" allowBlank="1" showInputMessage="1" showErrorMessage="1" sqref="D43" xr:uid="{00000000-0002-0000-A700-000002000000}">
      <formula1>$B$57:$B$76</formula1>
    </dataValidation>
    <dataValidation type="list" allowBlank="1" showInputMessage="1" showErrorMessage="1" sqref="D37:D42" xr:uid="{00000000-0002-0000-A700-000003000000}">
      <formula1>$B$57:$B$95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filterMode="1">
    <tabColor rgb="FFFFC000"/>
    <pageSetUpPr fitToPage="1"/>
  </sheetPr>
  <dimension ref="A2:V153"/>
  <sheetViews>
    <sheetView showGridLines="0" topLeftCell="A62" zoomScale="80" zoomScaleNormal="80" workbookViewId="0">
      <selection activeCell="I55" sqref="I55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394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Noviembre 22'!$H$7:$N$22,3,FALSE),"0")</f>
        <v>1190</v>
      </c>
      <c r="F8" s="368">
        <f>IFERROR(VLOOKUP(A8,'Control -LR-ES Noviembre 22'!$H$7:$N$22,2,FALSE),"0")</f>
        <v>0</v>
      </c>
      <c r="G8" s="368">
        <f>IFERROR(VLOOKUP(A8,'Control -LR-ES Noviembre 22'!$H$7:$N$22,5,FALSE),"0")</f>
        <v>0</v>
      </c>
      <c r="H8" s="368">
        <f>IFERROR(VLOOKUP(A8,'Control -LR-ES Noviembre 22'!$H$7:$N$22,4,FALSE),"0")</f>
        <v>0</v>
      </c>
      <c r="I8" s="326">
        <f>E8+F8+G8+H8</f>
        <v>1190</v>
      </c>
      <c r="J8" s="368" t="s">
        <v>12</v>
      </c>
      <c r="K8" s="385">
        <f>I8*D8</f>
        <v>3593.8</v>
      </c>
      <c r="L8" s="454"/>
      <c r="M8" s="380" t="s">
        <v>169</v>
      </c>
      <c r="N8" s="372">
        <f>I8</f>
        <v>1190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Noviembre 22'!$H$7:$N$22,3,FALSE),"0")</f>
        <v>0</v>
      </c>
      <c r="F9" s="368" t="str">
        <f>IFERROR(VLOOKUP(A9,'Control -LR-ES Noviembre 22'!$H$7:$N$22,2,FALSE),"0")</f>
        <v>0</v>
      </c>
      <c r="G9" s="368" t="str">
        <f>IFERROR(VLOOKUP(A9,'Control -LR-ES Noviembre 22'!$H$7:$N$22,5,FALSE),"0")</f>
        <v>0</v>
      </c>
      <c r="H9" s="368" t="str">
        <f>IFERROR(VLOOKUP(A9,'Control -LR-ES Noviembre 22'!$H$7:$N$22,4,FALSE),"0")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Noviembre 22'!$H$7:$N$22,3,FALSE),"0")</f>
        <v>0</v>
      </c>
      <c r="F10" s="368">
        <f>IFERROR(VLOOKUP(A10,'Control -LR-ES Noviembre 22'!$H$7:$N$22,2,FALSE),"0")</f>
        <v>0</v>
      </c>
      <c r="G10" s="368">
        <f>IFERROR(VLOOKUP(A10,'Control -LR-ES Noviembre 22'!$H$7:$N$22,5,FALSE),"0")</f>
        <v>50</v>
      </c>
      <c r="H10" s="368">
        <f>IFERROR(VLOOKUP(A10,'Control -LR-ES Noviembre 22'!$H$7:$N$22,4,FALSE),"0")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Noviembre 22'!$H$7:$N$22,3,FALSE),"0")</f>
        <v>0</v>
      </c>
      <c r="F11" s="368" t="str">
        <f>IFERROR(VLOOKUP(A11,'Control -LR-ES Noviembre 22'!$H$7:$N$22,2,FALSE),"0")</f>
        <v>0</v>
      </c>
      <c r="G11" s="368" t="str">
        <f>IFERROR(VLOOKUP(A11,'Control -LR-ES Noviembre 22'!$H$7:$N$22,5,FALSE),"0")</f>
        <v>0</v>
      </c>
      <c r="H11" s="368" t="str">
        <f>IFERROR(VLOOKUP(A11,'Control -LR-ES Noviembre 22'!$H$7:$N$22,4,FALSE),"0")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Noviembre 22'!$H$7:$N$22,3,FALSE),"0")</f>
        <v>0</v>
      </c>
      <c r="F12" s="368">
        <f>IFERROR(VLOOKUP(A12,'Control -LR-ES Noviembre 22'!$H$7:$N$22,2,FALSE),"0")</f>
        <v>610</v>
      </c>
      <c r="G12" s="368">
        <f>IFERROR(VLOOKUP(A12,'Control -LR-ES Noviembre 22'!$H$7:$N$22,5,FALSE),"0")</f>
        <v>0</v>
      </c>
      <c r="H12" s="368">
        <f>IFERROR(VLOOKUP(A12,'Control -LR-ES Noviembre 22'!$H$7:$N$22,4,FALSE),"0")</f>
        <v>0</v>
      </c>
      <c r="I12" s="326">
        <f t="shared" si="1"/>
        <v>610</v>
      </c>
      <c r="J12" s="368" t="s">
        <v>12</v>
      </c>
      <c r="K12" s="385">
        <f t="shared" si="2"/>
        <v>2189.9</v>
      </c>
      <c r="L12" s="454"/>
      <c r="M12" s="373" t="s">
        <v>245</v>
      </c>
      <c r="N12" s="372">
        <f t="shared" si="3"/>
        <v>610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Noviembre 22'!$H$7:$N$22,3,FALSE),"0")</f>
        <v>0</v>
      </c>
      <c r="F13" s="368" t="str">
        <f>IFERROR(VLOOKUP(A13,'Control -LR-ES Noviembre 22'!$H$7:$N$22,2,FALSE),"0")</f>
        <v>0</v>
      </c>
      <c r="G13" s="368" t="str">
        <f>IFERROR(VLOOKUP(A13,'Control -LR-ES Noviembre 22'!$H$7:$N$22,5,FALSE),"0")</f>
        <v>0</v>
      </c>
      <c r="H13" s="368" t="str">
        <f>IFERROR(VLOOKUP(A13,'Control -LR-ES Noviembre 22'!$H$7:$N$22,4,FALSE),"0")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Noviembre 22'!$H$7:$N$22,3,FALSE),"0")</f>
        <v>100</v>
      </c>
      <c r="F14" s="368">
        <f>IFERROR(VLOOKUP(A14,'Control -LR-ES Noviembre 22'!$H$7:$N$22,2,FALSE),"0")</f>
        <v>0</v>
      </c>
      <c r="G14" s="368">
        <f>IFERROR(VLOOKUP(A14,'Control -LR-ES Noviembre 22'!$H$7:$N$22,5,FALSE),"0")</f>
        <v>0</v>
      </c>
      <c r="H14" s="368">
        <f>IFERROR(VLOOKUP(A14,'Control -LR-ES Noviembre 22'!$H$7:$N$22,4,FALSE),"0")</f>
        <v>80</v>
      </c>
      <c r="I14" s="326">
        <f t="shared" si="1"/>
        <v>180</v>
      </c>
      <c r="J14" s="368" t="s">
        <v>12</v>
      </c>
      <c r="K14" s="385">
        <f t="shared" si="2"/>
        <v>790.19999999999993</v>
      </c>
      <c r="L14" s="454"/>
      <c r="M14" s="373" t="s">
        <v>156</v>
      </c>
      <c r="N14" s="372">
        <f t="shared" si="3"/>
        <v>180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Noviembre 22'!$H$7:$N$22,3,FALSE),"0")</f>
        <v>0</v>
      </c>
      <c r="F15" s="368" t="str">
        <f>IFERROR(VLOOKUP(A15,'Control -LR-ES Noviembre 22'!$H$7:$N$22,2,FALSE),"0")</f>
        <v>0</v>
      </c>
      <c r="G15" s="368" t="str">
        <f>IFERROR(VLOOKUP(A15,'Control -LR-ES Noviembre 22'!$H$7:$N$22,5,FALSE),"0")</f>
        <v>0</v>
      </c>
      <c r="H15" s="368" t="str">
        <f>IFERROR(VLOOKUP(A15,'Control -LR-ES Noviembre 22'!$H$7:$N$22,4,FALSE),"0")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Noviembre 22'!$H$7:$N$22,3,FALSE),"0")</f>
        <v>0</v>
      </c>
      <c r="F16" s="368" t="str">
        <f>IFERROR(VLOOKUP(A16,'Control -LR-ES Noviembre 22'!$H$7:$N$22,2,FALSE),"0")</f>
        <v>0</v>
      </c>
      <c r="G16" s="368" t="str">
        <f>IFERROR(VLOOKUP(A16,'Control -LR-ES Noviembre 22'!$H$7:$N$22,5,FALSE),"0")</f>
        <v>0</v>
      </c>
      <c r="H16" s="368" t="str">
        <f>IFERROR(VLOOKUP(A16,'Control -LR-ES Noviembre 22'!$H$7:$N$22,4,FALSE),"0")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Noviembre 22'!$H$7:$N$22,3,FALSE),"0")</f>
        <v>0</v>
      </c>
      <c r="F17" s="368" t="str">
        <f>IFERROR(VLOOKUP(A17,'Control -LR-ES Noviembre 22'!$H$7:$N$22,2,FALSE),"0")</f>
        <v>0</v>
      </c>
      <c r="G17" s="368" t="str">
        <f>IFERROR(VLOOKUP(A17,'Control -LR-ES Noviembre 22'!$H$7:$N$22,5,FALSE),"0")</f>
        <v>0</v>
      </c>
      <c r="H17" s="368" t="str">
        <f>IFERROR(VLOOKUP(A17,'Control -LR-ES Noviembre 22'!$H$7:$N$22,4,FALSE),"0")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Noviembre 22'!$H$7:$N$22,3,FALSE),"0")</f>
        <v>0</v>
      </c>
      <c r="F18" s="368" t="str">
        <f>IFERROR(VLOOKUP(A18,'Control -LR-ES Noviembre 22'!$H$7:$N$22,2,FALSE),"0")</f>
        <v>0</v>
      </c>
      <c r="G18" s="368" t="str">
        <f>IFERROR(VLOOKUP(A18,'Control -LR-ES Noviembre 22'!$H$7:$N$22,5,FALSE),"0")</f>
        <v>0</v>
      </c>
      <c r="H18" s="368" t="str">
        <f>IFERROR(VLOOKUP(A18,'Control -LR-ES Noviembre 22'!$H$7:$N$22,4,FALSE),"0")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Noviembre 22'!$H$7:$N$22,3,FALSE),"0")</f>
        <v>0</v>
      </c>
      <c r="F19" s="368" t="str">
        <f>IFERROR(VLOOKUP(A19,'Control -LR-ES Noviembre 22'!$H$7:$N$22,2,FALSE),"0")</f>
        <v>0</v>
      </c>
      <c r="G19" s="368" t="str">
        <f>IFERROR(VLOOKUP(A19,'Control -LR-ES Noviembre 22'!$H$7:$N$22,5,FALSE),"0")</f>
        <v>0</v>
      </c>
      <c r="H19" s="368" t="str">
        <f>IFERROR(VLOOKUP(A19,'Control -LR-ES Noviembre 22'!$H$7:$N$22,4,FALSE),"0")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Noviembre 22'!$H$7:$N$22,3,FALSE),"0")</f>
        <v>0</v>
      </c>
      <c r="F20" s="368" t="str">
        <f>IFERROR(VLOOKUP(A20,'Control -LR-ES Noviembre 22'!$H$7:$N$22,2,FALSE),"0")</f>
        <v>0</v>
      </c>
      <c r="G20" s="368" t="str">
        <f>IFERROR(VLOOKUP(A20,'Control -LR-ES Noviembre 22'!$H$7:$N$22,5,FALSE),"0")</f>
        <v>0</v>
      </c>
      <c r="H20" s="368" t="str">
        <f>IFERROR(VLOOKUP(A20,'Control -LR-ES Noviembre 22'!$H$7:$N$22,4,FALSE),"0")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Noviembre 22'!$H$7:$N$22,3,FALSE),"0")</f>
        <v>0</v>
      </c>
      <c r="F21" s="368" t="str">
        <f>IFERROR(VLOOKUP(A21,'Control -LR-ES Noviembre 22'!$H$7:$N$22,2,FALSE),"0")</f>
        <v>0</v>
      </c>
      <c r="G21" s="368" t="str">
        <f>IFERROR(VLOOKUP(A21,'Control -LR-ES Noviembre 22'!$H$7:$N$22,5,FALSE),"0")</f>
        <v>0</v>
      </c>
      <c r="H21" s="368" t="str">
        <f>IFERROR(VLOOKUP(A21,'Control -LR-ES Noviembre 22'!$H$7:$N$22,4,FALSE),"0")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Noviembre 22'!$H$7:$N$22,3,FALSE),"0")</f>
        <v>0</v>
      </c>
      <c r="F22" s="368" t="str">
        <f>IFERROR(VLOOKUP(A22,'Control -LR-ES Noviembre 22'!$H$7:$N$22,2,FALSE),"0")</f>
        <v>0</v>
      </c>
      <c r="G22" s="368" t="str">
        <f>IFERROR(VLOOKUP(A22,'Control -LR-ES Noviembre 22'!$H$7:$N$22,5,FALSE),"0")</f>
        <v>0</v>
      </c>
      <c r="H22" s="368" t="str">
        <f>IFERROR(VLOOKUP(A22,'Control -LR-ES Noviembre 22'!$H$7:$N$22,4,FALSE),"0")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Noviembre 22'!$H$7:$N$22,3,FALSE),"0")</f>
        <v>0</v>
      </c>
      <c r="F23" s="368" t="str">
        <f>IFERROR(VLOOKUP(A23,'Control -LR-ES Noviembre 22'!$H$7:$N$22,2,FALSE),"0")</f>
        <v>0</v>
      </c>
      <c r="G23" s="368" t="str">
        <f>IFERROR(VLOOKUP(A23,'Control -LR-ES Noviembre 22'!$H$7:$N$22,5,FALSE),"0")</f>
        <v>0</v>
      </c>
      <c r="H23" s="368" t="str">
        <f>IFERROR(VLOOKUP(A23,'Control -LR-ES Noviembre 22'!$H$7:$N$22,4,FALSE),"0")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Noviembre 22'!$H$7:$N$22,3,FALSE),"0")</f>
        <v>0</v>
      </c>
      <c r="F24" s="368" t="str">
        <f>IFERROR(VLOOKUP(A24,'Control -LR-ES Noviembre 22'!$H$7:$N$22,2,FALSE),"0")</f>
        <v>0</v>
      </c>
      <c r="G24" s="368" t="str">
        <f>IFERROR(VLOOKUP(A24,'Control -LR-ES Noviembre 22'!$H$7:$N$22,5,FALSE),"0")</f>
        <v>0</v>
      </c>
      <c r="H24" s="368" t="str">
        <f>IFERROR(VLOOKUP(A24,'Control -LR-ES Noviembre 22'!$H$7:$N$22,4,FALSE),"0")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Noviembre 22'!$H$7:$N$22,3,FALSE),"0")</f>
        <v>0</v>
      </c>
      <c r="F25" s="368" t="str">
        <f>IFERROR(VLOOKUP(A25,'Control -LR-ES Noviembre 22'!$H$7:$N$22,2,FALSE),"0")</f>
        <v>0</v>
      </c>
      <c r="G25" s="368" t="str">
        <f>IFERROR(VLOOKUP(A25,'Control -LR-ES Noviembre 22'!$H$7:$N$22,5,FALSE),"0")</f>
        <v>0</v>
      </c>
      <c r="H25" s="368" t="str">
        <f>IFERROR(VLOOKUP(A25,'Control -LR-ES Noviembre 22'!$H$7:$N$22,4,FALSE),"0")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Noviembre 22'!$H$7:$N$22,3,FALSE),"0")</f>
        <v>0</v>
      </c>
      <c r="F26" s="368">
        <f>IFERROR(VLOOKUP(A26,'Control -LR-ES Noviembre 22'!$H$7:$N$22,2,FALSE),"0")</f>
        <v>1470</v>
      </c>
      <c r="G26" s="368">
        <f>IFERROR(VLOOKUP(A26,'Control -LR-ES Noviembre 22'!$H$7:$N$22,5,FALSE),"0")</f>
        <v>0</v>
      </c>
      <c r="H26" s="368">
        <f>IFERROR(VLOOKUP(A26,'Control -LR-ES Noviembre 22'!$H$7:$N$22,4,FALSE),"0")</f>
        <v>0</v>
      </c>
      <c r="I26" s="326">
        <f t="shared" si="1"/>
        <v>1470</v>
      </c>
      <c r="J26" s="375" t="s">
        <v>12</v>
      </c>
      <c r="K26" s="385">
        <f t="shared" si="2"/>
        <v>12142.199999999999</v>
      </c>
      <c r="L26" s="454"/>
      <c r="M26" s="373" t="s">
        <v>246</v>
      </c>
      <c r="N26" s="372">
        <f t="shared" si="3"/>
        <v>1470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Noviembre 22'!$H$7:$N$22,3,FALSE),"0")</f>
        <v>0</v>
      </c>
      <c r="F27" s="368" t="str">
        <f>IFERROR(VLOOKUP(A27,'Control -LR-ES Noviembre 22'!$H$7:$N$22,2,FALSE),"0")</f>
        <v>0</v>
      </c>
      <c r="G27" s="368" t="str">
        <f>IFERROR(VLOOKUP(A27,'Control -LR-ES Noviembre 22'!$H$7:$N$22,5,FALSE),"0")</f>
        <v>0</v>
      </c>
      <c r="H27" s="368" t="str">
        <f>IFERROR(VLOOKUP(A27,'Control -LR-ES Noviembre 22'!$H$7:$N$22,4,FALSE),"0")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Noviembre 22'!$H$7:$N$22,3,FALSE),"0")</f>
        <v>0</v>
      </c>
      <c r="F28" s="368" t="str">
        <f>IFERROR(VLOOKUP(A28,'Control -LR-ES Noviembre 22'!$H$7:$N$22,2,FALSE),"0")</f>
        <v>0</v>
      </c>
      <c r="G28" s="368" t="str">
        <f>IFERROR(VLOOKUP(A28,'Control -LR-ES Noviembre 22'!$H$7:$N$22,5,FALSE),"0")</f>
        <v>0</v>
      </c>
      <c r="H28" s="368" t="str">
        <f>IFERROR(VLOOKUP(A28,'Control -LR-ES Noviembre 22'!$H$7:$N$22,4,FALSE),"0")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Noviembre 22'!$H$7:$N$22,3,FALSE),"0")</f>
        <v>0</v>
      </c>
      <c r="F29" s="368" t="str">
        <f>IFERROR(VLOOKUP(A29,'Control -LR-ES Noviembre 22'!$H$7:$N$22,2,FALSE),"0")</f>
        <v>0</v>
      </c>
      <c r="G29" s="368" t="str">
        <f>IFERROR(VLOOKUP(A29,'Control -LR-ES Noviembre 22'!$H$7:$N$22,5,FALSE),"0")</f>
        <v>0</v>
      </c>
      <c r="H29" s="368" t="str">
        <f>IFERROR(VLOOKUP(A29,'Control -LR-ES Noviembre 22'!$H$7:$N$22,4,FALSE),"0")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Noviembre 22'!$H$7:$N$22,3,FALSE),"0")</f>
        <v>0</v>
      </c>
      <c r="F30" s="368">
        <f>IFERROR(VLOOKUP(A30,'Control -LR-ES Noviembre 22'!$H$7:$N$22,2,FALSE),"0")</f>
        <v>230</v>
      </c>
      <c r="G30" s="368">
        <f>IFERROR(VLOOKUP(A30,'Control -LR-ES Noviembre 22'!$H$7:$N$22,5,FALSE),"0")</f>
        <v>0</v>
      </c>
      <c r="H30" s="368">
        <f>IFERROR(VLOOKUP(A30,'Control -LR-ES Noviembre 22'!$H$7:$N$22,4,FALSE),"0")</f>
        <v>0</v>
      </c>
      <c r="I30" s="326">
        <f t="shared" si="1"/>
        <v>230</v>
      </c>
      <c r="J30" s="368" t="s">
        <v>12</v>
      </c>
      <c r="K30" s="385">
        <f t="shared" si="2"/>
        <v>641.70000000000005</v>
      </c>
      <c r="L30" s="454"/>
      <c r="M30" s="373" t="s">
        <v>247</v>
      </c>
      <c r="N30" s="372">
        <f t="shared" si="3"/>
        <v>230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Noviembre 22'!$H$7:$N$22,3,FALSE),"0")</f>
        <v>0</v>
      </c>
      <c r="F31" s="368" t="str">
        <f>IFERROR(VLOOKUP(A31,'Control -LR-ES Noviembre 22'!$H$7:$N$22,2,FALSE),"0")</f>
        <v>0</v>
      </c>
      <c r="G31" s="368" t="str">
        <f>IFERROR(VLOOKUP(A31,'Control -LR-ES Noviembre 22'!$H$7:$N$22,5,FALSE),"0")</f>
        <v>0</v>
      </c>
      <c r="H31" s="368" t="str">
        <f>IFERROR(VLOOKUP(A31,'Control -LR-ES Noviembre 22'!$H$7:$N$22,4,FALSE),"0")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Noviembre 22'!$H$7:$N$22,3,FALSE),"0")</f>
        <v>0</v>
      </c>
      <c r="F32" s="368" t="str">
        <f>IFERROR(VLOOKUP(A32,'Control -LR-ES Noviembre 22'!$H$7:$N$22,2,FALSE),"0")</f>
        <v>0</v>
      </c>
      <c r="G32" s="368" t="str">
        <f>IFERROR(VLOOKUP(A32,'Control -LR-ES Noviembre 22'!$H$7:$N$22,5,FALSE),"0")</f>
        <v>0</v>
      </c>
      <c r="H32" s="368" t="str">
        <f>IFERROR(VLOOKUP(A32,'Control -LR-ES Noviembre 22'!$H$7:$N$22,4,FALSE),"0")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Noviembre 22'!$H$7:$N$22,3,FALSE),"0")</f>
        <v>0</v>
      </c>
      <c r="F33" s="368" t="str">
        <f>IFERROR(VLOOKUP(A33,'Control -LR-ES Noviembre 22'!$H$7:$N$22,2,FALSE),"0")</f>
        <v>0</v>
      </c>
      <c r="G33" s="368" t="str">
        <f>IFERROR(VLOOKUP(A33,'Control -LR-ES Noviembre 22'!$H$7:$N$22,5,FALSE),"0")</f>
        <v>0</v>
      </c>
      <c r="H33" s="368" t="str">
        <f>IFERROR(VLOOKUP(A33,'Control -LR-ES Noviembre 22'!$H$7:$N$22,4,FALSE),"0")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Noviembre 22'!$H$7:$N$22,3,FALSE),"0")</f>
        <v>0</v>
      </c>
      <c r="F34" s="368" t="str">
        <f>IFERROR(VLOOKUP(A34,'Control -LR-ES Noviembre 22'!$H$7:$N$22,2,FALSE),"0")</f>
        <v>0</v>
      </c>
      <c r="G34" s="368" t="str">
        <f>IFERROR(VLOOKUP(A34,'Control -LR-ES Noviembre 22'!$H$7:$N$22,5,FALSE),"0")</f>
        <v>0</v>
      </c>
      <c r="H34" s="368" t="str">
        <f>IFERROR(VLOOKUP(A34,'Control -LR-ES Noviembre 22'!$H$7:$N$22,4,FALSE),"0")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Noviembre 22'!$H$7:$N$22,3,FALSE),"0")</f>
        <v>0</v>
      </c>
      <c r="F35" s="368">
        <f>IFERROR(VLOOKUP(A35,'Control -LR-ES Noviembre 22'!$H$7:$N$22,2,FALSE),"0")</f>
        <v>0</v>
      </c>
      <c r="G35" s="368">
        <f>IFERROR(VLOOKUP(A35,'Control -LR-ES Noviembre 22'!$H$7:$N$22,5,FALSE),"0")</f>
        <v>0</v>
      </c>
      <c r="H35" s="368">
        <f>IFERROR(VLOOKUP(A35,'Control -LR-ES Noviembre 22'!$H$7:$N$22,4,FALSE),"0")</f>
        <v>630</v>
      </c>
      <c r="I35" s="326">
        <f t="shared" si="1"/>
        <v>630</v>
      </c>
      <c r="J35" s="375" t="s">
        <v>12</v>
      </c>
      <c r="K35" s="385">
        <f t="shared" si="2"/>
        <v>4239.9000000000005</v>
      </c>
      <c r="L35" s="454"/>
      <c r="M35" s="373" t="s">
        <v>155</v>
      </c>
      <c r="N35" s="372">
        <f t="shared" si="3"/>
        <v>630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Noviembre 22'!$H$7:$N$22,3,FALSE),"0")</f>
        <v>0</v>
      </c>
      <c r="F36" s="368" t="str">
        <f>IFERROR(VLOOKUP(A36,'Control -LR-ES Noviembre 22'!$H$7:$N$22,2,FALSE),"0")</f>
        <v>0</v>
      </c>
      <c r="G36" s="368" t="str">
        <f>IFERROR(VLOOKUP(A36,'Control -LR-ES Noviembre 22'!$H$7:$N$22,5,FALSE),"0")</f>
        <v>0</v>
      </c>
      <c r="H36" s="368" t="str">
        <f>IFERROR(VLOOKUP(A36,'Control -LR-ES Noviembre 22'!$H$7:$N$22,4,FALSE),"0")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Noviembre 22'!$H$7:$N$22,3,FALSE),"0")</f>
        <v>0</v>
      </c>
      <c r="F37" s="368">
        <f>IFERROR(VLOOKUP(A37,'Control -LR-ES Noviembre 22'!$H$7:$N$22,2,FALSE),"0")</f>
        <v>600</v>
      </c>
      <c r="G37" s="368">
        <f>IFERROR(VLOOKUP(A37,'Control -LR-ES Noviembre 22'!$H$7:$N$22,5,FALSE),"0")</f>
        <v>0</v>
      </c>
      <c r="H37" s="368">
        <f>IFERROR(VLOOKUP(A37,'Control -LR-ES Noviembre 22'!$H$7:$N$22,4,FALSE),"0")</f>
        <v>0</v>
      </c>
      <c r="I37" s="326">
        <f t="shared" si="1"/>
        <v>600</v>
      </c>
      <c r="J37" s="375" t="s">
        <v>12</v>
      </c>
      <c r="K37" s="385">
        <f t="shared" si="2"/>
        <v>1967.9999999999998</v>
      </c>
      <c r="L37" s="454">
        <f>D37*200</f>
        <v>656</v>
      </c>
      <c r="M37" s="373" t="s">
        <v>75</v>
      </c>
      <c r="N37" s="477">
        <f>I37/200</f>
        <v>3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Noviembre 22'!$H$7:$N$22,3,FALSE),"0")</f>
        <v>0</v>
      </c>
      <c r="F38" s="368" t="str">
        <f>IFERROR(VLOOKUP(A38,'Control -LR-ES Noviembre 22'!$H$7:$N$22,2,FALSE),"0")</f>
        <v>0</v>
      </c>
      <c r="G38" s="368" t="str">
        <f>IFERROR(VLOOKUP(A38,'Control -LR-ES Noviembre 22'!$H$7:$N$22,5,FALSE),"0")</f>
        <v>0</v>
      </c>
      <c r="H38" s="368" t="str">
        <f>IFERROR(VLOOKUP(A38,'Control -LR-ES Noviembre 22'!$H$7:$N$22,4,FALSE),"0")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Noviembre 22'!$H$7:$N$22,3,FALSE),"0")</f>
        <v>0</v>
      </c>
      <c r="F39" s="368">
        <f>IFERROR(VLOOKUP(A39,'Control -LR-ES Noviembre 22'!$H$7:$N$22,2,FALSE),"0")</f>
        <v>0</v>
      </c>
      <c r="G39" s="368">
        <f>IFERROR(VLOOKUP(A39,'Control -LR-ES Noviembre 22'!$H$7:$N$22,5,FALSE),"0")</f>
        <v>0</v>
      </c>
      <c r="H39" s="368">
        <f>IFERROR(VLOOKUP(A39,'Control -LR-ES Noviembre 22'!$H$7:$N$22,4,FALSE),"0")</f>
        <v>170</v>
      </c>
      <c r="I39" s="326">
        <f t="shared" si="1"/>
        <v>170</v>
      </c>
      <c r="J39" s="368" t="s">
        <v>12</v>
      </c>
      <c r="K39" s="385">
        <f t="shared" si="2"/>
        <v>928.2</v>
      </c>
      <c r="L39" s="454"/>
      <c r="M39" s="373" t="s">
        <v>189</v>
      </c>
      <c r="N39" s="372">
        <f t="shared" si="3"/>
        <v>170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Noviembre 22'!$H$7:$N$22,3,FALSE),"0")</f>
        <v>0</v>
      </c>
      <c r="F40" s="368" t="str">
        <f>IFERROR(VLOOKUP(A40,'Control -LR-ES Noviembre 22'!$H$7:$N$22,2,FALSE),"0")</f>
        <v>0</v>
      </c>
      <c r="G40" s="368" t="str">
        <f>IFERROR(VLOOKUP(A40,'Control -LR-ES Noviembre 22'!$H$7:$N$22,5,FALSE),"0")</f>
        <v>0</v>
      </c>
      <c r="H40" s="368" t="str">
        <f>IFERROR(VLOOKUP(A40,'Control -LR-ES Noviembre 22'!$H$7:$N$22,4,FALSE),"0")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Noviembre 22'!$H$7:$N$22,3,FALSE),"0")</f>
        <v>0</v>
      </c>
      <c r="F41" s="368" t="str">
        <f>IFERROR(VLOOKUP(A41,'Control -LR-ES Noviembre 22'!$H$7:$N$22,2,FALSE),"0")</f>
        <v>0</v>
      </c>
      <c r="G41" s="368" t="str">
        <f>IFERROR(VLOOKUP(A41,'Control -LR-ES Noviembre 22'!$H$7:$N$22,5,FALSE),"0")</f>
        <v>0</v>
      </c>
      <c r="H41" s="368" t="str">
        <f>IFERROR(VLOOKUP(A41,'Control -LR-ES Noviembre 22'!$H$7:$N$22,4,FALSE),"0")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Noviembre 22'!$H$7:$N$22,3,FALSE),"0")</f>
        <v>0</v>
      </c>
      <c r="F42" s="368" t="str">
        <f>IFERROR(VLOOKUP(A42,'Control -LR-ES Noviembre 22'!$H$7:$N$22,2,FALSE),"0")</f>
        <v>0</v>
      </c>
      <c r="G42" s="368" t="str">
        <f>IFERROR(VLOOKUP(A42,'Control -LR-ES Noviembre 22'!$H$7:$N$22,5,FALSE),"0")</f>
        <v>0</v>
      </c>
      <c r="H42" s="368" t="str">
        <f>IFERROR(VLOOKUP(A42,'Control -LR-ES Noviembre 22'!$H$7:$N$22,4,FALSE),"0")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Noviembre 22'!$H$7:$N$22,3,FALSE),"0")</f>
        <v>0</v>
      </c>
      <c r="F43" s="368" t="str">
        <f>IFERROR(VLOOKUP(A43,'Control -LR-ES Noviembre 22'!$H$7:$N$22,2,FALSE),"0")</f>
        <v>0</v>
      </c>
      <c r="G43" s="368" t="str">
        <f>IFERROR(VLOOKUP(A43,'Control -LR-ES Noviembre 22'!$H$7:$N$22,5,FALSE),"0")</f>
        <v>0</v>
      </c>
      <c r="H43" s="368" t="str">
        <f>IFERROR(VLOOKUP(A43,'Control -LR-ES Noviembre 22'!$H$7:$N$22,4,FALSE),"0")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Noviembre 22'!$H$7:$N$22,3,FALSE),"0")</f>
        <v>0</v>
      </c>
      <c r="F44" s="368">
        <f>IFERROR(VLOOKUP(A44,'Control -LR-ES Noviembre 22'!$H$7:$N$22,2,FALSE),"0")</f>
        <v>100</v>
      </c>
      <c r="G44" s="368">
        <f>IFERROR(VLOOKUP(A44,'Control -LR-ES Noviembre 22'!$H$7:$N$22,5,FALSE),"0")</f>
        <v>0</v>
      </c>
      <c r="H44" s="368">
        <f>IFERROR(VLOOKUP(A44,'Control -LR-ES Noviembre 22'!$H$7:$N$22,4,FALSE),"0")</f>
        <v>0</v>
      </c>
      <c r="I44" s="326">
        <f t="shared" si="1"/>
        <v>100</v>
      </c>
      <c r="J44" s="375" t="s">
        <v>12</v>
      </c>
      <c r="K44" s="385">
        <f t="shared" si="2"/>
        <v>565</v>
      </c>
      <c r="L44" s="480">
        <f>D44*200</f>
        <v>1130</v>
      </c>
      <c r="M44" s="373" t="s">
        <v>203</v>
      </c>
      <c r="N44" s="477">
        <f>I44/200</f>
        <v>0.5</v>
      </c>
      <c r="O44" s="365" t="s">
        <v>220</v>
      </c>
      <c r="P44" s="479">
        <f>L44</f>
        <v>1130</v>
      </c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Noviembre 22'!$H$7:$N$22,3,FALSE),"0")</f>
        <v>0</v>
      </c>
      <c r="F45" s="368" t="str">
        <f>IFERROR(VLOOKUP(A45,'Control -LR-ES Noviembre 22'!$H$7:$N$22,2,FALSE),"0")</f>
        <v>0</v>
      </c>
      <c r="G45" s="368" t="str">
        <f>IFERROR(VLOOKUP(A45,'Control -LR-ES Noviembre 22'!$H$7:$N$22,5,FALSE),"0")</f>
        <v>0</v>
      </c>
      <c r="H45" s="368" t="str">
        <f>IFERROR(VLOOKUP(A45,'Control -LR-ES Noviembre 22'!$H$7:$N$22,4,FALSE),"0")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Noviembre 22'!$H$7:$N$22,3,FALSE),"0")</f>
        <v>0</v>
      </c>
      <c r="F46" s="368" t="str">
        <f>IFERROR(VLOOKUP(A46,'Control -LR-ES Noviembre 22'!$H$7:$N$22,2,FALSE),"0")</f>
        <v>0</v>
      </c>
      <c r="G46" s="368" t="str">
        <f>IFERROR(VLOOKUP(A46,'Control -LR-ES Noviembre 22'!$H$7:$N$22,5,FALSE),"0")</f>
        <v>0</v>
      </c>
      <c r="H46" s="368" t="str">
        <f>IFERROR(VLOOKUP(A46,'Control -LR-ES Noviembre 22'!$H$7:$N$22,4,FALSE),"0")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Noviembre 22'!$H$7:$N$22,3,FALSE),"0")</f>
        <v>0</v>
      </c>
      <c r="F47" s="368" t="str">
        <f>IFERROR(VLOOKUP(A47,'Control -LR-ES Noviembre 22'!$H$7:$N$22,2,FALSE),"0")</f>
        <v>0</v>
      </c>
      <c r="G47" s="368" t="str">
        <f>IFERROR(VLOOKUP(A47,'Control -LR-ES Noviembre 22'!$H$7:$N$22,5,FALSE),"0")</f>
        <v>0</v>
      </c>
      <c r="H47" s="368" t="str">
        <f>IFERROR(VLOOKUP(A47,'Control -LR-ES Noviembre 22'!$H$7:$N$22,4,FALSE),"0")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Noviembre 22'!$H$7:$N$22,3,FALSE),"0")</f>
        <v>0</v>
      </c>
      <c r="F48" s="368" t="str">
        <f>IFERROR(VLOOKUP(A48,'Control -LR-ES Noviembre 22'!$H$7:$N$22,2,FALSE),"0")</f>
        <v>0</v>
      </c>
      <c r="G48" s="368" t="str">
        <f>IFERROR(VLOOKUP(A48,'Control -LR-ES Noviembre 22'!$H$7:$N$22,5,FALSE),"0")</f>
        <v>0</v>
      </c>
      <c r="H48" s="368" t="str">
        <f>IFERROR(VLOOKUP(A48,'Control -LR-ES Noviembre 22'!$H$7:$N$22,4,FALSE),"0")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Noviembre 22'!$H$7:$N$22,3,FALSE),"0")</f>
        <v>0</v>
      </c>
      <c r="F49" s="368">
        <f>IFERROR(VLOOKUP(A49,'Control -LR-ES Noviembre 22'!$H$7:$N$22,2,FALSE),"0")</f>
        <v>690</v>
      </c>
      <c r="G49" s="368">
        <f>IFERROR(VLOOKUP(A49,'Control -LR-ES Noviembre 22'!$H$7:$N$22,5,FALSE),"0")</f>
        <v>0</v>
      </c>
      <c r="H49" s="368">
        <f>IFERROR(VLOOKUP(A49,'Control -LR-ES Noviembre 22'!$H$7:$N$22,4,FALSE),"0")</f>
        <v>0</v>
      </c>
      <c r="I49" s="326">
        <f t="shared" si="1"/>
        <v>690</v>
      </c>
      <c r="J49" s="375" t="s">
        <v>12</v>
      </c>
      <c r="K49" s="385">
        <f t="shared" si="2"/>
        <v>4291.8</v>
      </c>
      <c r="L49" s="454"/>
      <c r="M49" s="373" t="s">
        <v>336</v>
      </c>
      <c r="N49" s="372">
        <f t="shared" si="3"/>
        <v>690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Noviembre 22'!$H$7:$N$22,3,FALSE),"0")</f>
        <v>0</v>
      </c>
      <c r="F50" s="368" t="str">
        <f>IFERROR(VLOOKUP(A50,'Control -LR-ES Noviembre 22'!$H$7:$N$22,2,FALSE),"0")</f>
        <v>0</v>
      </c>
      <c r="G50" s="368" t="str">
        <f>IFERROR(VLOOKUP(A50,'Control -LR-ES Noviembre 22'!$H$7:$N$22,5,FALSE),"0")</f>
        <v>0</v>
      </c>
      <c r="H50" s="368" t="str">
        <f>IFERROR(VLOOKUP(A50,'Control -LR-ES Noviembre 22'!$H$7:$N$22,4,FALSE),"0")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Noviembre 22'!$H$7:$N$22,3,FALSE),"0")</f>
        <v>0</v>
      </c>
      <c r="F51" s="368" t="str">
        <f>IFERROR(VLOOKUP(A51,'Control -LR-ES Noviembre 22'!$H$7:$N$22,2,FALSE),"0")</f>
        <v>0</v>
      </c>
      <c r="G51" s="368" t="str">
        <f>IFERROR(VLOOKUP(A51,'Control -LR-ES Noviembre 22'!$H$7:$N$22,5,FALSE),"0")</f>
        <v>0</v>
      </c>
      <c r="H51" s="368" t="str">
        <f>IFERROR(VLOOKUP(A51,'Control -LR-ES Noviembre 22'!$H$7:$N$22,4,FALSE),"0")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Noviembre 22'!$H$7:$N$22,3,FALSE),"0")</f>
        <v>0</v>
      </c>
      <c r="F52" s="368" t="str">
        <f>IFERROR(VLOOKUP(A52,'Control -LR-ES Noviembre 22'!$H$7:$N$22,2,FALSE),"0")</f>
        <v>0</v>
      </c>
      <c r="G52" s="368" t="str">
        <f>IFERROR(VLOOKUP(A52,'Control -LR-ES Noviembre 22'!$H$7:$N$22,5,FALSE),"0")</f>
        <v>0</v>
      </c>
      <c r="H52" s="368" t="str">
        <f>IFERROR(VLOOKUP(A52,'Control -LR-ES Noviembre 22'!$H$7:$N$22,4,FALSE),"0")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Noviembre 22'!$H$7:$N$22,3,FALSE),"0")</f>
        <v>0</v>
      </c>
      <c r="F53" s="368">
        <f>IFERROR(VLOOKUP(A53,'Control -LR-ES Noviembre 22'!$H$7:$N$22,2,FALSE),"0")</f>
        <v>0</v>
      </c>
      <c r="G53" s="368">
        <f>IFERROR(VLOOKUP(A53,'Control -LR-ES Noviembre 22'!$H$7:$N$22,5,FALSE),"0")</f>
        <v>0</v>
      </c>
      <c r="H53" s="368">
        <f>IFERROR(VLOOKUP(A53,'Control -LR-ES Noviembre 22'!$H$7:$N$22,4,FALSE),"0")</f>
        <v>200</v>
      </c>
      <c r="I53" s="326">
        <f>E53+F53+G53+H53</f>
        <v>200</v>
      </c>
      <c r="J53" s="375"/>
      <c r="K53" s="385">
        <f>I53*D53</f>
        <v>642</v>
      </c>
      <c r="L53" s="454"/>
      <c r="M53" s="373" t="s">
        <v>261</v>
      </c>
      <c r="N53" s="477">
        <f>I53/200</f>
        <v>1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Noviembre 22'!$H$7:$N$22,3,FALSE),"0")</f>
        <v>1120</v>
      </c>
      <c r="F54" s="368">
        <f>IFERROR(VLOOKUP(A54,'Control -LR-ES Noviembre 22'!$H$7:$N$22,2,FALSE),"0")</f>
        <v>0</v>
      </c>
      <c r="G54" s="368">
        <f>IFERROR(VLOOKUP(A54,'Control -LR-ES Noviembre 22'!$H$7:$N$22,5,FALSE),"0")</f>
        <v>0</v>
      </c>
      <c r="H54" s="368">
        <f>IFERROR(VLOOKUP(A54,'Control -LR-ES Noviembre 22'!$H$7:$N$22,4,FALSE),"0")</f>
        <v>0</v>
      </c>
      <c r="I54" s="326">
        <f t="shared" si="1"/>
        <v>1120</v>
      </c>
      <c r="J54" s="375" t="s">
        <v>12</v>
      </c>
      <c r="K54" s="385">
        <f t="shared" si="2"/>
        <v>6260.8</v>
      </c>
      <c r="L54" s="454"/>
      <c r="M54" s="373">
        <v>20002380</v>
      </c>
      <c r="N54" s="372">
        <f t="shared" si="3"/>
        <v>1120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Noviembre 22'!$H$7:$N$22,3,FALSE),"0")</f>
        <v>0</v>
      </c>
      <c r="F55" s="368" t="str">
        <f>IFERROR(VLOOKUP(A55,'Control -LR-ES Noviembre 22'!$H$7:$N$22,2,FALSE),"0")</f>
        <v>0</v>
      </c>
      <c r="G55" s="368" t="str">
        <f>IFERROR(VLOOKUP(A55,'Control -LR-ES Noviembre 22'!$H$7:$N$22,5,FALSE),"0")</f>
        <v>0</v>
      </c>
      <c r="H55" s="368" t="str">
        <f>IFERROR(VLOOKUP(A55,'Control -LR-ES Noviembre 22'!$H$7:$N$22,4,FALSE),"0")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2410</v>
      </c>
      <c r="F56" s="326">
        <f>SUM(F8:F55)</f>
        <v>3700</v>
      </c>
      <c r="G56" s="326">
        <f>SUM(G8:G55)</f>
        <v>50</v>
      </c>
      <c r="H56" s="326">
        <f>SUM(H8:H55)</f>
        <v>1080</v>
      </c>
      <c r="I56" s="333">
        <f>SUM(I8:I55)</f>
        <v>7240</v>
      </c>
      <c r="J56" s="390" t="s">
        <v>12</v>
      </c>
      <c r="K56" s="461">
        <f>SUM(K8:K55)</f>
        <v>38406.5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38406.5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0.26801713251663128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10293.6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0.56757580097118976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21798.6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3.983700675666879E-3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0.16042336583651207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6161.3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Noviembre 22'!F62</f>
        <v>1591496.9212032426</v>
      </c>
      <c r="I66" s="279">
        <v>0.3</v>
      </c>
      <c r="J66" s="368" t="s">
        <v>10</v>
      </c>
      <c r="K66" s="395">
        <f>(H66*I66)</f>
        <v>477449.07636097277</v>
      </c>
      <c r="L66" s="386"/>
      <c r="M66" s="342">
        <v>20002369</v>
      </c>
      <c r="N66" s="381">
        <f>H66</f>
        <v>1591496.9212032426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Noviembre 22'!F62</f>
        <v>1591496.9212032426</v>
      </c>
      <c r="I67" s="279">
        <v>0.1</v>
      </c>
      <c r="J67" s="368" t="s">
        <v>10</v>
      </c>
      <c r="K67" s="395">
        <f>(H67*I67)</f>
        <v>159149.69212032427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39244.491999999998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636598.76848129707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8000000}">
    <filterColumn colId="8">
      <filters blank="1">
        <filter val="0,10"/>
        <filter val="0,30"/>
        <filter val="1.120,00"/>
        <filter val="1.190,00"/>
        <filter val="1.470,00"/>
        <filter val="100,00"/>
        <filter val="170,00"/>
        <filter val="180,00"/>
        <filter val="200,00"/>
        <filter val="230,00"/>
        <filter val="50,00"/>
        <filter val="600,00"/>
        <filter val="610,00"/>
        <filter val="630,00"/>
        <filter val="690,00"/>
        <filter val="7.240,00"/>
      </filters>
    </filterColumn>
  </autoFilter>
  <mergeCells count="22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pageSetUpPr fitToPage="1"/>
  </sheetPr>
  <dimension ref="A1:N91"/>
  <sheetViews>
    <sheetView topLeftCell="B1" zoomScale="98" zoomScaleNormal="98" workbookViewId="0">
      <selection activeCell="I55" sqref="I55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80068367</v>
      </c>
      <c r="C4" s="438">
        <v>44883</v>
      </c>
      <c r="D4" s="368" t="s">
        <v>261</v>
      </c>
      <c r="E4" s="368">
        <v>200</v>
      </c>
      <c r="F4" s="368" t="s">
        <v>325</v>
      </c>
      <c r="G4" s="393"/>
    </row>
    <row r="5" spans="2:14" x14ac:dyDescent="0.2">
      <c r="B5" s="368">
        <v>80068367</v>
      </c>
      <c r="C5" s="438">
        <v>44883</v>
      </c>
      <c r="D5" s="368" t="s">
        <v>369</v>
      </c>
      <c r="E5" s="368">
        <v>630</v>
      </c>
      <c r="F5" s="368" t="s">
        <v>325</v>
      </c>
      <c r="G5" s="393"/>
    </row>
    <row r="6" spans="2:14" x14ac:dyDescent="0.2">
      <c r="B6" s="368">
        <v>80068367</v>
      </c>
      <c r="C6" s="438">
        <v>44883</v>
      </c>
      <c r="D6" s="368" t="s">
        <v>77</v>
      </c>
      <c r="E6" s="368">
        <v>170</v>
      </c>
      <c r="F6" s="368" t="s">
        <v>325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80068367</v>
      </c>
      <c r="C7" s="438">
        <v>44883</v>
      </c>
      <c r="D7" s="368" t="s">
        <v>37</v>
      </c>
      <c r="E7" s="368">
        <v>50</v>
      </c>
      <c r="F7" s="368" t="s">
        <v>326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80068367</v>
      </c>
      <c r="C8" s="438">
        <v>44883</v>
      </c>
      <c r="D8" s="368" t="s">
        <v>69</v>
      </c>
      <c r="E8" s="368">
        <v>230</v>
      </c>
      <c r="F8" s="368" t="s">
        <v>323</v>
      </c>
      <c r="H8" s="54" t="s">
        <v>32</v>
      </c>
      <c r="I8" s="496"/>
      <c r="J8" s="496">
        <v>1190</v>
      </c>
      <c r="K8" s="496"/>
      <c r="L8" s="496"/>
      <c r="M8" s="496"/>
      <c r="N8" s="496">
        <v>1190</v>
      </c>
    </row>
    <row r="9" spans="2:14" x14ac:dyDescent="0.2">
      <c r="B9" s="368">
        <v>80068367</v>
      </c>
      <c r="C9" s="438">
        <v>44883</v>
      </c>
      <c r="D9" s="368" t="s">
        <v>354</v>
      </c>
      <c r="E9" s="368">
        <v>610</v>
      </c>
      <c r="F9" s="368" t="s">
        <v>323</v>
      </c>
      <c r="H9" s="54" t="s">
        <v>69</v>
      </c>
      <c r="I9" s="496">
        <v>230</v>
      </c>
      <c r="J9" s="496"/>
      <c r="K9" s="496"/>
      <c r="L9" s="496"/>
      <c r="M9" s="496"/>
      <c r="N9" s="496">
        <v>230</v>
      </c>
    </row>
    <row r="10" spans="2:14" x14ac:dyDescent="0.2">
      <c r="B10" s="368">
        <v>80068367</v>
      </c>
      <c r="C10" s="438">
        <v>44883</v>
      </c>
      <c r="D10" s="368" t="s">
        <v>32</v>
      </c>
      <c r="E10" s="368">
        <v>1190</v>
      </c>
      <c r="F10" s="368" t="s">
        <v>324</v>
      </c>
      <c r="H10" s="54" t="s">
        <v>65</v>
      </c>
      <c r="I10" s="496">
        <v>1470</v>
      </c>
      <c r="J10" s="496"/>
      <c r="K10" s="496"/>
      <c r="L10" s="496"/>
      <c r="M10" s="496"/>
      <c r="N10" s="496">
        <v>1470</v>
      </c>
    </row>
    <row r="11" spans="2:14" x14ac:dyDescent="0.2">
      <c r="B11" s="368">
        <v>80068367</v>
      </c>
      <c r="C11" s="438">
        <v>44883</v>
      </c>
      <c r="D11" s="368" t="s">
        <v>356</v>
      </c>
      <c r="E11" s="368">
        <v>80</v>
      </c>
      <c r="F11" s="368" t="s">
        <v>325</v>
      </c>
      <c r="H11" s="54" t="s">
        <v>329</v>
      </c>
      <c r="I11" s="496">
        <v>690</v>
      </c>
      <c r="J11" s="496"/>
      <c r="K11" s="496"/>
      <c r="L11" s="496"/>
      <c r="M11" s="496"/>
      <c r="N11" s="496">
        <v>690</v>
      </c>
    </row>
    <row r="12" spans="2:14" x14ac:dyDescent="0.2">
      <c r="B12" s="368">
        <v>80068367</v>
      </c>
      <c r="C12" s="438">
        <v>44883</v>
      </c>
      <c r="D12" s="368" t="s">
        <v>371</v>
      </c>
      <c r="E12" s="368">
        <v>600</v>
      </c>
      <c r="F12" s="368" t="s">
        <v>323</v>
      </c>
      <c r="H12" s="54" t="s">
        <v>77</v>
      </c>
      <c r="I12" s="496"/>
      <c r="J12" s="496"/>
      <c r="K12" s="496">
        <v>170</v>
      </c>
      <c r="L12" s="496"/>
      <c r="M12" s="496"/>
      <c r="N12" s="496">
        <v>170</v>
      </c>
    </row>
    <row r="13" spans="2:14" x14ac:dyDescent="0.2">
      <c r="B13" s="368">
        <v>80068367</v>
      </c>
      <c r="C13" s="438">
        <v>44883</v>
      </c>
      <c r="D13" s="368" t="s">
        <v>65</v>
      </c>
      <c r="E13" s="368">
        <v>1470</v>
      </c>
      <c r="F13" s="368" t="s">
        <v>323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80068367</v>
      </c>
      <c r="C14" s="438">
        <v>44883</v>
      </c>
      <c r="D14" s="368" t="s">
        <v>329</v>
      </c>
      <c r="E14" s="368">
        <v>690</v>
      </c>
      <c r="F14" s="368" t="s">
        <v>323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80068367</v>
      </c>
      <c r="C15" s="438">
        <v>44883</v>
      </c>
      <c r="D15" s="368" t="s">
        <v>356</v>
      </c>
      <c r="E15" s="368">
        <v>100</v>
      </c>
      <c r="F15" s="368" t="s">
        <v>324</v>
      </c>
      <c r="H15" s="54" t="s">
        <v>354</v>
      </c>
      <c r="I15" s="496">
        <v>610</v>
      </c>
      <c r="J15" s="496"/>
      <c r="K15" s="496"/>
      <c r="L15" s="496"/>
      <c r="M15" s="496"/>
      <c r="N15" s="496">
        <v>610</v>
      </c>
    </row>
    <row r="16" spans="2:14" x14ac:dyDescent="0.2">
      <c r="B16" s="368">
        <v>80068369</v>
      </c>
      <c r="C16" s="438">
        <v>44883</v>
      </c>
      <c r="D16" s="368" t="s">
        <v>377</v>
      </c>
      <c r="E16" s="368">
        <v>100</v>
      </c>
      <c r="F16" s="368" t="s">
        <v>323</v>
      </c>
      <c r="H16" s="54" t="s">
        <v>369</v>
      </c>
      <c r="I16" s="496"/>
      <c r="J16" s="496"/>
      <c r="K16" s="496">
        <v>630</v>
      </c>
      <c r="L16" s="496"/>
      <c r="M16" s="496"/>
      <c r="N16" s="496">
        <v>630</v>
      </c>
    </row>
    <row r="17" spans="2:14" x14ac:dyDescent="0.2">
      <c r="B17" s="368"/>
      <c r="C17" s="438"/>
      <c r="D17" s="368"/>
      <c r="E17" s="368"/>
      <c r="F17" s="368"/>
      <c r="H17" s="54" t="s">
        <v>356</v>
      </c>
      <c r="I17" s="496"/>
      <c r="J17" s="496">
        <v>100</v>
      </c>
      <c r="K17" s="496">
        <v>80</v>
      </c>
      <c r="L17" s="496"/>
      <c r="M17" s="496"/>
      <c r="N17" s="496">
        <v>180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600</v>
      </c>
      <c r="J18" s="496"/>
      <c r="K18" s="496"/>
      <c r="L18" s="496"/>
      <c r="M18" s="496"/>
      <c r="N18" s="496">
        <v>600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1120</v>
      </c>
      <c r="K19" s="496"/>
      <c r="L19" s="496"/>
      <c r="M19" s="496"/>
      <c r="N19" s="496">
        <v>1120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200</v>
      </c>
      <c r="L20" s="496"/>
      <c r="M20" s="496"/>
      <c r="N20" s="496">
        <v>200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100</v>
      </c>
      <c r="J21" s="496"/>
      <c r="K21" s="496"/>
      <c r="L21" s="496"/>
      <c r="M21" s="496"/>
      <c r="N21" s="496">
        <v>100</v>
      </c>
    </row>
    <row r="22" spans="2:14" x14ac:dyDescent="0.2">
      <c r="B22" s="368">
        <v>1750</v>
      </c>
      <c r="C22" s="438"/>
      <c r="D22" s="368" t="s">
        <v>384</v>
      </c>
      <c r="E22" s="368">
        <v>1120</v>
      </c>
      <c r="F22" s="368" t="s">
        <v>324</v>
      </c>
      <c r="H22" s="54" t="s">
        <v>24</v>
      </c>
      <c r="I22" s="496">
        <v>3700</v>
      </c>
      <c r="J22" s="496">
        <v>2410</v>
      </c>
      <c r="K22" s="496">
        <v>1080</v>
      </c>
      <c r="L22" s="496">
        <v>50</v>
      </c>
      <c r="M22" s="496"/>
      <c r="N22" s="496">
        <v>7240</v>
      </c>
    </row>
    <row r="23" spans="2:14" x14ac:dyDescent="0.2">
      <c r="B23" s="368"/>
      <c r="C23" s="438"/>
      <c r="D23" s="368"/>
      <c r="E23" s="368"/>
      <c r="F23" s="368"/>
      <c r="H23"/>
      <c r="I23"/>
      <c r="J23"/>
      <c r="K23"/>
      <c r="L23"/>
      <c r="M23"/>
      <c r="N23"/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9000000}"/>
  <dataValidations count="6">
    <dataValidation type="list" allowBlank="1" showInputMessage="1" showErrorMessage="1" sqref="D4:D5 D7:D22" xr:uid="{00000000-0002-0000-A900-000000000000}">
      <formula1>$B$45:$B$91</formula1>
    </dataValidation>
    <dataValidation type="list" allowBlank="1" showInputMessage="1" showErrorMessage="1" sqref="D31" xr:uid="{00000000-0002-0000-A900-000001000000}">
      <formula1>$B$45:$B$63</formula1>
    </dataValidation>
    <dataValidation type="list" allowBlank="1" showInputMessage="1" showErrorMessage="1" sqref="D6" xr:uid="{00000000-0002-0000-A900-000002000000}">
      <formula1>$B$45:$B$82</formula1>
    </dataValidation>
    <dataValidation type="list" allowBlank="1" showInputMessage="1" showErrorMessage="1" sqref="D23:D30" xr:uid="{00000000-0002-0000-A900-000003000000}">
      <formula1>$B$45:$B$83</formula1>
    </dataValidation>
    <dataValidation type="list" allowBlank="1" showInputMessage="1" showErrorMessage="1" sqref="F24:F38" xr:uid="{00000000-0002-0000-A900-000004000000}">
      <formula1>$C$53:$C$55</formula1>
    </dataValidation>
    <dataValidation type="list" allowBlank="1" showInputMessage="1" showErrorMessage="1" sqref="F4:F23" xr:uid="{00000000-0002-0000-A900-000005000000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filterMode="1">
    <tabColor rgb="FFFFC000"/>
    <pageSetUpPr fitToPage="1"/>
  </sheetPr>
  <dimension ref="A2:W148"/>
  <sheetViews>
    <sheetView showGridLines="0" topLeftCell="A56" zoomScale="85" zoomScaleNormal="85" workbookViewId="0">
      <selection activeCell="F62" sqref="F62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(L62+#REF!)/'Certifi, servi.EM Diciembre 22'!L2+L60+L56+#REF!+#REF!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395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</v>
      </c>
      <c r="E8" s="371">
        <f>IFERROR(VLOOKUP(A8,'Control-EM Diciembre  2022 '!$H$3:$L$33,2,FALSE),"0")</f>
        <v>300</v>
      </c>
      <c r="F8" s="371">
        <f>IFERROR(VLOOKUP(A8,'Control-EM Diciembre  2022 '!$H$6:$L$33,3,FALSE),"0")</f>
        <v>2270</v>
      </c>
      <c r="G8" s="371">
        <f t="shared" ref="G8:G54" si="0">E8+F8</f>
        <v>2570</v>
      </c>
      <c r="H8" s="368" t="s">
        <v>12</v>
      </c>
      <c r="I8" s="238">
        <f t="shared" ref="I8:I54" si="1">IFERROR(+D8*G8,"")</f>
        <v>7761.4</v>
      </c>
      <c r="J8" s="295"/>
      <c r="K8" s="270">
        <f t="shared" ref="K8:K43" si="2">I8+F8</f>
        <v>10031.4</v>
      </c>
      <c r="M8" s="373" t="s">
        <v>169</v>
      </c>
      <c r="N8" s="372">
        <f>G8</f>
        <v>2570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4.04</v>
      </c>
      <c r="E9" s="371">
        <f>IFERROR(VLOOKUP(A9,'Control-EM Diciembre  2022 '!$H$3:$L$33,2,FALSE),"0")</f>
        <v>870</v>
      </c>
      <c r="F9" s="371">
        <f>IFERROR(VLOOKUP(A9,'Control-EM Diciembre  2022 '!$H$6:$L$33,3,FALSE),"0")</f>
        <v>0</v>
      </c>
      <c r="G9" s="371">
        <f t="shared" si="0"/>
        <v>870</v>
      </c>
      <c r="H9" s="368" t="s">
        <v>12</v>
      </c>
      <c r="I9" s="238">
        <f t="shared" si="1"/>
        <v>3514.8</v>
      </c>
      <c r="J9" s="295"/>
      <c r="K9" s="270">
        <f t="shared" si="2"/>
        <v>3514.8</v>
      </c>
      <c r="L9" s="373"/>
      <c r="M9" s="373" t="s">
        <v>152</v>
      </c>
      <c r="N9" s="372">
        <f t="shared" ref="N9:N54" si="4">G9</f>
        <v>870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</v>
      </c>
      <c r="E10" s="371">
        <f>IFERROR(VLOOKUP(A10,'Control-EM Diciembre  2022 '!$H$3:$L$33,2,FALSE),"0")</f>
        <v>1900</v>
      </c>
      <c r="F10" s="371">
        <f>IFERROR(VLOOKUP(A10,'Control-EM Diciembre  2022 '!$H$6:$L$33,3,FALSE),"0")</f>
        <v>0</v>
      </c>
      <c r="G10" s="371">
        <f t="shared" si="0"/>
        <v>1900</v>
      </c>
      <c r="H10" s="368" t="s">
        <v>12</v>
      </c>
      <c r="I10" s="238">
        <f t="shared" si="1"/>
        <v>5814</v>
      </c>
      <c r="J10" s="295"/>
      <c r="K10" s="270">
        <f t="shared" si="2"/>
        <v>5814</v>
      </c>
      <c r="L10" s="373"/>
      <c r="M10" s="373" t="s">
        <v>154</v>
      </c>
      <c r="N10" s="372">
        <f t="shared" si="4"/>
        <v>1900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</v>
      </c>
      <c r="E11" s="371" t="str">
        <f>IFERROR(VLOOKUP(A11,'Control-EM Diciembre  2022 '!$H$3:$L$33,2,FALSE),"0")</f>
        <v>0</v>
      </c>
      <c r="F11" s="371" t="str">
        <f>IFERROR(VLOOKUP(A11,'Control-EM Diciembre  2022 '!$H$6:$L$33,3,FALSE),"0")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</v>
      </c>
      <c r="E12" s="371" t="str">
        <f>IFERROR(VLOOKUP(A12,'Control-EM Diciembre  2022 '!$H$3:$L$33,2,FALSE),"0")</f>
        <v>0</v>
      </c>
      <c r="F12" s="371" t="str">
        <f>IFERROR(VLOOKUP(A12,'Control-EM Diciembre  2022 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</v>
      </c>
      <c r="E13" s="371" t="str">
        <f>IFERROR(VLOOKUP(A13,'Control-EM Diciembre  2022 '!$H$3:$L$33,2,FALSE),"0")</f>
        <v>0</v>
      </c>
      <c r="F13" s="371" t="str">
        <f>IFERROR(VLOOKUP(A13,'Control-EM Diciembre  2022 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4.3899999999999997</v>
      </c>
      <c r="E14" s="371">
        <f>IFERROR(VLOOKUP(A14,'Control-EM Diciembre  2022 '!$H$3:$L$33,2,FALSE),"0")</f>
        <v>360</v>
      </c>
      <c r="F14" s="371">
        <f>IFERROR(VLOOKUP(A14,'Control-EM Diciembre  2022 '!$H$6:$L$33,3,FALSE),"0")</f>
        <v>0</v>
      </c>
      <c r="G14" s="371">
        <f t="shared" si="0"/>
        <v>360</v>
      </c>
      <c r="H14" s="368" t="s">
        <v>12</v>
      </c>
      <c r="I14" s="238">
        <f t="shared" si="1"/>
        <v>1580.3999999999999</v>
      </c>
      <c r="J14" s="295"/>
      <c r="K14" s="270">
        <f t="shared" si="2"/>
        <v>1580.3999999999999</v>
      </c>
      <c r="L14" s="373"/>
      <c r="M14" s="373" t="s">
        <v>156</v>
      </c>
      <c r="N14" s="372">
        <f t="shared" si="4"/>
        <v>360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3.51</v>
      </c>
      <c r="E15" s="371">
        <f>IFERROR(VLOOKUP(A15,'Control-EM Diciembre  2022 '!$H$3:$L$33,2,FALSE),"0")</f>
        <v>100</v>
      </c>
      <c r="F15" s="371">
        <f>IFERROR(VLOOKUP(A15,'Control-EM Diciembre  2022 '!$H$6:$L$33,3,FALSE),"0")</f>
        <v>0</v>
      </c>
      <c r="G15" s="371">
        <f t="shared" si="0"/>
        <v>100</v>
      </c>
      <c r="H15" s="375" t="s">
        <v>12</v>
      </c>
      <c r="I15" s="238">
        <f t="shared" si="1"/>
        <v>351</v>
      </c>
      <c r="J15" s="295"/>
      <c r="K15" s="270">
        <f t="shared" si="2"/>
        <v>351</v>
      </c>
      <c r="L15" s="373"/>
      <c r="M15" s="373" t="s">
        <v>347</v>
      </c>
      <c r="N15" s="372">
        <f t="shared" si="4"/>
        <v>100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5.58</v>
      </c>
      <c r="E16" s="371" t="str">
        <f>IFERROR(VLOOKUP(A16,'Control-EM Diciembre  2022 '!$H$3:$L$33,2,FALSE),"0")</f>
        <v>0</v>
      </c>
      <c r="F16" s="371" t="str">
        <f>IFERROR(VLOOKUP(A16,'Control-EM Diciembre  2022 '!$H$6:$L$33,3,FALSE),"0")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hidden="1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1.5</v>
      </c>
      <c r="E17" s="371" t="str">
        <f>IFERROR(VLOOKUP(A17,'Control-EM Diciembre  2022 '!$H$3:$L$33,2,FALSE),"0")</f>
        <v>0</v>
      </c>
      <c r="F17" s="371" t="str">
        <f>IFERROR(VLOOKUP(A17,'Control-EM Diciembre  2022 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 t="s">
        <v>252</v>
      </c>
      <c r="N17" s="372">
        <f t="shared" si="4"/>
        <v>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2.34</v>
      </c>
      <c r="E18" s="371">
        <f>IFERROR(VLOOKUP(A18,'Control-EM Diciembre  2022 '!$H$3:$L$33,2,FALSE),"0")</f>
        <v>40</v>
      </c>
      <c r="F18" s="371">
        <f>IFERROR(VLOOKUP(A18,'Control-EM Diciembre  2022 '!$H$6:$L$33,3,FALSE),"0")</f>
        <v>540</v>
      </c>
      <c r="G18" s="371">
        <f t="shared" si="0"/>
        <v>580</v>
      </c>
      <c r="H18" s="375" t="s">
        <v>12</v>
      </c>
      <c r="I18" s="238">
        <f t="shared" si="1"/>
        <v>1357.1999999999998</v>
      </c>
      <c r="J18" s="295"/>
      <c r="K18" s="270">
        <f t="shared" si="2"/>
        <v>1897.1999999999998</v>
      </c>
      <c r="L18" s="376"/>
      <c r="M18" s="373" t="s">
        <v>151</v>
      </c>
      <c r="N18" s="372">
        <f t="shared" si="4"/>
        <v>580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</v>
      </c>
      <c r="E19" s="371" t="str">
        <f>IFERROR(VLOOKUP(A19,'Control-EM Diciembre  2022 '!$H$3:$L$33,2,FALSE),"0")</f>
        <v>0</v>
      </c>
      <c r="F19" s="371" t="str">
        <f>IFERROR(VLOOKUP(A19,'Control-EM Diciembre  2022 '!$H$6:$L$33,3,FALSE),"0")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</v>
      </c>
      <c r="E20" s="371" t="str">
        <f>IFERROR(VLOOKUP(A20,'Control-EM Diciembre  2022 '!$H$3:$L$33,2,FALSE),"0")</f>
        <v>0</v>
      </c>
      <c r="F20" s="371" t="str">
        <f>IFERROR(VLOOKUP(A20,'Control-EM Diciembre  2022 '!$H$6:$L$33,3,FALSE),"0")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</v>
      </c>
      <c r="E21" s="371" t="str">
        <f>IFERROR(VLOOKUP(A21,'Control-EM Diciembre  2022 '!$H$3:$L$33,2,FALSE),"0")</f>
        <v>0</v>
      </c>
      <c r="F21" s="371" t="str">
        <f>IFERROR(VLOOKUP(A21,'Control-EM Diciembre  2022 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Diciembre  2022 '!$H$3:$L$33,2,FALSE),"0")</f>
        <v>0</v>
      </c>
      <c r="F22" s="371" t="str">
        <f>IFERROR(VLOOKUP(A22,'Control-EM Diciembre  2022 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</v>
      </c>
      <c r="E23" s="371" t="str">
        <f>IFERROR(VLOOKUP(A23,'Control-EM Diciembre  2022 '!$H$3:$L$33,2,FALSE),"0")</f>
        <v>0</v>
      </c>
      <c r="F23" s="371" t="str">
        <f>IFERROR(VLOOKUP(A23,'Control-EM Diciembre  2022 '!$H$6:$L$33,3,FALSE),"0")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4.32</v>
      </c>
      <c r="E24" s="371">
        <f>IFERROR(VLOOKUP(A24,'Control-EM Diciembre  2022 '!$H$3:$L$33,2,FALSE),"0")</f>
        <v>0</v>
      </c>
      <c r="F24" s="371">
        <f>IFERROR(VLOOKUP(A24,'Control-EM Diciembre  2022 '!$H$6:$L$33,3,FALSE),"0")</f>
        <v>540</v>
      </c>
      <c r="G24" s="371">
        <f t="shared" si="0"/>
        <v>540</v>
      </c>
      <c r="H24" s="375" t="s">
        <v>12</v>
      </c>
      <c r="I24" s="238">
        <f t="shared" si="1"/>
        <v>2332.8000000000002</v>
      </c>
      <c r="J24" s="295"/>
      <c r="K24" s="270">
        <f t="shared" si="2"/>
        <v>2872.8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7.75</v>
      </c>
      <c r="E25" s="371" t="str">
        <f>IFERROR(VLOOKUP(A25,'Control-EM Diciembre  2022 '!$H$3:$L$33,2,FALSE),"0")</f>
        <v>0</v>
      </c>
      <c r="F25" s="371" t="str">
        <f>IFERROR(VLOOKUP(A25,'Control-EM Diciembre  2022 '!$H$6:$L$33,3,FALSE),"0")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8.26</v>
      </c>
      <c r="E26" s="371" t="str">
        <f>IFERROR(VLOOKUP(A26,'Control-EM Diciembre  2022 '!$H$3:$L$33,2,FALSE),"0")</f>
        <v>0</v>
      </c>
      <c r="F26" s="371" t="str">
        <f>IFERROR(VLOOKUP(A26,'Control-EM Diciembre  2022 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</v>
      </c>
      <c r="E27" s="371">
        <f>IFERROR(VLOOKUP(A27,'Control-EM Diciembre  2022 '!$H$3:$L$33,2,FALSE),"0")</f>
        <v>0</v>
      </c>
      <c r="F27" s="371">
        <f>IFERROR(VLOOKUP(A27,'Control-EM Diciembre  2022 '!$H$6:$L$33,3,FALSE),"0")</f>
        <v>1000</v>
      </c>
      <c r="G27" s="371">
        <f t="shared" si="0"/>
        <v>1000</v>
      </c>
      <c r="H27" s="375" t="s">
        <v>12</v>
      </c>
      <c r="I27" s="238">
        <f t="shared" si="1"/>
        <v>7390</v>
      </c>
      <c r="J27" s="295"/>
      <c r="K27" s="270">
        <f t="shared" si="2"/>
        <v>8390</v>
      </c>
      <c r="L27" s="358"/>
      <c r="M27" s="373" t="s">
        <v>176</v>
      </c>
      <c r="N27" s="372">
        <f t="shared" si="4"/>
        <v>1000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Diciembre  2022 '!$H$3:$L$33,2,FALSE),"0")</f>
        <v>0</v>
      </c>
      <c r="F28" s="371" t="str">
        <f>IFERROR(VLOOKUP(A28,'Control-EM Diciembre  2022 '!$H$6:$L$33,3,FALSE),"0")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</v>
      </c>
      <c r="E29" s="371" t="str">
        <f>IFERROR(VLOOKUP(A29,'Control-EM Diciembre  2022 '!$H$3:$L$33,2,FALSE),"0")</f>
        <v>0</v>
      </c>
      <c r="F29" s="371" t="str">
        <f>IFERROR(VLOOKUP(A29,'Control-EM Diciembre  2022 '!$H$6:$L$33,3,FALSE),"0")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</v>
      </c>
      <c r="E30" s="371" t="str">
        <f>IFERROR(VLOOKUP(A30,'Control-EM Diciembre  2022 '!$H$3:$L$33,2,FALSE),"0")</f>
        <v>0</v>
      </c>
      <c r="F30" s="371" t="str">
        <f>IFERROR(VLOOKUP(A30,'Control-EM Diciembre  2022 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4.97</v>
      </c>
      <c r="E31" s="371">
        <f>IFERROR(VLOOKUP(A31,'Control-EM Diciembre  2022 '!$H$3:$L$33,2,FALSE),"0")</f>
        <v>110</v>
      </c>
      <c r="F31" s="371">
        <f>IFERROR(VLOOKUP(A31,'Control-EM Diciembre  2022 '!$H$6:$L$33,3,FALSE),"0")</f>
        <v>0</v>
      </c>
      <c r="G31" s="371">
        <f t="shared" si="0"/>
        <v>110</v>
      </c>
      <c r="H31" s="368" t="s">
        <v>12</v>
      </c>
      <c r="I31" s="238">
        <f t="shared" si="1"/>
        <v>546.69999999999993</v>
      </c>
      <c r="J31" s="295"/>
      <c r="K31" s="270">
        <f t="shared" si="2"/>
        <v>546.69999999999993</v>
      </c>
      <c r="M31" s="373" t="s">
        <v>170</v>
      </c>
      <c r="N31" s="372">
        <f t="shared" si="4"/>
        <v>110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4.1900000000000004</v>
      </c>
      <c r="E32" s="371" t="str">
        <f>IFERROR(VLOOKUP(A32,'Control-EM Diciembre  2022 '!$H$3:$L$33,2,FALSE),"0")</f>
        <v>0</v>
      </c>
      <c r="F32" s="371" t="str">
        <f>IFERROR(VLOOKUP(A32,'Control-EM Diciembre  2022 '!$H$6:$L$33,3,FALSE),"0")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</v>
      </c>
      <c r="E33" s="371" t="str">
        <f>IFERROR(VLOOKUP(A33,'Control-EM Diciembre  2022 '!$H$3:$L$33,2,FALSE),"0")</f>
        <v>0</v>
      </c>
      <c r="F33" s="371" t="str">
        <f>IFERROR(VLOOKUP(A33,'Control-EM Diciembre  2022 '!$H$6:$L$33,3,FALSE),"0")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5.54</v>
      </c>
      <c r="E34" s="371" t="str">
        <f>IFERROR(VLOOKUP(A34,'Control-EM Diciembre  2022 '!$H$3:$L$33,2,FALSE),"0")</f>
        <v>0</v>
      </c>
      <c r="F34" s="371" t="str">
        <f>IFERROR(VLOOKUP(A34,'Control-EM Diciembre  2022 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</v>
      </c>
      <c r="E35" s="371">
        <f>IFERROR(VLOOKUP(A35,'Control-EM Diciembre  2022 '!$H$3:$L$33,2,FALSE),"0")</f>
        <v>340</v>
      </c>
      <c r="F35" s="371">
        <f>IFERROR(VLOOKUP(A35,'Control-EM Diciembre  2022 '!$H$6:$L$33,3,FALSE),"0")</f>
        <v>0</v>
      </c>
      <c r="G35" s="371">
        <f t="shared" si="0"/>
        <v>340</v>
      </c>
      <c r="H35" s="375" t="s">
        <v>12</v>
      </c>
      <c r="I35" s="238">
        <f t="shared" si="1"/>
        <v>2288.2000000000003</v>
      </c>
      <c r="J35" s="295"/>
      <c r="K35" s="270">
        <f t="shared" si="2"/>
        <v>2288.2000000000003</v>
      </c>
      <c r="L35" s="358"/>
      <c r="M35" s="373" t="s">
        <v>155</v>
      </c>
      <c r="N35" s="372">
        <f t="shared" si="4"/>
        <v>340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4.32</v>
      </c>
      <c r="E36" s="371">
        <f>IFERROR(VLOOKUP(A36,'Control-EM Diciembre  2022 '!$H$3:$L$33,2,FALSE),"0")</f>
        <v>0</v>
      </c>
      <c r="F36" s="371">
        <f>IFERROR(VLOOKUP(A36,'Control-EM Diciembre  2022 '!$H$6:$L$33,3,FALSE),"0")</f>
        <v>300</v>
      </c>
      <c r="G36" s="371">
        <f t="shared" si="0"/>
        <v>300</v>
      </c>
      <c r="H36" s="375" t="s">
        <v>12</v>
      </c>
      <c r="I36" s="238">
        <f t="shared" si="1"/>
        <v>1296</v>
      </c>
      <c r="J36" s="295"/>
      <c r="K36" s="270">
        <f t="shared" si="2"/>
        <v>1596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3.28</v>
      </c>
      <c r="E37" s="371" t="str">
        <f>IFERROR(VLOOKUP(A37,'Control-EM Diciembre  2022 '!$H$3:$L$33,2,FALSE),"0")</f>
        <v>0</v>
      </c>
      <c r="F37" s="371" t="str">
        <f>IFERROR(VLOOKUP(A37,'Control-EM Diciembre  2022 '!$H$6:$L$33,3,FALSE),"0")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5.59</v>
      </c>
      <c r="E38" s="371">
        <f>IFERROR(VLOOKUP(A38,'Control-EM Diciembre  2022 '!$H$3:$L$33,2,FALSE),"0")</f>
        <v>200</v>
      </c>
      <c r="F38" s="371">
        <f>IFERROR(VLOOKUP(A38,'Control-EM Diciembre  2022 '!$H$6:$L$33,3,FALSE),"0")</f>
        <v>0</v>
      </c>
      <c r="G38" s="371">
        <f t="shared" si="0"/>
        <v>200</v>
      </c>
      <c r="H38" s="375" t="s">
        <v>12</v>
      </c>
      <c r="I38" s="238">
        <f t="shared" si="1"/>
        <v>1118</v>
      </c>
      <c r="J38" s="295"/>
      <c r="K38" s="270">
        <f t="shared" si="2"/>
        <v>1118</v>
      </c>
      <c r="M38" s="373" t="s">
        <v>248</v>
      </c>
      <c r="N38" s="372">
        <f t="shared" si="4"/>
        <v>200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</v>
      </c>
      <c r="E39" s="371">
        <f>IFERROR(VLOOKUP(A39,'Control-EM Diciembre  2022 '!$H$3:$L$33,2,FALSE),"0")</f>
        <v>220</v>
      </c>
      <c r="F39" s="371">
        <f>IFERROR(VLOOKUP(A39,'Control-EM Diciembre  2022 '!$H$6:$L$33,3,FALSE),"0")</f>
        <v>1000</v>
      </c>
      <c r="G39" s="371">
        <f t="shared" si="0"/>
        <v>1220</v>
      </c>
      <c r="H39" s="368" t="s">
        <v>12</v>
      </c>
      <c r="I39" s="238">
        <f t="shared" si="1"/>
        <v>6661.2</v>
      </c>
      <c r="J39" s="295"/>
      <c r="K39" s="270">
        <f t="shared" si="2"/>
        <v>7661.2</v>
      </c>
      <c r="M39" s="373" t="s">
        <v>189</v>
      </c>
      <c r="N39" s="372">
        <f t="shared" si="4"/>
        <v>1220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</v>
      </c>
      <c r="E40" s="371" t="str">
        <f>IFERROR(VLOOKUP(A40,'Control-EM Diciembre  2022 '!$H$3:$L$33,2,FALSE),"0")</f>
        <v>0</v>
      </c>
      <c r="F40" s="371" t="str">
        <f>IFERROR(VLOOKUP(A40,'Control-EM Diciembre  2022 '!$H$6:$L$33,3,FALSE),"0")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4.0999999999999996</v>
      </c>
      <c r="E41" s="371">
        <f>IFERROR(VLOOKUP(A41,'Control-EM Diciembre  2022 '!$H$3:$L$33,2,FALSE),"0")</f>
        <v>0</v>
      </c>
      <c r="F41" s="371">
        <f>IFERROR(VLOOKUP(A41,'Control-EM Diciembre  2022 '!$H$6:$L$33,3,FALSE),"0")</f>
        <v>275</v>
      </c>
      <c r="G41" s="371">
        <f t="shared" si="0"/>
        <v>275</v>
      </c>
      <c r="H41" s="368" t="s">
        <v>12</v>
      </c>
      <c r="I41" s="238">
        <f t="shared" si="1"/>
        <v>1127.5</v>
      </c>
      <c r="J41" s="295"/>
      <c r="K41" s="270">
        <f t="shared" si="2"/>
        <v>1402.5</v>
      </c>
      <c r="L41" s="381"/>
      <c r="M41" s="373" t="s">
        <v>244</v>
      </c>
      <c r="N41" s="372">
        <f t="shared" si="4"/>
        <v>275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4.0999999999999996</v>
      </c>
      <c r="E42" s="371">
        <f>IFERROR(VLOOKUP(A42,'Control-EM Diciembre  2022 '!$H$3:$L$33,2,FALSE),"0")</f>
        <v>320</v>
      </c>
      <c r="F42" s="371">
        <f>IFERROR(VLOOKUP(A42,'Control-EM Diciembre  2022 '!$H$6:$L$33,3,FALSE),"0")</f>
        <v>0</v>
      </c>
      <c r="G42" s="371">
        <f t="shared" si="0"/>
        <v>320</v>
      </c>
      <c r="H42" s="375" t="s">
        <v>12</v>
      </c>
      <c r="I42" s="238">
        <f t="shared" si="1"/>
        <v>1312</v>
      </c>
      <c r="J42" s="295"/>
      <c r="K42" s="270">
        <f t="shared" si="2"/>
        <v>1312</v>
      </c>
      <c r="M42" s="373" t="s">
        <v>249</v>
      </c>
      <c r="N42" s="372">
        <f t="shared" si="4"/>
        <v>320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6.05</v>
      </c>
      <c r="E43" s="371" t="str">
        <f>IFERROR(VLOOKUP(A43,'Control-EM Diciembre  2022 '!$H$3:$L$33,2,FALSE),"0")</f>
        <v>0</v>
      </c>
      <c r="F43" s="371" t="str">
        <f>IFERROR(VLOOKUP(A43,'Control-EM Diciembre  2022 '!$H$6:$L$33,3,FALSE),"0")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</v>
      </c>
      <c r="E44" s="371" t="str">
        <f>IFERROR(VLOOKUP(A44,'Control-EM Diciembre  2022 '!$H$3:$L$33,2,FALSE),"0")</f>
        <v>0</v>
      </c>
      <c r="F44" s="371" t="str">
        <f>IFERROR(VLOOKUP(A44,'Control-EM Diciembre  2022 '!$H$6:$L$33,3,FALSE),"0")</f>
        <v>0</v>
      </c>
      <c r="G44" s="371">
        <f t="shared" si="0"/>
        <v>0</v>
      </c>
      <c r="H44" s="368" t="str">
        <f>IFERROR(VLOOKUP(A45,'Control -LR-ES Diciembre 22 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</v>
      </c>
      <c r="E45" s="371" t="str">
        <f>IFERROR(VLOOKUP(A45,'Control-EM Diciembre  2022 '!$H$3:$L$33,2,FALSE),"0")</f>
        <v>0</v>
      </c>
      <c r="F45" s="371" t="str">
        <f>IFERROR(VLOOKUP(A45,'Control-EM Diciembre  2022 '!$H$6:$L$33,3,FALSE),"0")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</v>
      </c>
      <c r="E46" s="371" t="str">
        <f>IFERROR(VLOOKUP(A46,'Control-EM Diciembre  2022 '!$H$3:$L$33,2,FALSE),"0")</f>
        <v>0</v>
      </c>
      <c r="F46" s="371" t="str">
        <f>IFERROR(VLOOKUP(A46,'Control-EM Diciembre  2022 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</v>
      </c>
      <c r="E47" s="371" t="str">
        <f>IFERROR(VLOOKUP(A47,'Control-EM Diciembre  2022 '!$H$3:$L$33,2,FALSE),"0")</f>
        <v>0</v>
      </c>
      <c r="F47" s="371" t="str">
        <f>IFERROR(VLOOKUP(A47,'Control-EM Diciembre  2022 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</v>
      </c>
      <c r="E48" s="371">
        <f>IFERROR(VLOOKUP(A48,'Control-EM Diciembre  2022 '!$H$3:$L$33,2,FALSE),"0")</f>
        <v>150</v>
      </c>
      <c r="F48" s="371">
        <f>IFERROR(VLOOKUP(A48,'Control-EM Diciembre  2022 '!$H$6:$L$33,3,FALSE),"0")</f>
        <v>0</v>
      </c>
      <c r="G48" s="371">
        <f t="shared" si="0"/>
        <v>150</v>
      </c>
      <c r="H48" s="375" t="s">
        <v>12</v>
      </c>
      <c r="I48" s="238">
        <f t="shared" si="1"/>
        <v>870</v>
      </c>
      <c r="J48" s="295"/>
      <c r="K48" s="270"/>
      <c r="M48" s="373" t="s">
        <v>345</v>
      </c>
      <c r="N48" s="372">
        <f t="shared" si="4"/>
        <v>150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</v>
      </c>
      <c r="E49" s="371" t="str">
        <f>IFERROR(VLOOKUP(A49,'Control-EM Diciembre  2022 '!$H$3:$L$33,2,FALSE),"0")</f>
        <v>0</v>
      </c>
      <c r="F49" s="371" t="str">
        <f>IFERROR(VLOOKUP(A49,'Control-EM Diciembre  2022 '!$H$6:$L$33,3,FALSE),"0")</f>
        <v>0</v>
      </c>
      <c r="G49" s="371">
        <f t="shared" si="0"/>
        <v>0</v>
      </c>
      <c r="H49" s="375" t="s">
        <v>12</v>
      </c>
      <c r="I49" s="238">
        <f t="shared" si="1"/>
        <v>0</v>
      </c>
      <c r="J49" s="295"/>
      <c r="K49" s="270"/>
      <c r="M49" s="373" t="s">
        <v>345</v>
      </c>
      <c r="N49" s="372">
        <f t="shared" si="4"/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</v>
      </c>
      <c r="E50" s="371" t="str">
        <f>IFERROR(VLOOKUP(A50,'Control-EM Diciembre  2022 '!$H$3:$L$33,2,FALSE),"0")</f>
        <v>0</v>
      </c>
      <c r="F50" s="371" t="str">
        <f>IFERROR(VLOOKUP(A50,'Control-EM Diciembre  2022 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</v>
      </c>
      <c r="E51" s="371" t="str">
        <f>IFERROR(VLOOKUP(A51,'Control-EM Diciembre  2022 '!$H$3:$L$33,2,FALSE),"0")</f>
        <v>0</v>
      </c>
      <c r="F51" s="371" t="str">
        <f>IFERROR(VLOOKUP(A51,'Control-EM Diciembre  2022 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</v>
      </c>
      <c r="E52" s="371" t="str">
        <f>IFERROR(VLOOKUP(A52,'Control-EM Diciembre  2022 '!$H$3:$L$33,2,FALSE),"0")</f>
        <v>0</v>
      </c>
      <c r="F52" s="371" t="str">
        <f>IFERROR(VLOOKUP(A52,'Control-EM Diciembre  2022 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5.59</v>
      </c>
      <c r="E53" s="371">
        <f>IFERROR(VLOOKUP(A53,'Control-EM Diciembre  2022 '!$H$3:$L$33,2,FALSE),"0")</f>
        <v>1500</v>
      </c>
      <c r="F53" s="371">
        <f>IFERROR(VLOOKUP(A53,'Control-EM Diciembre  2022 '!$H$6:$L$33,3,FALSE),"0")</f>
        <v>0</v>
      </c>
      <c r="G53" s="371">
        <f t="shared" si="0"/>
        <v>1500</v>
      </c>
      <c r="H53" s="375" t="s">
        <v>12</v>
      </c>
      <c r="I53" s="238">
        <f t="shared" si="1"/>
        <v>8385</v>
      </c>
      <c r="J53" s="295"/>
      <c r="K53" s="295"/>
      <c r="L53" s="295"/>
      <c r="M53" s="373">
        <v>20002380</v>
      </c>
      <c r="N53" s="372">
        <f t="shared" si="4"/>
        <v>1500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4.93</v>
      </c>
      <c r="E54" s="371">
        <f>IFERROR(VLOOKUP(A54,'Control-EM Diciembre  2022 '!$H$3:$L$33,2,FALSE),"0")</f>
        <v>1670</v>
      </c>
      <c r="F54" s="371">
        <f>IFERROR(VLOOKUP(A54,'Control-EM Diciembre  2022 '!$H$6:$L$33,3,FALSE),"0")</f>
        <v>0</v>
      </c>
      <c r="G54" s="371">
        <f t="shared" si="0"/>
        <v>1670</v>
      </c>
      <c r="H54" s="375" t="s">
        <v>12</v>
      </c>
      <c r="I54" s="238">
        <f t="shared" si="1"/>
        <v>8233.1</v>
      </c>
      <c r="J54" s="295"/>
      <c r="K54" s="295"/>
      <c r="L54" s="295"/>
      <c r="M54" s="373">
        <v>20002186</v>
      </c>
      <c r="N54" s="372">
        <f t="shared" si="4"/>
        <v>1670</v>
      </c>
    </row>
    <row r="55" spans="1:23" s="268" customFormat="1" ht="30" customHeight="1" x14ac:dyDescent="0.2">
      <c r="A55" s="473"/>
      <c r="B55" s="269"/>
      <c r="C55" s="592" t="s">
        <v>11</v>
      </c>
      <c r="D55" s="593"/>
      <c r="E55" s="326">
        <f>SUM(E8:E54)</f>
        <v>8080</v>
      </c>
      <c r="F55" s="326">
        <f>SUM(F8:F54)</f>
        <v>5925</v>
      </c>
      <c r="G55" s="333">
        <f>SUM(G8:G54)</f>
        <v>14005</v>
      </c>
      <c r="H55" s="390" t="s">
        <v>12</v>
      </c>
      <c r="I55" s="333">
        <f>SUM(I8:I54)</f>
        <v>61939.299999999996</v>
      </c>
      <c r="J55" s="295"/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45"/>
      <c r="D56" s="545"/>
      <c r="E56" s="545"/>
      <c r="F56" s="545"/>
      <c r="G56" s="546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595" t="s">
        <v>293</v>
      </c>
      <c r="D57" s="596"/>
      <c r="E57" s="596"/>
      <c r="F57" s="596"/>
      <c r="G57" s="597"/>
      <c r="H57" s="273">
        <f>I57/I57</f>
        <v>1</v>
      </c>
      <c r="I57" s="309">
        <f>I55</f>
        <v>61939.299999999996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554" t="s">
        <v>307</v>
      </c>
      <c r="D58" s="596"/>
      <c r="E58" s="596"/>
      <c r="F58" s="596"/>
      <c r="G58" s="597"/>
      <c r="H58" s="273">
        <f>I58/I57</f>
        <v>0.58466918418516201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36214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7" t="s">
        <v>308</v>
      </c>
      <c r="D59" s="599"/>
      <c r="E59" s="599"/>
      <c r="F59" s="599"/>
      <c r="G59" s="600"/>
      <c r="H59" s="273">
        <f>I59/I57</f>
        <v>0.41533081581483811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25725.3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61939.3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79" t="s">
        <v>303</v>
      </c>
      <c r="D61" s="579"/>
      <c r="E61" s="579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79" t="s">
        <v>302</v>
      </c>
      <c r="D62" s="579"/>
      <c r="E62" s="579"/>
      <c r="F62" s="394">
        <v>1667081.8168033545</v>
      </c>
      <c r="G62" s="279">
        <v>0.6</v>
      </c>
      <c r="H62" s="368" t="s">
        <v>10</v>
      </c>
      <c r="I62" s="395">
        <f>(F62*G62)</f>
        <v>1000249.0900820127</v>
      </c>
      <c r="J62" s="296"/>
      <c r="K62" s="410"/>
      <c r="L62" s="381"/>
      <c r="M62" s="342">
        <v>20002369</v>
      </c>
      <c r="N62" s="343">
        <f>F62</f>
        <v>1667081.8168033545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61" t="s">
        <v>296</v>
      </c>
      <c r="C64" s="561"/>
      <c r="D64" s="561"/>
      <c r="E64" s="561"/>
      <c r="F64" s="561"/>
      <c r="G64" s="281" t="s">
        <v>8</v>
      </c>
      <c r="H64" s="540">
        <f>I61+I57</f>
        <v>63196.287999999993</v>
      </c>
      <c r="I64" s="541"/>
      <c r="J64" s="298"/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61" t="s">
        <v>15</v>
      </c>
      <c r="C65" s="561"/>
      <c r="D65" s="561"/>
      <c r="E65" s="561"/>
      <c r="F65" s="561"/>
      <c r="G65" s="283" t="s">
        <v>9</v>
      </c>
      <c r="H65" s="540">
        <f>I62</f>
        <v>1000249.0900820127</v>
      </c>
      <c r="I65" s="541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77" t="s">
        <v>17</v>
      </c>
      <c r="F73" s="577"/>
      <c r="G73" s="577"/>
      <c r="H73" s="577"/>
      <c r="I73" s="578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</v>
      </c>
      <c r="C100" s="471"/>
      <c r="D100" s="471"/>
    </row>
    <row r="101" spans="1:8" x14ac:dyDescent="0.2">
      <c r="A101" t="s">
        <v>31</v>
      </c>
      <c r="B101" s="471">
        <v>4.04</v>
      </c>
      <c r="C101" s="471"/>
      <c r="D101" s="471"/>
      <c r="F101" s="428"/>
      <c r="G101" s="428"/>
      <c r="H101" s="428"/>
    </row>
    <row r="102" spans="1:8" x14ac:dyDescent="0.2">
      <c r="A102" t="s">
        <v>37</v>
      </c>
      <c r="B102" s="471">
        <v>3.06</v>
      </c>
      <c r="C102" s="471"/>
      <c r="D102" s="471"/>
      <c r="F102" s="428"/>
      <c r="G102" s="428"/>
      <c r="H102" s="428"/>
    </row>
    <row r="103" spans="1:8" x14ac:dyDescent="0.2">
      <c r="A103" t="s">
        <v>353</v>
      </c>
      <c r="B103" s="471">
        <v>2.73</v>
      </c>
      <c r="C103" s="471"/>
      <c r="D103" s="471"/>
      <c r="F103" s="428"/>
      <c r="G103" s="428"/>
      <c r="H103" s="428"/>
    </row>
    <row r="104" spans="1:8" x14ac:dyDescent="0.2">
      <c r="A104" t="s">
        <v>354</v>
      </c>
      <c r="B104" s="471">
        <v>3.59</v>
      </c>
      <c r="C104" s="471"/>
      <c r="D104" s="471"/>
      <c r="F104" s="428"/>
      <c r="G104" s="428"/>
      <c r="H104" s="428"/>
    </row>
    <row r="105" spans="1:8" x14ac:dyDescent="0.2">
      <c r="A105" t="s">
        <v>355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356</v>
      </c>
      <c r="B106" s="471">
        <v>4.3899999999999997</v>
      </c>
      <c r="C106" s="471"/>
      <c r="D106" s="471"/>
      <c r="F106" s="428"/>
      <c r="G106" s="428"/>
      <c r="H106" s="428"/>
    </row>
    <row r="107" spans="1:8" x14ac:dyDescent="0.2">
      <c r="A107" t="s">
        <v>357</v>
      </c>
      <c r="B107" s="471">
        <v>3.51</v>
      </c>
      <c r="C107" s="471"/>
      <c r="D107" s="471"/>
      <c r="F107" s="428"/>
      <c r="G107" s="428"/>
      <c r="H107" s="428"/>
    </row>
    <row r="108" spans="1:8" x14ac:dyDescent="0.2">
      <c r="A108" t="s">
        <v>358</v>
      </c>
      <c r="B108" s="471">
        <v>5.58</v>
      </c>
      <c r="C108" s="471"/>
      <c r="D108" s="471"/>
      <c r="F108" s="428"/>
      <c r="G108" s="428"/>
      <c r="H108" s="428"/>
    </row>
    <row r="109" spans="1:8" x14ac:dyDescent="0.2">
      <c r="A109" t="s">
        <v>359</v>
      </c>
      <c r="B109" s="471">
        <v>1.5</v>
      </c>
      <c r="C109" s="471"/>
      <c r="D109" s="471"/>
      <c r="F109" s="428"/>
      <c r="G109" s="428"/>
      <c r="H109" s="428"/>
    </row>
    <row r="110" spans="1:8" x14ac:dyDescent="0.2">
      <c r="A110" t="s">
        <v>30</v>
      </c>
      <c r="B110" s="471">
        <v>2.34</v>
      </c>
      <c r="C110" s="471"/>
      <c r="D110" s="471"/>
      <c r="F110" s="428"/>
      <c r="G110" s="428"/>
      <c r="H110" s="428"/>
    </row>
    <row r="111" spans="1:8" x14ac:dyDescent="0.2">
      <c r="A111" t="s">
        <v>34</v>
      </c>
      <c r="B111" s="471">
        <v>7.59</v>
      </c>
      <c r="C111" s="471"/>
      <c r="D111" s="471"/>
      <c r="F111" s="428"/>
      <c r="G111" s="428"/>
      <c r="H111" s="428"/>
    </row>
    <row r="112" spans="1:8" x14ac:dyDescent="0.2">
      <c r="A112" t="s">
        <v>33</v>
      </c>
      <c r="B112" s="471">
        <v>6.92</v>
      </c>
      <c r="C112" s="471"/>
      <c r="D112" s="471"/>
      <c r="F112" s="428"/>
      <c r="G112" s="428"/>
      <c r="H112" s="428"/>
    </row>
    <row r="113" spans="1:8" x14ac:dyDescent="0.2">
      <c r="A113" t="s">
        <v>360</v>
      </c>
      <c r="B113" s="471">
        <v>4.95</v>
      </c>
      <c r="C113" s="471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 s="471"/>
      <c r="D114" s="471"/>
      <c r="F114" s="428"/>
      <c r="G114" s="428"/>
      <c r="H114" s="428"/>
    </row>
    <row r="115" spans="1:8" x14ac:dyDescent="0.2">
      <c r="A115" t="s">
        <v>362</v>
      </c>
      <c r="B115" s="471">
        <v>2.41</v>
      </c>
      <c r="C115" s="471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4.32</v>
      </c>
      <c r="C116" s="471"/>
      <c r="D116" s="471"/>
      <c r="F116" s="428"/>
      <c r="G116" s="428"/>
      <c r="H116" s="428"/>
    </row>
    <row r="117" spans="1:8" x14ac:dyDescent="0.2">
      <c r="A117" t="s">
        <v>363</v>
      </c>
      <c r="B117" s="471">
        <v>7.75</v>
      </c>
      <c r="C117" s="471"/>
      <c r="D117" s="471"/>
      <c r="F117" s="428"/>
      <c r="G117" s="428"/>
      <c r="H117" s="428"/>
    </row>
    <row r="118" spans="1:8" x14ac:dyDescent="0.2">
      <c r="A118" t="s">
        <v>65</v>
      </c>
      <c r="B118" s="471">
        <v>8.26</v>
      </c>
      <c r="C118" s="471"/>
      <c r="D118" s="471"/>
      <c r="F118" s="428"/>
      <c r="G118" s="428"/>
      <c r="H118" s="428"/>
    </row>
    <row r="119" spans="1:8" x14ac:dyDescent="0.2">
      <c r="A119" t="s">
        <v>142</v>
      </c>
      <c r="B119" s="471">
        <v>7.39</v>
      </c>
      <c r="C119" s="471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 s="471"/>
      <c r="D120" s="471"/>
      <c r="F120" s="428"/>
      <c r="G120" s="428"/>
      <c r="H120" s="428"/>
    </row>
    <row r="121" spans="1:8" x14ac:dyDescent="0.2">
      <c r="A121" t="s">
        <v>365</v>
      </c>
      <c r="B121" s="471">
        <v>5.84</v>
      </c>
      <c r="C121" s="471"/>
      <c r="D121" s="471"/>
      <c r="F121" s="428"/>
      <c r="G121" s="428"/>
      <c r="H121" s="428"/>
    </row>
    <row r="122" spans="1:8" x14ac:dyDescent="0.2">
      <c r="A122" t="s">
        <v>69</v>
      </c>
      <c r="B122" s="471">
        <v>2.79</v>
      </c>
      <c r="C122" s="471"/>
      <c r="D122" s="471"/>
      <c r="F122" s="428"/>
      <c r="G122" s="428"/>
      <c r="H122" s="428"/>
    </row>
    <row r="123" spans="1:8" x14ac:dyDescent="0.2">
      <c r="A123" t="s">
        <v>366</v>
      </c>
      <c r="B123" s="471">
        <v>4.97</v>
      </c>
      <c r="C123" s="471"/>
      <c r="D123" s="471"/>
      <c r="F123" s="428"/>
      <c r="G123" s="428"/>
      <c r="H123" s="428"/>
    </row>
    <row r="124" spans="1:8" x14ac:dyDescent="0.2">
      <c r="A124" t="s">
        <v>367</v>
      </c>
      <c r="B124" s="471">
        <v>4.1900000000000004</v>
      </c>
      <c r="C124" s="471"/>
      <c r="D124" s="471"/>
      <c r="F124" s="428"/>
      <c r="G124" s="428"/>
      <c r="H124" s="428"/>
    </row>
    <row r="125" spans="1:8" x14ac:dyDescent="0.2">
      <c r="A125" t="s">
        <v>368</v>
      </c>
      <c r="B125" s="471">
        <v>5.27</v>
      </c>
      <c r="C125" s="471"/>
      <c r="D125" s="471"/>
      <c r="F125" s="428"/>
      <c r="G125" s="428"/>
      <c r="H125" s="428"/>
    </row>
    <row r="126" spans="1:8" x14ac:dyDescent="0.2">
      <c r="A126" t="s">
        <v>73</v>
      </c>
      <c r="B126" s="471">
        <v>5.54</v>
      </c>
      <c r="C126" s="471"/>
      <c r="D126" s="471"/>
      <c r="F126" s="428"/>
      <c r="G126" s="428"/>
      <c r="H126" s="428"/>
    </row>
    <row r="127" spans="1:8" x14ac:dyDescent="0.2">
      <c r="A127" t="s">
        <v>369</v>
      </c>
      <c r="B127" s="471">
        <v>6.73</v>
      </c>
      <c r="C127" s="471"/>
      <c r="D127" s="471"/>
      <c r="F127" s="428"/>
      <c r="G127" s="428"/>
      <c r="H127" s="428"/>
    </row>
    <row r="128" spans="1:8" x14ac:dyDescent="0.2">
      <c r="A128" t="s">
        <v>370</v>
      </c>
      <c r="B128" s="471">
        <v>4.32</v>
      </c>
      <c r="C128" s="471"/>
      <c r="D128" s="471"/>
      <c r="F128" s="428"/>
      <c r="G128" s="428"/>
      <c r="H128" s="428"/>
    </row>
    <row r="129" spans="1:10" x14ac:dyDescent="0.2">
      <c r="A129" t="s">
        <v>371</v>
      </c>
      <c r="B129" s="471">
        <v>3.28</v>
      </c>
      <c r="C129" s="471"/>
      <c r="D129" s="471"/>
      <c r="F129" s="428"/>
      <c r="G129" s="428"/>
      <c r="H129" s="428"/>
    </row>
    <row r="130" spans="1:10" x14ac:dyDescent="0.2">
      <c r="A130" t="s">
        <v>372</v>
      </c>
      <c r="B130" s="471">
        <v>5.59</v>
      </c>
      <c r="C130" s="471"/>
      <c r="D130" s="471"/>
      <c r="F130" s="428"/>
      <c r="G130" s="428"/>
      <c r="H130" s="428"/>
    </row>
    <row r="131" spans="1:10" x14ac:dyDescent="0.2">
      <c r="A131" t="s">
        <v>77</v>
      </c>
      <c r="B131" s="471">
        <v>5.46</v>
      </c>
      <c r="C131" s="471"/>
      <c r="D131" s="471"/>
      <c r="F131" s="428"/>
      <c r="G131" s="428"/>
      <c r="H131" s="428"/>
    </row>
    <row r="132" spans="1:10" x14ac:dyDescent="0.2">
      <c r="A132" t="s">
        <v>373</v>
      </c>
      <c r="B132" s="471">
        <v>5.46</v>
      </c>
      <c r="C132" s="471"/>
      <c r="D132" s="471"/>
      <c r="F132" s="428"/>
      <c r="G132" s="428"/>
      <c r="H132" s="428"/>
    </row>
    <row r="133" spans="1:10" x14ac:dyDescent="0.2">
      <c r="A133" t="s">
        <v>374</v>
      </c>
      <c r="B133" s="471">
        <v>4.0999999999999996</v>
      </c>
      <c r="C133" s="471"/>
      <c r="D133" s="471"/>
      <c r="I133" s="425"/>
      <c r="J133" s="425"/>
    </row>
    <row r="134" spans="1:10" x14ac:dyDescent="0.2">
      <c r="A134" t="s">
        <v>375</v>
      </c>
      <c r="B134" s="471">
        <v>4.0999999999999996</v>
      </c>
      <c r="C134" s="471"/>
      <c r="D134" s="471"/>
    </row>
    <row r="135" spans="1:10" x14ac:dyDescent="0.2">
      <c r="A135" t="s">
        <v>376</v>
      </c>
      <c r="B135" s="471">
        <v>6.05</v>
      </c>
      <c r="C135" s="471"/>
      <c r="D135" s="471"/>
    </row>
    <row r="136" spans="1:10" x14ac:dyDescent="0.2">
      <c r="A136" t="s">
        <v>377</v>
      </c>
      <c r="B136" s="471">
        <v>5.65</v>
      </c>
      <c r="C136" s="471"/>
      <c r="D136" s="471"/>
    </row>
    <row r="137" spans="1:10" x14ac:dyDescent="0.2">
      <c r="A137" t="s">
        <v>378</v>
      </c>
      <c r="B137" s="471">
        <v>6.59</v>
      </c>
      <c r="C137" s="471"/>
      <c r="D137" s="471"/>
    </row>
    <row r="138" spans="1:10" x14ac:dyDescent="0.2">
      <c r="A138" t="s">
        <v>379</v>
      </c>
      <c r="B138" s="471">
        <v>6.65</v>
      </c>
      <c r="C138" s="471"/>
      <c r="D138" s="471"/>
    </row>
    <row r="139" spans="1:10" x14ac:dyDescent="0.2">
      <c r="A139" t="s">
        <v>380</v>
      </c>
      <c r="B139" s="471">
        <v>4.95</v>
      </c>
      <c r="C139" s="471"/>
      <c r="D139" s="471"/>
    </row>
    <row r="140" spans="1:10" x14ac:dyDescent="0.2">
      <c r="A140" t="s">
        <v>340</v>
      </c>
      <c r="B140" s="471">
        <v>5.8</v>
      </c>
      <c r="C140" s="471"/>
      <c r="D140" s="471"/>
    </row>
    <row r="141" spans="1:10" x14ac:dyDescent="0.2">
      <c r="A141" t="s">
        <v>329</v>
      </c>
      <c r="B141" s="471">
        <v>6.22</v>
      </c>
      <c r="C141" s="471"/>
      <c r="D141" s="471"/>
    </row>
    <row r="142" spans="1:10" x14ac:dyDescent="0.2">
      <c r="A142" t="s">
        <v>381</v>
      </c>
      <c r="B142" s="471">
        <v>7.02</v>
      </c>
      <c r="C142" s="471"/>
      <c r="D142" s="471"/>
    </row>
    <row r="143" spans="1:10" x14ac:dyDescent="0.2">
      <c r="A143" t="s">
        <v>382</v>
      </c>
      <c r="B143" s="471">
        <v>6.21</v>
      </c>
      <c r="C143" s="471"/>
      <c r="D143" s="471"/>
    </row>
    <row r="144" spans="1:10" x14ac:dyDescent="0.2">
      <c r="A144" t="s">
        <v>383</v>
      </c>
      <c r="B144" s="471">
        <v>7.95</v>
      </c>
      <c r="C144" s="471"/>
      <c r="D144" s="471"/>
    </row>
    <row r="145" spans="1:4" x14ac:dyDescent="0.2">
      <c r="A145" t="s">
        <v>384</v>
      </c>
      <c r="B145" s="471">
        <v>5.59</v>
      </c>
      <c r="C145" s="471"/>
      <c r="D145" s="471"/>
    </row>
    <row r="146" spans="1:4" x14ac:dyDescent="0.2">
      <c r="A146" t="s">
        <v>228</v>
      </c>
      <c r="B146" s="471">
        <v>4.93</v>
      </c>
      <c r="C146" s="471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AA000000}">
    <filterColumn colId="6">
      <filters blank="1">
        <filter val="0,60"/>
        <filter val="1000"/>
        <filter val="14.235,00"/>
        <filter val="1410"/>
        <filter val="1450"/>
        <filter val="200"/>
        <filter val="2270"/>
        <filter val="2510"/>
        <filter val="280"/>
        <filter val="300"/>
        <filter val="40"/>
        <filter val="480"/>
        <filter val="540"/>
        <filter val="585"/>
        <filter val="80"/>
        <filter val="840"/>
        <filter val="USD 64.186,30"/>
      </filters>
    </filterColumn>
  </autoFilter>
  <mergeCells count="16">
    <mergeCell ref="H64:I64"/>
    <mergeCell ref="B65:F65"/>
    <mergeCell ref="H65:I65"/>
    <mergeCell ref="E73:I73"/>
    <mergeCell ref="C57:G57"/>
    <mergeCell ref="C58:G58"/>
    <mergeCell ref="C59:G59"/>
    <mergeCell ref="C61:E61"/>
    <mergeCell ref="C62:E62"/>
    <mergeCell ref="B64:F64"/>
    <mergeCell ref="C56:G56"/>
    <mergeCell ref="B2:I2"/>
    <mergeCell ref="B3:I3"/>
    <mergeCell ref="B4:I4"/>
    <mergeCell ref="B5:I5"/>
    <mergeCell ref="C55:D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pageSetUpPr fitToPage="1"/>
  </sheetPr>
  <dimension ref="A1:M103"/>
  <sheetViews>
    <sheetView zoomScaleNormal="100" workbookViewId="0">
      <selection activeCell="D4" sqref="D4:F29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3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80070371</v>
      </c>
      <c r="C4" s="438">
        <v>44915</v>
      </c>
      <c r="D4" s="368" t="s">
        <v>357</v>
      </c>
      <c r="E4" s="368">
        <v>100</v>
      </c>
      <c r="F4" s="368" t="s">
        <v>286</v>
      </c>
      <c r="G4" s="393"/>
    </row>
    <row r="5" spans="2:13" x14ac:dyDescent="0.2">
      <c r="B5" s="368">
        <v>80070371</v>
      </c>
      <c r="C5" s="438">
        <v>44915</v>
      </c>
      <c r="D5" s="368" t="s">
        <v>30</v>
      </c>
      <c r="E5" s="368">
        <v>40</v>
      </c>
      <c r="F5" s="368" t="s">
        <v>286</v>
      </c>
      <c r="G5" s="393"/>
    </row>
    <row r="6" spans="2:13" x14ac:dyDescent="0.2">
      <c r="B6" s="368">
        <v>80070371</v>
      </c>
      <c r="C6" s="438">
        <v>44915</v>
      </c>
      <c r="D6" s="368" t="s">
        <v>31</v>
      </c>
      <c r="E6" s="368">
        <v>870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80070371</v>
      </c>
      <c r="C7" s="438">
        <v>44915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24</v>
      </c>
      <c r="L7"/>
      <c r="M7" s="356"/>
    </row>
    <row r="8" spans="2:13" x14ac:dyDescent="0.2">
      <c r="B8" s="368">
        <v>80070371</v>
      </c>
      <c r="C8" s="438">
        <v>44915</v>
      </c>
      <c r="D8" s="368" t="s">
        <v>77</v>
      </c>
      <c r="E8" s="368">
        <v>220</v>
      </c>
      <c r="F8" s="368" t="s">
        <v>286</v>
      </c>
      <c r="H8" s="54" t="s">
        <v>63</v>
      </c>
      <c r="I8" s="499"/>
      <c r="J8" s="499">
        <v>540</v>
      </c>
      <c r="K8" s="499">
        <v>540</v>
      </c>
      <c r="L8"/>
      <c r="M8" s="356"/>
    </row>
    <row r="9" spans="2:13" x14ac:dyDescent="0.2">
      <c r="B9" s="368">
        <v>80070371</v>
      </c>
      <c r="C9" s="438">
        <v>44915</v>
      </c>
      <c r="D9" s="368" t="s">
        <v>369</v>
      </c>
      <c r="E9" s="368">
        <v>160</v>
      </c>
      <c r="F9" s="368" t="s">
        <v>286</v>
      </c>
      <c r="H9" s="54" t="s">
        <v>32</v>
      </c>
      <c r="I9" s="499">
        <v>300</v>
      </c>
      <c r="J9" s="499">
        <v>2270</v>
      </c>
      <c r="K9" s="499">
        <v>2570</v>
      </c>
      <c r="L9"/>
      <c r="M9" s="356"/>
    </row>
    <row r="10" spans="2:13" x14ac:dyDescent="0.2">
      <c r="B10" s="368">
        <v>80070371</v>
      </c>
      <c r="C10" s="438">
        <v>44915</v>
      </c>
      <c r="D10" s="368" t="s">
        <v>356</v>
      </c>
      <c r="E10" s="368">
        <v>360</v>
      </c>
      <c r="F10" s="368" t="s">
        <v>286</v>
      </c>
      <c r="H10" s="247" t="s">
        <v>142</v>
      </c>
      <c r="I10" s="500"/>
      <c r="J10" s="500">
        <v>1000</v>
      </c>
      <c r="K10" s="500">
        <v>1000</v>
      </c>
      <c r="L10"/>
      <c r="M10" s="356"/>
    </row>
    <row r="11" spans="2:13" x14ac:dyDescent="0.2">
      <c r="B11" s="368">
        <v>80070371</v>
      </c>
      <c r="C11" s="438">
        <v>44915</v>
      </c>
      <c r="D11" s="368" t="s">
        <v>372</v>
      </c>
      <c r="E11" s="368">
        <v>200</v>
      </c>
      <c r="F11" s="368" t="s">
        <v>286</v>
      </c>
      <c r="H11" s="54" t="s">
        <v>77</v>
      </c>
      <c r="I11" s="499">
        <v>220</v>
      </c>
      <c r="J11" s="499">
        <v>1000</v>
      </c>
      <c r="K11" s="499">
        <v>1220</v>
      </c>
      <c r="L11"/>
      <c r="M11" s="356"/>
    </row>
    <row r="12" spans="2:13" x14ac:dyDescent="0.2">
      <c r="B12" s="368">
        <v>80070371</v>
      </c>
      <c r="C12" s="438">
        <v>44915</v>
      </c>
      <c r="D12" s="368" t="s">
        <v>340</v>
      </c>
      <c r="E12" s="368">
        <v>150</v>
      </c>
      <c r="F12" s="368" t="s">
        <v>286</v>
      </c>
      <c r="H12" s="54" t="s">
        <v>31</v>
      </c>
      <c r="I12" s="499">
        <v>870</v>
      </c>
      <c r="J12" s="499"/>
      <c r="K12" s="499">
        <v>870</v>
      </c>
      <c r="L12"/>
      <c r="M12" s="356"/>
    </row>
    <row r="13" spans="2:13" x14ac:dyDescent="0.2">
      <c r="B13" s="368">
        <v>80070371</v>
      </c>
      <c r="C13" s="438">
        <v>44915</v>
      </c>
      <c r="D13" s="368" t="s">
        <v>375</v>
      </c>
      <c r="E13" s="368">
        <v>320</v>
      </c>
      <c r="F13" s="368" t="s">
        <v>286</v>
      </c>
      <c r="H13" s="54" t="s">
        <v>37</v>
      </c>
      <c r="I13" s="499">
        <v>1900</v>
      </c>
      <c r="J13" s="499"/>
      <c r="K13" s="499">
        <v>1900</v>
      </c>
      <c r="L13"/>
      <c r="M13" s="356"/>
    </row>
    <row r="14" spans="2:13" x14ac:dyDescent="0.2">
      <c r="B14" s="368">
        <v>80070371</v>
      </c>
      <c r="C14" s="438">
        <v>44915</v>
      </c>
      <c r="D14" s="368" t="s">
        <v>37</v>
      </c>
      <c r="E14" s="368">
        <v>1900</v>
      </c>
      <c r="F14" s="368" t="s">
        <v>286</v>
      </c>
      <c r="H14" s="54" t="s">
        <v>30</v>
      </c>
      <c r="I14" s="499">
        <v>40</v>
      </c>
      <c r="J14" s="499">
        <v>540</v>
      </c>
      <c r="K14" s="499">
        <v>580</v>
      </c>
      <c r="L14"/>
      <c r="M14" s="356"/>
    </row>
    <row r="15" spans="2:13" x14ac:dyDescent="0.2">
      <c r="B15" s="368">
        <v>80070371</v>
      </c>
      <c r="C15" s="438">
        <v>44915</v>
      </c>
      <c r="D15" s="368" t="s">
        <v>366</v>
      </c>
      <c r="E15" s="368">
        <v>40</v>
      </c>
      <c r="F15" s="368" t="s">
        <v>286</v>
      </c>
      <c r="H15" s="54" t="s">
        <v>228</v>
      </c>
      <c r="I15" s="499">
        <v>1670</v>
      </c>
      <c r="J15" s="499"/>
      <c r="K15" s="499">
        <v>1670</v>
      </c>
      <c r="L15"/>
      <c r="M15" s="356"/>
    </row>
    <row r="16" spans="2:13" x14ac:dyDescent="0.2">
      <c r="B16" s="368">
        <v>80070372</v>
      </c>
      <c r="C16" s="438">
        <v>44915</v>
      </c>
      <c r="D16" s="368" t="s">
        <v>374</v>
      </c>
      <c r="E16" s="368">
        <v>275</v>
      </c>
      <c r="F16" s="368" t="s">
        <v>310</v>
      </c>
      <c r="H16" s="54" t="s">
        <v>340</v>
      </c>
      <c r="I16" s="499">
        <v>150</v>
      </c>
      <c r="J16" s="499"/>
      <c r="K16" s="499">
        <v>150</v>
      </c>
      <c r="L16"/>
      <c r="M16" s="356"/>
    </row>
    <row r="17" spans="1:13" x14ac:dyDescent="0.2">
      <c r="B17" s="368">
        <v>80070372</v>
      </c>
      <c r="C17" s="438">
        <v>44915</v>
      </c>
      <c r="D17" s="368" t="s">
        <v>63</v>
      </c>
      <c r="E17" s="368">
        <v>240</v>
      </c>
      <c r="F17" s="368" t="s">
        <v>310</v>
      </c>
      <c r="H17" s="54" t="s">
        <v>375</v>
      </c>
      <c r="I17" s="499">
        <v>320</v>
      </c>
      <c r="J17" s="499"/>
      <c r="K17" s="499">
        <v>320</v>
      </c>
      <c r="L17"/>
      <c r="M17" s="356"/>
    </row>
    <row r="18" spans="1:13" x14ac:dyDescent="0.2">
      <c r="B18" s="368">
        <v>80070372</v>
      </c>
      <c r="C18" s="438">
        <v>44915</v>
      </c>
      <c r="D18" s="368" t="s">
        <v>30</v>
      </c>
      <c r="E18" s="368">
        <v>540</v>
      </c>
      <c r="F18" s="368" t="s">
        <v>310</v>
      </c>
      <c r="H18" s="54" t="s">
        <v>374</v>
      </c>
      <c r="I18" s="499"/>
      <c r="J18" s="499">
        <v>275</v>
      </c>
      <c r="K18" s="499">
        <v>275</v>
      </c>
      <c r="L18"/>
      <c r="M18" s="356"/>
    </row>
    <row r="19" spans="1:13" x14ac:dyDescent="0.2">
      <c r="B19" s="368">
        <v>80070372</v>
      </c>
      <c r="C19" s="438">
        <v>44915</v>
      </c>
      <c r="D19" s="368" t="s">
        <v>32</v>
      </c>
      <c r="E19" s="368">
        <v>870</v>
      </c>
      <c r="F19" s="368" t="s">
        <v>310</v>
      </c>
      <c r="H19" s="54" t="s">
        <v>357</v>
      </c>
      <c r="I19" s="499">
        <v>100</v>
      </c>
      <c r="J19" s="499"/>
      <c r="K19" s="499">
        <v>100</v>
      </c>
      <c r="L19"/>
      <c r="M19" s="356"/>
    </row>
    <row r="20" spans="1:13" x14ac:dyDescent="0.2">
      <c r="B20" s="368">
        <v>80070372</v>
      </c>
      <c r="C20" s="438">
        <v>44915</v>
      </c>
      <c r="D20" s="368" t="s">
        <v>142</v>
      </c>
      <c r="E20" s="368">
        <v>650</v>
      </c>
      <c r="F20" s="368" t="s">
        <v>310</v>
      </c>
      <c r="H20" s="54" t="s">
        <v>372</v>
      </c>
      <c r="I20" s="499">
        <v>200</v>
      </c>
      <c r="J20" s="499"/>
      <c r="K20" s="499">
        <v>200</v>
      </c>
      <c r="L20"/>
      <c r="M20" s="356"/>
    </row>
    <row r="21" spans="1:13" x14ac:dyDescent="0.2">
      <c r="B21" s="368">
        <v>80070372</v>
      </c>
      <c r="C21" s="438">
        <v>44915</v>
      </c>
      <c r="D21" s="368" t="s">
        <v>77</v>
      </c>
      <c r="E21" s="368">
        <v>1000</v>
      </c>
      <c r="F21" s="368" t="s">
        <v>310</v>
      </c>
      <c r="H21" s="54" t="s">
        <v>369</v>
      </c>
      <c r="I21" s="499">
        <v>340</v>
      </c>
      <c r="J21" s="499"/>
      <c r="K21" s="499">
        <v>340</v>
      </c>
      <c r="L21"/>
      <c r="M21" s="356"/>
    </row>
    <row r="22" spans="1:13" s="393" customFormat="1" x14ac:dyDescent="0.2">
      <c r="A22" s="356"/>
      <c r="B22" s="368">
        <v>80070372</v>
      </c>
      <c r="C22" s="438">
        <v>44915</v>
      </c>
      <c r="D22" s="368" t="s">
        <v>370</v>
      </c>
      <c r="E22" s="368">
        <v>300</v>
      </c>
      <c r="F22" s="368" t="s">
        <v>310</v>
      </c>
      <c r="G22" s="356"/>
      <c r="H22" s="54" t="s">
        <v>370</v>
      </c>
      <c r="I22" s="499"/>
      <c r="J22" s="499">
        <v>300</v>
      </c>
      <c r="K22" s="499">
        <v>300</v>
      </c>
      <c r="L22"/>
      <c r="M22" s="356"/>
    </row>
    <row r="23" spans="1:13" s="393" customFormat="1" x14ac:dyDescent="0.2">
      <c r="A23" s="356"/>
      <c r="B23" s="368">
        <v>80069016</v>
      </c>
      <c r="C23" s="438">
        <v>44890</v>
      </c>
      <c r="D23" s="368" t="s">
        <v>142</v>
      </c>
      <c r="E23" s="368">
        <v>350</v>
      </c>
      <c r="F23" s="368" t="s">
        <v>310</v>
      </c>
      <c r="G23" s="356"/>
      <c r="H23" s="54" t="s">
        <v>356</v>
      </c>
      <c r="I23" s="499">
        <v>360</v>
      </c>
      <c r="J23" s="499"/>
      <c r="K23" s="499">
        <v>360</v>
      </c>
      <c r="L23"/>
      <c r="M23" s="356"/>
    </row>
    <row r="24" spans="1:13" s="393" customFormat="1" x14ac:dyDescent="0.2">
      <c r="A24" s="356"/>
      <c r="B24" s="368">
        <v>80069016</v>
      </c>
      <c r="C24" s="438">
        <v>44890</v>
      </c>
      <c r="D24" s="368" t="s">
        <v>369</v>
      </c>
      <c r="E24" s="368">
        <v>180</v>
      </c>
      <c r="F24" s="368" t="s">
        <v>286</v>
      </c>
      <c r="G24" s="356"/>
      <c r="H24" s="54" t="s">
        <v>366</v>
      </c>
      <c r="I24" s="499">
        <v>110</v>
      </c>
      <c r="J24" s="499"/>
      <c r="K24" s="499">
        <v>110</v>
      </c>
      <c r="L24"/>
      <c r="M24" s="356"/>
    </row>
    <row r="25" spans="1:13" s="393" customFormat="1" ht="13.5" thickBot="1" x14ac:dyDescent="0.25">
      <c r="A25" s="356"/>
      <c r="B25" s="368">
        <v>80069016</v>
      </c>
      <c r="C25" s="438">
        <v>44890</v>
      </c>
      <c r="D25" s="368" t="s">
        <v>366</v>
      </c>
      <c r="E25" s="368">
        <v>70</v>
      </c>
      <c r="F25" s="368" t="s">
        <v>286</v>
      </c>
      <c r="G25" s="356"/>
      <c r="H25" s="54" t="s">
        <v>384</v>
      </c>
      <c r="I25" s="499">
        <v>1500</v>
      </c>
      <c r="J25" s="499"/>
      <c r="K25" s="499">
        <v>1500</v>
      </c>
      <c r="L25"/>
      <c r="M25" s="356"/>
    </row>
    <row r="26" spans="1:13" s="393" customFormat="1" ht="13.5" thickBot="1" x14ac:dyDescent="0.25">
      <c r="A26" s="356"/>
      <c r="B26" s="368">
        <v>80068978</v>
      </c>
      <c r="C26" s="438">
        <v>44890</v>
      </c>
      <c r="D26" s="368" t="s">
        <v>63</v>
      </c>
      <c r="E26" s="368">
        <v>300</v>
      </c>
      <c r="F26" s="368" t="s">
        <v>310</v>
      </c>
      <c r="G26" s="356"/>
      <c r="H26" s="319" t="s">
        <v>24</v>
      </c>
      <c r="I26" s="501">
        <v>8080</v>
      </c>
      <c r="J26" s="502">
        <v>5925</v>
      </c>
      <c r="K26" s="503">
        <v>14005</v>
      </c>
      <c r="L26"/>
    </row>
    <row r="27" spans="1:13" s="393" customFormat="1" x14ac:dyDescent="0.2">
      <c r="A27" s="356"/>
      <c r="B27" s="368">
        <v>80068978</v>
      </c>
      <c r="C27" s="438">
        <v>44890</v>
      </c>
      <c r="D27" s="368" t="s">
        <v>32</v>
      </c>
      <c r="E27" s="368">
        <v>1400</v>
      </c>
      <c r="F27" s="368" t="s">
        <v>310</v>
      </c>
      <c r="G27" s="356"/>
      <c r="H27"/>
      <c r="I27"/>
      <c r="J27"/>
      <c r="K27"/>
      <c r="L27"/>
    </row>
    <row r="28" spans="1:13" s="393" customFormat="1" x14ac:dyDescent="0.2">
      <c r="A28" s="356"/>
      <c r="B28" s="368">
        <v>2026</v>
      </c>
      <c r="C28" s="438">
        <v>44915</v>
      </c>
      <c r="D28" s="368" t="s">
        <v>384</v>
      </c>
      <c r="E28" s="368">
        <v>1500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>
        <v>2027</v>
      </c>
      <c r="C29" s="438">
        <v>44915</v>
      </c>
      <c r="D29" s="368" t="s">
        <v>228</v>
      </c>
      <c r="E29" s="368">
        <v>1670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378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381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D37:D42" xr:uid="{00000000-0002-0000-AB00-000000000000}">
      <formula1>$B$57:$B$95</formula1>
    </dataValidation>
    <dataValidation type="list" allowBlank="1" showInputMessage="1" showErrorMessage="1" sqref="D43" xr:uid="{00000000-0002-0000-AB00-000001000000}">
      <formula1>$B$57:$B$76</formula1>
    </dataValidation>
    <dataValidation type="list" allowBlank="1" showInputMessage="1" showErrorMessage="1" sqref="D35:D36 D4:D31" xr:uid="{00000000-0002-0000-AB00-000002000000}">
      <formula1>$B$57:$B$103</formula1>
    </dataValidation>
    <dataValidation type="list" allowBlank="1" showInputMessage="1" showErrorMessage="1" sqref="F35:F42 F4:F31" xr:uid="{00000000-0002-0000-AB00-000003000000}">
      <formula1>$C$57:$C$59</formula1>
    </dataValidation>
  </dataValidations>
  <pageMargins left="0.51181102362204722" right="0.11811023622047245" top="0.74803149606299213" bottom="0.74803149606299213" header="0.31496062992125984" footer="0.31496062992125984"/>
  <pageSetup paperSize="9" scale="65" orientation="landscape" r:id="rId2"/>
  <legacyDrawing r:id="rId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filterMode="1">
    <tabColor rgb="FFFFC000"/>
    <pageSetUpPr fitToPage="1"/>
  </sheetPr>
  <dimension ref="A2:V153"/>
  <sheetViews>
    <sheetView showGridLines="0" topLeftCell="A67" zoomScale="80" zoomScaleNormal="80" workbookViewId="0">
      <selection activeCell="I56" sqref="I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396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Diciembre 22 '!$H$7:$N$22,3,FALSE),"0")</f>
        <v>0</v>
      </c>
      <c r="F8" s="368">
        <f>IFERROR(VLOOKUP(A8,'Control -LR-ES Diciembre 22 '!$H$7:$N$22,2,FALSE),"0")</f>
        <v>1300</v>
      </c>
      <c r="G8" s="368">
        <f>IFERROR(VLOOKUP(A8,'Control -LR-ES Diciembre 22 '!$H$7:$N$22,5,FALSE),"0")</f>
        <v>0</v>
      </c>
      <c r="H8" s="368">
        <f>IFERROR(VLOOKUP(A8,'Control -LR-ES Diciembre 22 '!$H$7:$N$22,4,FALSE),"0")</f>
        <v>0</v>
      </c>
      <c r="I8" s="326">
        <f>E8+F8+G8+H8</f>
        <v>1300</v>
      </c>
      <c r="J8" s="368" t="s">
        <v>12</v>
      </c>
      <c r="K8" s="385">
        <f>I8*D8</f>
        <v>3926</v>
      </c>
      <c r="L8" s="454"/>
      <c r="M8" s="380" t="s">
        <v>169</v>
      </c>
      <c r="N8" s="372">
        <f>I8</f>
        <v>1300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Diciembre 22 '!$H$7:$N$22,3,FALSE),"0")</f>
        <v>0</v>
      </c>
      <c r="F9" s="368" t="str">
        <f>IFERROR(VLOOKUP(A9,'Control -LR-ES Diciembre 22 '!$H$7:$N$22,2,FALSE),"0")</f>
        <v>0</v>
      </c>
      <c r="G9" s="368" t="str">
        <f>IFERROR(VLOOKUP(A9,'Control -LR-ES Diciembre 22 '!$H$7:$N$22,5,FALSE),"0")</f>
        <v>0</v>
      </c>
      <c r="H9" s="368" t="str">
        <f>IFERROR(VLOOKUP(A9,'Control -LR-ES Diciembre 22 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Diciembre 22 '!$H$7:$N$22,3,FALSE),"0")</f>
        <v>0</v>
      </c>
      <c r="F10" s="368">
        <f>IFERROR(VLOOKUP(A10,'Control -LR-ES Diciembre 22 '!$H$7:$N$22,2,FALSE),"0")</f>
        <v>0</v>
      </c>
      <c r="G10" s="368">
        <f>IFERROR(VLOOKUP(A10,'Control -LR-ES Diciembre 22 '!$H$7:$N$22,5,FALSE),"0")</f>
        <v>40</v>
      </c>
      <c r="H10" s="368">
        <f>IFERROR(VLOOKUP(A10,'Control -LR-ES Diciembre 22 '!$H$7:$N$22,4,FALSE),"0")</f>
        <v>0</v>
      </c>
      <c r="I10" s="326">
        <f t="shared" si="1"/>
        <v>40</v>
      </c>
      <c r="J10" s="368" t="s">
        <v>12</v>
      </c>
      <c r="K10" s="385">
        <f t="shared" si="2"/>
        <v>122.4</v>
      </c>
      <c r="L10" s="454"/>
      <c r="M10" s="373" t="s">
        <v>154</v>
      </c>
      <c r="N10" s="372">
        <f t="shared" si="3"/>
        <v>40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Diciembre 22 '!$H$7:$N$22,3,FALSE),"0")</f>
        <v>0</v>
      </c>
      <c r="F11" s="368" t="str">
        <f>IFERROR(VLOOKUP(A11,'Control -LR-ES Diciembre 22 '!$H$7:$N$22,2,FALSE),"0")</f>
        <v>0</v>
      </c>
      <c r="G11" s="368" t="str">
        <f>IFERROR(VLOOKUP(A11,'Control -LR-ES Diciembre 22 '!$H$7:$N$22,5,FALSE),"0")</f>
        <v>0</v>
      </c>
      <c r="H11" s="368" t="str">
        <f>IFERROR(VLOOKUP(A11,'Control -LR-ES Diciembre 22 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Diciembre 22 '!$H$7:$N$22,3,FALSE),"0")</f>
        <v>0</v>
      </c>
      <c r="F12" s="368">
        <f>IFERROR(VLOOKUP(A12,'Control -LR-ES Diciembre 22 '!$H$7:$N$22,2,FALSE),"0")</f>
        <v>630</v>
      </c>
      <c r="G12" s="368">
        <f>IFERROR(VLOOKUP(A12,'Control -LR-ES Diciembre 22 '!$H$7:$N$22,5,FALSE),"0")</f>
        <v>0</v>
      </c>
      <c r="H12" s="368">
        <f>IFERROR(VLOOKUP(A12,'Control -LR-ES Diciembre 22 '!$H$7:$N$22,4,FALSE),"0")</f>
        <v>0</v>
      </c>
      <c r="I12" s="326">
        <f t="shared" si="1"/>
        <v>630</v>
      </c>
      <c r="J12" s="368" t="s">
        <v>12</v>
      </c>
      <c r="K12" s="385">
        <f t="shared" si="2"/>
        <v>2261.6999999999998</v>
      </c>
      <c r="L12" s="454"/>
      <c r="M12" s="373" t="s">
        <v>245</v>
      </c>
      <c r="N12" s="372">
        <f t="shared" si="3"/>
        <v>630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Diciembre 22 '!$H$7:$N$22,3,FALSE),"0")</f>
        <v>0</v>
      </c>
      <c r="F13" s="368" t="str">
        <f>IFERROR(VLOOKUP(A13,'Control -LR-ES Diciembre 22 '!$H$7:$N$22,2,FALSE),"0")</f>
        <v>0</v>
      </c>
      <c r="G13" s="368" t="str">
        <f>IFERROR(VLOOKUP(A13,'Control -LR-ES Diciembre 22 '!$H$7:$N$22,5,FALSE),"0")</f>
        <v>0</v>
      </c>
      <c r="H13" s="368" t="str">
        <f>IFERROR(VLOOKUP(A13,'Control -LR-ES Diciembre 22 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Diciembre 22 '!$H$7:$N$22,3,FALSE),"0")</f>
        <v>200</v>
      </c>
      <c r="F14" s="368">
        <f>IFERROR(VLOOKUP(A14,'Control -LR-ES Diciembre 22 '!$H$7:$N$22,2,FALSE),"0")</f>
        <v>100</v>
      </c>
      <c r="G14" s="368">
        <f>IFERROR(VLOOKUP(A14,'Control -LR-ES Diciembre 22 '!$H$7:$N$22,5,FALSE),"0")</f>
        <v>0</v>
      </c>
      <c r="H14" s="368">
        <f>IFERROR(VLOOKUP(A14,'Control -LR-ES Diciembre 22 '!$H$7:$N$22,4,FALSE),"0")</f>
        <v>0</v>
      </c>
      <c r="I14" s="326">
        <f t="shared" si="1"/>
        <v>300</v>
      </c>
      <c r="J14" s="368" t="s">
        <v>12</v>
      </c>
      <c r="K14" s="385">
        <f t="shared" si="2"/>
        <v>1317</v>
      </c>
      <c r="L14" s="454"/>
      <c r="M14" s="373" t="s">
        <v>156</v>
      </c>
      <c r="N14" s="372">
        <f t="shared" si="3"/>
        <v>300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Diciembre 22 '!$H$7:$N$22,3,FALSE),"0")</f>
        <v>0</v>
      </c>
      <c r="F15" s="368" t="str">
        <f>IFERROR(VLOOKUP(A15,'Control -LR-ES Diciembre 22 '!$H$7:$N$22,2,FALSE),"0")</f>
        <v>0</v>
      </c>
      <c r="G15" s="368" t="str">
        <f>IFERROR(VLOOKUP(A15,'Control -LR-ES Diciembre 22 '!$H$7:$N$22,5,FALSE),"0")</f>
        <v>0</v>
      </c>
      <c r="H15" s="368" t="str">
        <f>IFERROR(VLOOKUP(A15,'Control -LR-ES Diciembre 22 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Diciembre 22 '!$H$7:$N$22,3,FALSE),"0")</f>
        <v>0</v>
      </c>
      <c r="F16" s="368" t="str">
        <f>IFERROR(VLOOKUP(A16,'Control -LR-ES Diciembre 22 '!$H$7:$N$22,2,FALSE),"0")</f>
        <v>0</v>
      </c>
      <c r="G16" s="368" t="str">
        <f>IFERROR(VLOOKUP(A16,'Control -LR-ES Diciembre 22 '!$H$7:$N$22,5,FALSE),"0")</f>
        <v>0</v>
      </c>
      <c r="H16" s="368" t="str">
        <f>IFERROR(VLOOKUP(A16,'Control -LR-ES Diciembre 22 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Diciembre 22 '!$H$7:$N$22,3,FALSE),"0")</f>
        <v>0</v>
      </c>
      <c r="F17" s="368" t="str">
        <f>IFERROR(VLOOKUP(A17,'Control -LR-ES Diciembre 22 '!$H$7:$N$22,2,FALSE),"0")</f>
        <v>0</v>
      </c>
      <c r="G17" s="368" t="str">
        <f>IFERROR(VLOOKUP(A17,'Control -LR-ES Diciembre 22 '!$H$7:$N$22,5,FALSE),"0")</f>
        <v>0</v>
      </c>
      <c r="H17" s="368" t="str">
        <f>IFERROR(VLOOKUP(A17,'Control -LR-ES Diciembre 22 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Diciembre 22 '!$H$7:$N$22,3,FALSE),"0")</f>
        <v>0</v>
      </c>
      <c r="F18" s="368" t="str">
        <f>IFERROR(VLOOKUP(A18,'Control -LR-ES Diciembre 22 '!$H$7:$N$22,2,FALSE),"0")</f>
        <v>0</v>
      </c>
      <c r="G18" s="368" t="str">
        <f>IFERROR(VLOOKUP(A18,'Control -LR-ES Diciembre 22 '!$H$7:$N$22,5,FALSE),"0")</f>
        <v>0</v>
      </c>
      <c r="H18" s="368" t="str">
        <f>IFERROR(VLOOKUP(A18,'Control -LR-ES Diciembre 22 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Diciembre 22 '!$H$7:$N$22,3,FALSE),"0")</f>
        <v>0</v>
      </c>
      <c r="F19" s="368" t="str">
        <f>IFERROR(VLOOKUP(A19,'Control -LR-ES Diciembre 22 '!$H$7:$N$22,2,FALSE),"0")</f>
        <v>0</v>
      </c>
      <c r="G19" s="368" t="str">
        <f>IFERROR(VLOOKUP(A19,'Control -LR-ES Diciembre 22 '!$H$7:$N$22,5,FALSE),"0")</f>
        <v>0</v>
      </c>
      <c r="H19" s="368" t="str">
        <f>IFERROR(VLOOKUP(A19,'Control -LR-ES Diciembre 22 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Diciembre 22 '!$H$7:$N$22,3,FALSE),"0")</f>
        <v>0</v>
      </c>
      <c r="F20" s="368" t="str">
        <f>IFERROR(VLOOKUP(A20,'Control -LR-ES Diciembre 22 '!$H$7:$N$22,2,FALSE),"0")</f>
        <v>0</v>
      </c>
      <c r="G20" s="368" t="str">
        <f>IFERROR(VLOOKUP(A20,'Control -LR-ES Diciembre 22 '!$H$7:$N$22,5,FALSE),"0")</f>
        <v>0</v>
      </c>
      <c r="H20" s="368" t="str">
        <f>IFERROR(VLOOKUP(A20,'Control -LR-ES Diciembre 22 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Diciembre 22 '!$H$7:$N$22,3,FALSE),"0")</f>
        <v>0</v>
      </c>
      <c r="F21" s="368" t="str">
        <f>IFERROR(VLOOKUP(A21,'Control -LR-ES Diciembre 22 '!$H$7:$N$22,2,FALSE),"0")</f>
        <v>0</v>
      </c>
      <c r="G21" s="368" t="str">
        <f>IFERROR(VLOOKUP(A21,'Control -LR-ES Diciembre 22 '!$H$7:$N$22,5,FALSE),"0")</f>
        <v>0</v>
      </c>
      <c r="H21" s="368" t="str">
        <f>IFERROR(VLOOKUP(A21,'Control -LR-ES Diciembre 22 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Diciembre 22 '!$H$7:$N$22,3,FALSE),"0")</f>
        <v>0</v>
      </c>
      <c r="F22" s="368" t="str">
        <f>IFERROR(VLOOKUP(A22,'Control -LR-ES Diciembre 22 '!$H$7:$N$22,2,FALSE),"0")</f>
        <v>0</v>
      </c>
      <c r="G22" s="368" t="str">
        <f>IFERROR(VLOOKUP(A22,'Control -LR-ES Diciembre 22 '!$H$7:$N$22,5,FALSE),"0")</f>
        <v>0</v>
      </c>
      <c r="H22" s="368" t="str">
        <f>IFERROR(VLOOKUP(A22,'Control -LR-ES Diciembre 22 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Diciembre 22 '!$H$7:$N$22,3,FALSE),"0")</f>
        <v>0</v>
      </c>
      <c r="F23" s="368" t="str">
        <f>IFERROR(VLOOKUP(A23,'Control -LR-ES Diciembre 22 '!$H$7:$N$22,2,FALSE),"0")</f>
        <v>0</v>
      </c>
      <c r="G23" s="368" t="str">
        <f>IFERROR(VLOOKUP(A23,'Control -LR-ES Diciembre 22 '!$H$7:$N$22,5,FALSE),"0")</f>
        <v>0</v>
      </c>
      <c r="H23" s="368" t="str">
        <f>IFERROR(VLOOKUP(A23,'Control -LR-ES Diciembre 22 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Diciembre 22 '!$H$7:$N$22,3,FALSE),"0")</f>
        <v>0</v>
      </c>
      <c r="F24" s="368" t="str">
        <f>IFERROR(VLOOKUP(A24,'Control -LR-ES Diciembre 22 '!$H$7:$N$22,2,FALSE),"0")</f>
        <v>0</v>
      </c>
      <c r="G24" s="368" t="str">
        <f>IFERROR(VLOOKUP(A24,'Control -LR-ES Diciembre 22 '!$H$7:$N$22,5,FALSE),"0")</f>
        <v>0</v>
      </c>
      <c r="H24" s="368" t="str">
        <f>IFERROR(VLOOKUP(A24,'Control -LR-ES Diciembre 22 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Diciembre 22 '!$H$7:$N$22,3,FALSE),"0")</f>
        <v>0</v>
      </c>
      <c r="F25" s="368" t="str">
        <f>IFERROR(VLOOKUP(A25,'Control -LR-ES Diciembre 22 '!$H$7:$N$22,2,FALSE),"0")</f>
        <v>0</v>
      </c>
      <c r="G25" s="368" t="str">
        <f>IFERROR(VLOOKUP(A25,'Control -LR-ES Diciembre 22 '!$H$7:$N$22,5,FALSE),"0")</f>
        <v>0</v>
      </c>
      <c r="H25" s="368" t="str">
        <f>IFERROR(VLOOKUP(A25,'Control -LR-ES Diciembre 22 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Diciembre 22 '!$H$7:$N$22,3,FALSE),"0")</f>
        <v>0</v>
      </c>
      <c r="F26" s="368">
        <f>IFERROR(VLOOKUP(A26,'Control -LR-ES Diciembre 22 '!$H$7:$N$22,2,FALSE),"0")</f>
        <v>1500</v>
      </c>
      <c r="G26" s="368">
        <f>IFERROR(VLOOKUP(A26,'Control -LR-ES Diciembre 22 '!$H$7:$N$22,5,FALSE),"0")</f>
        <v>0</v>
      </c>
      <c r="H26" s="368">
        <f>IFERROR(VLOOKUP(A26,'Control -LR-ES Diciembre 22 '!$H$7:$N$22,4,FALSE),"0")</f>
        <v>0</v>
      </c>
      <c r="I26" s="326">
        <f t="shared" si="1"/>
        <v>1500</v>
      </c>
      <c r="J26" s="375" t="s">
        <v>12</v>
      </c>
      <c r="K26" s="385">
        <f t="shared" si="2"/>
        <v>12390</v>
      </c>
      <c r="L26" s="454"/>
      <c r="M26" s="373" t="s">
        <v>246</v>
      </c>
      <c r="N26" s="372">
        <f t="shared" si="3"/>
        <v>1500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Diciembre 22 '!$H$7:$N$22,3,FALSE),"0")</f>
        <v>0</v>
      </c>
      <c r="F27" s="368" t="str">
        <f>IFERROR(VLOOKUP(A27,'Control -LR-ES Diciembre 22 '!$H$7:$N$22,2,FALSE),"0")</f>
        <v>0</v>
      </c>
      <c r="G27" s="368" t="str">
        <f>IFERROR(VLOOKUP(A27,'Control -LR-ES Diciembre 22 '!$H$7:$N$22,5,FALSE),"0")</f>
        <v>0</v>
      </c>
      <c r="H27" s="368" t="str">
        <f>IFERROR(VLOOKUP(A27,'Control -LR-ES Diciembre 22 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Diciembre 22 '!$H$7:$N$22,3,FALSE),"0")</f>
        <v>0</v>
      </c>
      <c r="F28" s="368" t="str">
        <f>IFERROR(VLOOKUP(A28,'Control -LR-ES Diciembre 22 '!$H$7:$N$22,2,FALSE),"0")</f>
        <v>0</v>
      </c>
      <c r="G28" s="368" t="str">
        <f>IFERROR(VLOOKUP(A28,'Control -LR-ES Diciembre 22 '!$H$7:$N$22,5,FALSE),"0")</f>
        <v>0</v>
      </c>
      <c r="H28" s="368" t="str">
        <f>IFERROR(VLOOKUP(A28,'Control -LR-ES Diciembre 22 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Diciembre 22 '!$H$7:$N$22,3,FALSE),"0")</f>
        <v>0</v>
      </c>
      <c r="F29" s="368" t="str">
        <f>IFERROR(VLOOKUP(A29,'Control -LR-ES Diciembre 22 '!$H$7:$N$22,2,FALSE),"0")</f>
        <v>0</v>
      </c>
      <c r="G29" s="368" t="str">
        <f>IFERROR(VLOOKUP(A29,'Control -LR-ES Diciembre 22 '!$H$7:$N$22,5,FALSE),"0")</f>
        <v>0</v>
      </c>
      <c r="H29" s="368" t="str">
        <f>IFERROR(VLOOKUP(A29,'Control -LR-ES Diciembre 22 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Diciembre 22 '!$H$7:$N$22,3,FALSE),"0")</f>
        <v>0</v>
      </c>
      <c r="F30" s="368">
        <f>IFERROR(VLOOKUP(A30,'Control -LR-ES Diciembre 22 '!$H$7:$N$22,2,FALSE),"0")</f>
        <v>340</v>
      </c>
      <c r="G30" s="368">
        <f>IFERROR(VLOOKUP(A30,'Control -LR-ES Diciembre 22 '!$H$7:$N$22,5,FALSE),"0")</f>
        <v>0</v>
      </c>
      <c r="H30" s="368">
        <f>IFERROR(VLOOKUP(A30,'Control -LR-ES Diciembre 22 '!$H$7:$N$22,4,FALSE),"0")</f>
        <v>0</v>
      </c>
      <c r="I30" s="326">
        <f t="shared" si="1"/>
        <v>340</v>
      </c>
      <c r="J30" s="368" t="s">
        <v>12</v>
      </c>
      <c r="K30" s="385">
        <f t="shared" si="2"/>
        <v>948.6</v>
      </c>
      <c r="L30" s="454"/>
      <c r="M30" s="373" t="s">
        <v>247</v>
      </c>
      <c r="N30" s="372">
        <f t="shared" si="3"/>
        <v>340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Diciembre 22 '!$H$7:$N$22,3,FALSE),"0")</f>
        <v>0</v>
      </c>
      <c r="F31" s="368" t="str">
        <f>IFERROR(VLOOKUP(A31,'Control -LR-ES Diciembre 22 '!$H$7:$N$22,2,FALSE),"0")</f>
        <v>0</v>
      </c>
      <c r="G31" s="368" t="str">
        <f>IFERROR(VLOOKUP(A31,'Control -LR-ES Diciembre 22 '!$H$7:$N$22,5,FALSE),"0")</f>
        <v>0</v>
      </c>
      <c r="H31" s="368" t="str">
        <f>IFERROR(VLOOKUP(A31,'Control -LR-ES Diciembre 22 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Diciembre 22 '!$H$7:$N$22,3,FALSE),"0")</f>
        <v>0</v>
      </c>
      <c r="F32" s="368" t="str">
        <f>IFERROR(VLOOKUP(A32,'Control -LR-ES Diciembre 22 '!$H$7:$N$22,2,FALSE),"0")</f>
        <v>0</v>
      </c>
      <c r="G32" s="368" t="str">
        <f>IFERROR(VLOOKUP(A32,'Control -LR-ES Diciembre 22 '!$H$7:$N$22,5,FALSE),"0")</f>
        <v>0</v>
      </c>
      <c r="H32" s="368" t="str">
        <f>IFERROR(VLOOKUP(A32,'Control -LR-ES Diciembre 22 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Diciembre 22 '!$H$7:$N$22,3,FALSE),"0")</f>
        <v>0</v>
      </c>
      <c r="F33" s="368" t="str">
        <f>IFERROR(VLOOKUP(A33,'Control -LR-ES Diciembre 22 '!$H$7:$N$22,2,FALSE),"0")</f>
        <v>0</v>
      </c>
      <c r="G33" s="368" t="str">
        <f>IFERROR(VLOOKUP(A33,'Control -LR-ES Diciembre 22 '!$H$7:$N$22,5,FALSE),"0")</f>
        <v>0</v>
      </c>
      <c r="H33" s="368" t="str">
        <f>IFERROR(VLOOKUP(A33,'Control -LR-ES Diciembre 22 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Diciembre 22 '!$H$7:$N$22,3,FALSE),"0")</f>
        <v>0</v>
      </c>
      <c r="F34" s="368" t="str">
        <f>IFERROR(VLOOKUP(A34,'Control -LR-ES Diciembre 22 '!$H$7:$N$22,2,FALSE),"0")</f>
        <v>0</v>
      </c>
      <c r="G34" s="368" t="str">
        <f>IFERROR(VLOOKUP(A34,'Control -LR-ES Diciembre 22 '!$H$7:$N$22,5,FALSE),"0")</f>
        <v>0</v>
      </c>
      <c r="H34" s="368" t="str">
        <f>IFERROR(VLOOKUP(A34,'Control -LR-ES Diciembre 22 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Diciembre 22 '!$H$7:$N$22,3,FALSE),"0")</f>
        <v>0</v>
      </c>
      <c r="F35" s="368">
        <f>IFERROR(VLOOKUP(A35,'Control -LR-ES Diciembre 22 '!$H$7:$N$22,2,FALSE),"0")</f>
        <v>0</v>
      </c>
      <c r="G35" s="368">
        <f>IFERROR(VLOOKUP(A35,'Control -LR-ES Diciembre 22 '!$H$7:$N$22,5,FALSE),"0")</f>
        <v>0</v>
      </c>
      <c r="H35" s="368">
        <f>IFERROR(VLOOKUP(A35,'Control -LR-ES Diciembre 22 '!$H$7:$N$22,4,FALSE),"0")</f>
        <v>600</v>
      </c>
      <c r="I35" s="326">
        <f t="shared" si="1"/>
        <v>600</v>
      </c>
      <c r="J35" s="375" t="s">
        <v>12</v>
      </c>
      <c r="K35" s="385">
        <f t="shared" si="2"/>
        <v>4038.0000000000005</v>
      </c>
      <c r="L35" s="454"/>
      <c r="M35" s="373" t="s">
        <v>155</v>
      </c>
      <c r="N35" s="372">
        <f t="shared" si="3"/>
        <v>600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Diciembre 22 '!$H$7:$N$22,3,FALSE),"0")</f>
        <v>0</v>
      </c>
      <c r="F36" s="368" t="str">
        <f>IFERROR(VLOOKUP(A36,'Control -LR-ES Diciembre 22 '!$H$7:$N$22,2,FALSE),"0")</f>
        <v>0</v>
      </c>
      <c r="G36" s="368" t="str">
        <f>IFERROR(VLOOKUP(A36,'Control -LR-ES Diciembre 22 '!$H$7:$N$22,5,FALSE),"0")</f>
        <v>0</v>
      </c>
      <c r="H36" s="368" t="str">
        <f>IFERROR(VLOOKUP(A36,'Control -LR-ES Diciembre 22 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Diciembre 22 '!$H$7:$N$22,3,FALSE),"0")</f>
        <v>0</v>
      </c>
      <c r="F37" s="368">
        <f>IFERROR(VLOOKUP(A37,'Control -LR-ES Diciembre 22 '!$H$7:$N$22,2,FALSE),"0")</f>
        <v>600</v>
      </c>
      <c r="G37" s="368">
        <f>IFERROR(VLOOKUP(A37,'Control -LR-ES Diciembre 22 '!$H$7:$N$22,5,FALSE),"0")</f>
        <v>0</v>
      </c>
      <c r="H37" s="368">
        <f>IFERROR(VLOOKUP(A37,'Control -LR-ES Diciembre 22 '!$H$7:$N$22,4,FALSE),"0")</f>
        <v>0</v>
      </c>
      <c r="I37" s="326">
        <f t="shared" si="1"/>
        <v>600</v>
      </c>
      <c r="J37" s="375" t="s">
        <v>12</v>
      </c>
      <c r="K37" s="385">
        <f t="shared" si="2"/>
        <v>1967.9999999999998</v>
      </c>
      <c r="L37" s="454">
        <f>D37*200</f>
        <v>656</v>
      </c>
      <c r="M37" s="373" t="s">
        <v>75</v>
      </c>
      <c r="N37" s="477">
        <f>I37/200</f>
        <v>3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Diciembre 22 '!$H$7:$N$22,3,FALSE),"0")</f>
        <v>200</v>
      </c>
      <c r="F38" s="368">
        <f>IFERROR(VLOOKUP(A38,'Control -LR-ES Diciembre 22 '!$H$7:$N$22,2,FALSE),"0")</f>
        <v>0</v>
      </c>
      <c r="G38" s="368">
        <f>IFERROR(VLOOKUP(A38,'Control -LR-ES Diciembre 22 '!$H$7:$N$22,5,FALSE),"0")</f>
        <v>0</v>
      </c>
      <c r="H38" s="368">
        <f>IFERROR(VLOOKUP(A38,'Control -LR-ES Diciembre 22 '!$H$7:$N$22,4,FALSE),"0")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Diciembre 22 '!$H$7:$N$22,3,FALSE),"0")</f>
        <v>0</v>
      </c>
      <c r="F39" s="368">
        <f>IFERROR(VLOOKUP(A39,'Control -LR-ES Diciembre 22 '!$H$7:$N$22,2,FALSE),"0")</f>
        <v>0</v>
      </c>
      <c r="G39" s="368">
        <f>IFERROR(VLOOKUP(A39,'Control -LR-ES Diciembre 22 '!$H$7:$N$22,5,FALSE),"0")</f>
        <v>0</v>
      </c>
      <c r="H39" s="368">
        <f>IFERROR(VLOOKUP(A39,'Control -LR-ES Diciembre 22 '!$H$7:$N$22,4,FALSE),"0")</f>
        <v>200</v>
      </c>
      <c r="I39" s="326">
        <f t="shared" si="1"/>
        <v>200</v>
      </c>
      <c r="J39" s="368" t="s">
        <v>12</v>
      </c>
      <c r="K39" s="385">
        <f t="shared" si="2"/>
        <v>1092</v>
      </c>
      <c r="L39" s="454"/>
      <c r="M39" s="373" t="s">
        <v>189</v>
      </c>
      <c r="N39" s="372">
        <f t="shared" si="3"/>
        <v>200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Diciembre 22 '!$H$7:$N$22,3,FALSE),"0")</f>
        <v>0</v>
      </c>
      <c r="F40" s="368" t="str">
        <f>IFERROR(VLOOKUP(A40,'Control -LR-ES Diciembre 22 '!$H$7:$N$22,2,FALSE),"0")</f>
        <v>0</v>
      </c>
      <c r="G40" s="368" t="str">
        <f>IFERROR(VLOOKUP(A40,'Control -LR-ES Diciembre 22 '!$H$7:$N$22,5,FALSE),"0")</f>
        <v>0</v>
      </c>
      <c r="H40" s="368" t="str">
        <f>IFERROR(VLOOKUP(A40,'Control -LR-ES Diciembre 22 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Diciembre 22 '!$H$7:$N$22,3,FALSE),"0")</f>
        <v>0</v>
      </c>
      <c r="F41" s="368" t="str">
        <f>IFERROR(VLOOKUP(A41,'Control -LR-ES Diciembre 22 '!$H$7:$N$22,2,FALSE),"0")</f>
        <v>0</v>
      </c>
      <c r="G41" s="368" t="str">
        <f>IFERROR(VLOOKUP(A41,'Control -LR-ES Diciembre 22 '!$H$7:$N$22,5,FALSE),"0")</f>
        <v>0</v>
      </c>
      <c r="H41" s="368" t="str">
        <f>IFERROR(VLOOKUP(A41,'Control -LR-ES Diciembre 22 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Diciembre 22 '!$H$7:$N$22,3,FALSE),"0")</f>
        <v>0</v>
      </c>
      <c r="F42" s="368" t="str">
        <f>IFERROR(VLOOKUP(A42,'Control -LR-ES Diciembre 22 '!$H$7:$N$22,2,FALSE),"0")</f>
        <v>0</v>
      </c>
      <c r="G42" s="368" t="str">
        <f>IFERROR(VLOOKUP(A42,'Control -LR-ES Diciembre 22 '!$H$7:$N$22,5,FALSE),"0")</f>
        <v>0</v>
      </c>
      <c r="H42" s="368" t="str">
        <f>IFERROR(VLOOKUP(A42,'Control -LR-ES Diciembre 22 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Diciembre 22 '!$H$7:$N$22,3,FALSE),"0")</f>
        <v>0</v>
      </c>
      <c r="F43" s="368" t="str">
        <f>IFERROR(VLOOKUP(A43,'Control -LR-ES Diciembre 22 '!$H$7:$N$22,2,FALSE),"0")</f>
        <v>0</v>
      </c>
      <c r="G43" s="368" t="str">
        <f>IFERROR(VLOOKUP(A43,'Control -LR-ES Diciembre 22 '!$H$7:$N$22,5,FALSE),"0")</f>
        <v>0</v>
      </c>
      <c r="H43" s="368" t="str">
        <f>IFERROR(VLOOKUP(A43,'Control -LR-ES Diciembre 22 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Diciembre 22 '!$H$7:$N$22,3,FALSE),"0")</f>
        <v>0</v>
      </c>
      <c r="F44" s="368">
        <f>IFERROR(VLOOKUP(A44,'Control -LR-ES Diciembre 22 '!$H$7:$N$22,2,FALSE),"0")</f>
        <v>100</v>
      </c>
      <c r="G44" s="368">
        <f>IFERROR(VLOOKUP(A44,'Control -LR-ES Diciembre 22 '!$H$7:$N$22,5,FALSE),"0")</f>
        <v>0</v>
      </c>
      <c r="H44" s="368">
        <f>IFERROR(VLOOKUP(A44,'Control -LR-ES Diciembre 22 '!$H$7:$N$22,4,FALSE),"0")</f>
        <v>0</v>
      </c>
      <c r="I44" s="326">
        <f t="shared" si="1"/>
        <v>100</v>
      </c>
      <c r="J44" s="375" t="s">
        <v>12</v>
      </c>
      <c r="K44" s="385">
        <f t="shared" si="2"/>
        <v>565</v>
      </c>
      <c r="L44" s="480">
        <f>D44*200</f>
        <v>1130</v>
      </c>
      <c r="M44" s="373" t="s">
        <v>203</v>
      </c>
      <c r="N44" s="477">
        <f>I44/200</f>
        <v>0.5</v>
      </c>
      <c r="O44" s="365" t="s">
        <v>220</v>
      </c>
      <c r="P44" s="479">
        <f>L44</f>
        <v>1130</v>
      </c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Diciembre 22 '!$H$7:$N$22,3,FALSE),"0")</f>
        <v>0</v>
      </c>
      <c r="F45" s="368" t="str">
        <f>IFERROR(VLOOKUP(A45,'Control -LR-ES Diciembre 22 '!$H$7:$N$22,2,FALSE),"0")</f>
        <v>0</v>
      </c>
      <c r="G45" s="368" t="str">
        <f>IFERROR(VLOOKUP(A45,'Control -LR-ES Diciembre 22 '!$H$7:$N$22,5,FALSE),"0")</f>
        <v>0</v>
      </c>
      <c r="H45" s="368" t="str">
        <f>IFERROR(VLOOKUP(A45,'Control -LR-ES Diciembre 22 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Diciembre 22 '!$H$7:$N$22,3,FALSE),"0")</f>
        <v>0</v>
      </c>
      <c r="F46" s="368" t="str">
        <f>IFERROR(VLOOKUP(A46,'Control -LR-ES Diciembre 22 '!$H$7:$N$22,2,FALSE),"0")</f>
        <v>0</v>
      </c>
      <c r="G46" s="368" t="str">
        <f>IFERROR(VLOOKUP(A46,'Control -LR-ES Diciembre 22 '!$H$7:$N$22,5,FALSE),"0")</f>
        <v>0</v>
      </c>
      <c r="H46" s="368" t="str">
        <f>IFERROR(VLOOKUP(A46,'Control -LR-ES Diciembre 22 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Diciembre 22 '!$H$7:$N$22,3,FALSE),"0")</f>
        <v>0</v>
      </c>
      <c r="F47" s="368" t="str">
        <f>IFERROR(VLOOKUP(A47,'Control -LR-ES Diciembre 22 '!$H$7:$N$22,2,FALSE),"0")</f>
        <v>0</v>
      </c>
      <c r="G47" s="368" t="str">
        <f>IFERROR(VLOOKUP(A47,'Control -LR-ES Diciembre 22 '!$H$7:$N$22,5,FALSE),"0")</f>
        <v>0</v>
      </c>
      <c r="H47" s="368" t="str">
        <f>IFERROR(VLOOKUP(A47,'Control -LR-ES Diciembre 22 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Diciembre 22 '!$H$7:$N$22,3,FALSE),"0")</f>
        <v>0</v>
      </c>
      <c r="F48" s="368" t="str">
        <f>IFERROR(VLOOKUP(A48,'Control -LR-ES Diciembre 22 '!$H$7:$N$22,2,FALSE),"0")</f>
        <v>0</v>
      </c>
      <c r="G48" s="368" t="str">
        <f>IFERROR(VLOOKUP(A48,'Control -LR-ES Diciembre 22 '!$H$7:$N$22,5,FALSE),"0")</f>
        <v>0</v>
      </c>
      <c r="H48" s="368" t="str">
        <f>IFERROR(VLOOKUP(A48,'Control -LR-ES Diciembre 22 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Diciembre 22 '!$H$7:$N$22,3,FALSE),"0")</f>
        <v>450</v>
      </c>
      <c r="F49" s="368">
        <f>IFERROR(VLOOKUP(A49,'Control -LR-ES Diciembre 22 '!$H$7:$N$22,2,FALSE),"0")</f>
        <v>0</v>
      </c>
      <c r="G49" s="368">
        <f>IFERROR(VLOOKUP(A49,'Control -LR-ES Diciembre 22 '!$H$7:$N$22,5,FALSE),"0")</f>
        <v>0</v>
      </c>
      <c r="H49" s="368">
        <f>IFERROR(VLOOKUP(A49,'Control -LR-ES Diciembre 22 '!$H$7:$N$22,4,FALSE),"0")</f>
        <v>0</v>
      </c>
      <c r="I49" s="326">
        <f t="shared" si="1"/>
        <v>450</v>
      </c>
      <c r="J49" s="375" t="s">
        <v>12</v>
      </c>
      <c r="K49" s="385">
        <f t="shared" si="2"/>
        <v>2799</v>
      </c>
      <c r="L49" s="454"/>
      <c r="M49" s="373" t="s">
        <v>336</v>
      </c>
      <c r="N49" s="372">
        <f t="shared" si="3"/>
        <v>450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Diciembre 22 '!$H$7:$N$22,3,FALSE),"0")</f>
        <v>0</v>
      </c>
      <c r="F50" s="368" t="str">
        <f>IFERROR(VLOOKUP(A50,'Control -LR-ES Diciembre 22 '!$H$7:$N$22,2,FALSE),"0")</f>
        <v>0</v>
      </c>
      <c r="G50" s="368" t="str">
        <f>IFERROR(VLOOKUP(A50,'Control -LR-ES Diciembre 22 '!$H$7:$N$22,5,FALSE),"0")</f>
        <v>0</v>
      </c>
      <c r="H50" s="368" t="str">
        <f>IFERROR(VLOOKUP(A50,'Control -LR-ES Diciembre 22 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Diciembre 22 '!$H$7:$N$22,3,FALSE),"0")</f>
        <v>0</v>
      </c>
      <c r="F51" s="368" t="str">
        <f>IFERROR(VLOOKUP(A51,'Control -LR-ES Diciembre 22 '!$H$7:$N$22,2,FALSE),"0")</f>
        <v>0</v>
      </c>
      <c r="G51" s="368" t="str">
        <f>IFERROR(VLOOKUP(A51,'Control -LR-ES Diciembre 22 '!$H$7:$N$22,5,FALSE),"0")</f>
        <v>0</v>
      </c>
      <c r="H51" s="368" t="str">
        <f>IFERROR(VLOOKUP(A51,'Control -LR-ES Diciembre 22 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Diciembre 22 '!$H$7:$N$22,3,FALSE),"0")</f>
        <v>0</v>
      </c>
      <c r="F52" s="368" t="str">
        <f>IFERROR(VLOOKUP(A52,'Control -LR-ES Diciembre 22 '!$H$7:$N$22,2,FALSE),"0")</f>
        <v>0</v>
      </c>
      <c r="G52" s="368" t="str">
        <f>IFERROR(VLOOKUP(A52,'Control -LR-ES Diciembre 22 '!$H$7:$N$22,5,FALSE),"0")</f>
        <v>0</v>
      </c>
      <c r="H52" s="368" t="str">
        <f>IFERROR(VLOOKUP(A52,'Control -LR-ES Diciembre 22 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Diciembre 22 '!$H$7:$N$22,3,FALSE),"0")</f>
        <v>0</v>
      </c>
      <c r="F53" s="368">
        <f>IFERROR(VLOOKUP(A53,'Control -LR-ES Diciembre 22 '!$H$7:$N$22,2,FALSE),"0")</f>
        <v>0</v>
      </c>
      <c r="G53" s="368">
        <f>IFERROR(VLOOKUP(A53,'Control -LR-ES Diciembre 22 '!$H$7:$N$22,5,FALSE),"0")</f>
        <v>0</v>
      </c>
      <c r="H53" s="368">
        <f>IFERROR(VLOOKUP(A53,'Control -LR-ES Diciembre 22 '!$H$7:$N$22,4,FALSE),"0")</f>
        <v>200</v>
      </c>
      <c r="I53" s="326">
        <f t="shared" si="1"/>
        <v>200</v>
      </c>
      <c r="J53" s="375"/>
      <c r="K53" s="385">
        <f t="shared" si="2"/>
        <v>642</v>
      </c>
      <c r="L53" s="454"/>
      <c r="M53" s="373" t="s">
        <v>261</v>
      </c>
      <c r="N53" s="477">
        <f>I53/200</f>
        <v>1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Diciembre 22 '!$H$7:$N$22,3,FALSE),"0")</f>
        <v>1050</v>
      </c>
      <c r="F54" s="368">
        <f>IFERROR(VLOOKUP(A54,'Control -LR-ES Diciembre 22 '!$H$7:$N$22,2,FALSE),"0")</f>
        <v>0</v>
      </c>
      <c r="G54" s="368">
        <f>IFERROR(VLOOKUP(A54,'Control -LR-ES Diciembre 22 '!$H$7:$N$22,5,FALSE),"0")</f>
        <v>0</v>
      </c>
      <c r="H54" s="368">
        <f>IFERROR(VLOOKUP(A54,'Control -LR-ES Diciembre 22 '!$H$7:$N$22,4,FALSE),"0")</f>
        <v>0</v>
      </c>
      <c r="I54" s="326">
        <f t="shared" si="1"/>
        <v>1050</v>
      </c>
      <c r="J54" s="375" t="s">
        <v>12</v>
      </c>
      <c r="K54" s="385">
        <f t="shared" si="2"/>
        <v>5869.5</v>
      </c>
      <c r="L54" s="454"/>
      <c r="M54" s="373">
        <v>20002380</v>
      </c>
      <c r="N54" s="372">
        <f t="shared" si="3"/>
        <v>1050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Diciembre 22 '!$H$7:$N$22,3,FALSE),"0")</f>
        <v>0</v>
      </c>
      <c r="F55" s="368" t="str">
        <f>IFERROR(VLOOKUP(A55,'Control -LR-ES Diciembre 22 '!$H$7:$N$22,2,FALSE),"0")</f>
        <v>0</v>
      </c>
      <c r="G55" s="368" t="str">
        <f>IFERROR(VLOOKUP(A55,'Control -LR-ES Diciembre 22 '!$H$7:$N$22,5,FALSE),"0")</f>
        <v>0</v>
      </c>
      <c r="H55" s="368" t="str">
        <f>IFERROR(VLOOKUP(A55,'Control -LR-ES Diciembre 22 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1900</v>
      </c>
      <c r="F56" s="326">
        <f>SUM(F8:F55)</f>
        <v>4570</v>
      </c>
      <c r="G56" s="326">
        <f>SUM(G8:G55)</f>
        <v>40</v>
      </c>
      <c r="H56" s="326">
        <f>SUM(H8:H55)</f>
        <v>1000</v>
      </c>
      <c r="I56" s="333">
        <f>SUM(I8:I55)</f>
        <v>7510</v>
      </c>
      <c r="J56" s="390" t="s">
        <v>12</v>
      </c>
      <c r="K56" s="461">
        <f>SUM(K8:K55)</f>
        <v>39057.199999999997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39057.199999999997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0.27304824718617826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10664.5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0.57603463637946395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22498.3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3.1338652028307205E-3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122.4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0.14778325123152711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5772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Diciembre 22'!F62</f>
        <v>1667081.8168033545</v>
      </c>
      <c r="I66" s="279">
        <v>0.3</v>
      </c>
      <c r="J66" s="368" t="s">
        <v>10</v>
      </c>
      <c r="K66" s="395">
        <f>(H66*I66)</f>
        <v>500124.54504100635</v>
      </c>
      <c r="L66" s="386"/>
      <c r="M66" s="342">
        <v>20002369</v>
      </c>
      <c r="N66" s="381">
        <f>H66</f>
        <v>1667081.8168033545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Diciembre 22'!F62</f>
        <v>1667081.8168033545</v>
      </c>
      <c r="I67" s="279">
        <v>0.1</v>
      </c>
      <c r="J67" s="368" t="s">
        <v>10</v>
      </c>
      <c r="K67" s="395">
        <f>(H67*I67)</f>
        <v>166708.18168033546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39895.191999999995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666832.72672134184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120,00"/>
        <filter val="1.190,00"/>
        <filter val="1.470,00"/>
        <filter val="100,00"/>
        <filter val="170,00"/>
        <filter val="180,00"/>
        <filter val="200,00"/>
        <filter val="230,00"/>
        <filter val="50,00"/>
        <filter val="600,00"/>
        <filter val="610,00"/>
        <filter val="630,00"/>
        <filter val="690,00"/>
        <filter val="7.240,00"/>
      </filters>
    </filterColumn>
  </autoFilter>
  <mergeCells count="22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pageSetUpPr fitToPage="1"/>
  </sheetPr>
  <dimension ref="A1:N91"/>
  <sheetViews>
    <sheetView zoomScale="98" zoomScaleNormal="98" workbookViewId="0">
      <selection activeCell="B5" sqref="B5:I5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80070379</v>
      </c>
      <c r="C4" s="438">
        <v>44915</v>
      </c>
      <c r="D4" s="368" t="s">
        <v>65</v>
      </c>
      <c r="E4" s="368">
        <v>1500</v>
      </c>
      <c r="F4" s="368" t="s">
        <v>323</v>
      </c>
      <c r="G4" s="393"/>
    </row>
    <row r="5" spans="2:14" x14ac:dyDescent="0.2">
      <c r="B5" s="368">
        <v>80070379</v>
      </c>
      <c r="C5" s="438">
        <v>44915</v>
      </c>
      <c r="D5" s="368" t="s">
        <v>371</v>
      </c>
      <c r="E5" s="368">
        <v>600</v>
      </c>
      <c r="F5" s="368" t="s">
        <v>323</v>
      </c>
      <c r="G5" s="393"/>
    </row>
    <row r="6" spans="2:14" x14ac:dyDescent="0.2">
      <c r="B6" s="368">
        <v>80070379</v>
      </c>
      <c r="C6" s="438">
        <v>44915</v>
      </c>
      <c r="D6" s="368" t="s">
        <v>69</v>
      </c>
      <c r="E6" s="368">
        <v>340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80070379</v>
      </c>
      <c r="C7" s="438">
        <v>44915</v>
      </c>
      <c r="D7" s="368" t="s">
        <v>32</v>
      </c>
      <c r="E7" s="368">
        <v>1300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80070379</v>
      </c>
      <c r="C8" s="438">
        <v>44915</v>
      </c>
      <c r="D8" s="368" t="s">
        <v>354</v>
      </c>
      <c r="E8" s="368">
        <v>630</v>
      </c>
      <c r="F8" s="368" t="s">
        <v>323</v>
      </c>
      <c r="H8" s="54" t="s">
        <v>32</v>
      </c>
      <c r="I8" s="496">
        <v>1300</v>
      </c>
      <c r="J8" s="496"/>
      <c r="K8" s="496"/>
      <c r="L8" s="496"/>
      <c r="M8" s="496"/>
      <c r="N8" s="496">
        <v>1300</v>
      </c>
    </row>
    <row r="9" spans="2:14" x14ac:dyDescent="0.2">
      <c r="B9" s="368">
        <v>80070379</v>
      </c>
      <c r="C9" s="438">
        <v>44915</v>
      </c>
      <c r="D9" s="368" t="s">
        <v>356</v>
      </c>
      <c r="E9" s="368">
        <v>100</v>
      </c>
      <c r="F9" s="368" t="s">
        <v>323</v>
      </c>
      <c r="H9" s="54" t="s">
        <v>69</v>
      </c>
      <c r="I9" s="496">
        <v>340</v>
      </c>
      <c r="J9" s="496"/>
      <c r="K9" s="496"/>
      <c r="L9" s="496"/>
      <c r="M9" s="496"/>
      <c r="N9" s="496">
        <v>340</v>
      </c>
    </row>
    <row r="10" spans="2:14" x14ac:dyDescent="0.2">
      <c r="B10" s="368">
        <v>80070380</v>
      </c>
      <c r="C10" s="438">
        <v>44915</v>
      </c>
      <c r="D10" s="368" t="s">
        <v>77</v>
      </c>
      <c r="E10" s="368">
        <v>200</v>
      </c>
      <c r="F10" s="368" t="s">
        <v>325</v>
      </c>
      <c r="H10" s="54" t="s">
        <v>65</v>
      </c>
      <c r="I10" s="496">
        <v>1500</v>
      </c>
      <c r="J10" s="496"/>
      <c r="K10" s="496"/>
      <c r="L10" s="496"/>
      <c r="M10" s="496"/>
      <c r="N10" s="496">
        <v>1500</v>
      </c>
    </row>
    <row r="11" spans="2:14" x14ac:dyDescent="0.2">
      <c r="B11" s="368">
        <v>80070380</v>
      </c>
      <c r="C11" s="438">
        <v>44915</v>
      </c>
      <c r="D11" s="368" t="s">
        <v>261</v>
      </c>
      <c r="E11" s="368">
        <v>200</v>
      </c>
      <c r="F11" s="368" t="s">
        <v>325</v>
      </c>
      <c r="H11" s="54" t="s">
        <v>329</v>
      </c>
      <c r="I11" s="496"/>
      <c r="J11" s="496">
        <v>450</v>
      </c>
      <c r="K11" s="496"/>
      <c r="L11" s="496"/>
      <c r="M11" s="496"/>
      <c r="N11" s="496">
        <v>450</v>
      </c>
    </row>
    <row r="12" spans="2:14" x14ac:dyDescent="0.2">
      <c r="B12" s="368">
        <v>80070380</v>
      </c>
      <c r="C12" s="438">
        <v>44915</v>
      </c>
      <c r="D12" s="368" t="s">
        <v>369</v>
      </c>
      <c r="E12" s="368">
        <v>600</v>
      </c>
      <c r="F12" s="368" t="s">
        <v>325</v>
      </c>
      <c r="H12" s="54" t="s">
        <v>77</v>
      </c>
      <c r="I12" s="496"/>
      <c r="J12" s="496"/>
      <c r="K12" s="496">
        <v>200</v>
      </c>
      <c r="L12" s="496"/>
      <c r="M12" s="496"/>
      <c r="N12" s="496">
        <v>200</v>
      </c>
    </row>
    <row r="13" spans="2:14" x14ac:dyDescent="0.2">
      <c r="B13" s="368">
        <v>80070380</v>
      </c>
      <c r="C13" s="438">
        <v>44915</v>
      </c>
      <c r="D13" s="368" t="s">
        <v>37</v>
      </c>
      <c r="E13" s="368">
        <v>40</v>
      </c>
      <c r="F13" s="368" t="s">
        <v>326</v>
      </c>
      <c r="H13" s="54" t="s">
        <v>37</v>
      </c>
      <c r="I13" s="496"/>
      <c r="J13" s="496"/>
      <c r="K13" s="496"/>
      <c r="L13" s="496">
        <v>40</v>
      </c>
      <c r="M13" s="496"/>
      <c r="N13" s="496">
        <v>40</v>
      </c>
    </row>
    <row r="14" spans="2:14" x14ac:dyDescent="0.2">
      <c r="B14" s="368">
        <v>80070381</v>
      </c>
      <c r="C14" s="438">
        <v>44915</v>
      </c>
      <c r="D14" s="368" t="s">
        <v>329</v>
      </c>
      <c r="E14" s="368">
        <v>450</v>
      </c>
      <c r="F14" s="368" t="s">
        <v>324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80070381</v>
      </c>
      <c r="C15" s="438">
        <v>44915</v>
      </c>
      <c r="D15" s="368" t="s">
        <v>356</v>
      </c>
      <c r="E15" s="368">
        <v>200</v>
      </c>
      <c r="F15" s="368" t="s">
        <v>324</v>
      </c>
      <c r="H15" s="54" t="s">
        <v>354</v>
      </c>
      <c r="I15" s="496">
        <v>630</v>
      </c>
      <c r="J15" s="496"/>
      <c r="K15" s="496"/>
      <c r="L15" s="496"/>
      <c r="M15" s="496"/>
      <c r="N15" s="496">
        <v>630</v>
      </c>
    </row>
    <row r="16" spans="2:14" x14ac:dyDescent="0.2">
      <c r="B16" s="368">
        <v>80070381</v>
      </c>
      <c r="C16" s="438">
        <v>44915</v>
      </c>
      <c r="D16" s="368" t="s">
        <v>372</v>
      </c>
      <c r="E16" s="368">
        <v>200</v>
      </c>
      <c r="F16" s="368" t="s">
        <v>324</v>
      </c>
      <c r="H16" s="54" t="s">
        <v>369</v>
      </c>
      <c r="I16" s="496"/>
      <c r="J16" s="496"/>
      <c r="K16" s="496">
        <v>600</v>
      </c>
      <c r="L16" s="496"/>
      <c r="M16" s="496"/>
      <c r="N16" s="496">
        <v>600</v>
      </c>
    </row>
    <row r="17" spans="2:14" x14ac:dyDescent="0.2">
      <c r="B17" s="368">
        <v>80070382</v>
      </c>
      <c r="C17" s="438">
        <v>44915</v>
      </c>
      <c r="D17" s="368" t="s">
        <v>377</v>
      </c>
      <c r="E17" s="368">
        <v>100</v>
      </c>
      <c r="F17" s="368" t="s">
        <v>323</v>
      </c>
      <c r="H17" s="54" t="s">
        <v>356</v>
      </c>
      <c r="I17" s="496">
        <v>100</v>
      </c>
      <c r="J17" s="496">
        <v>200</v>
      </c>
      <c r="K17" s="496"/>
      <c r="L17" s="496"/>
      <c r="M17" s="496"/>
      <c r="N17" s="496">
        <v>300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600</v>
      </c>
      <c r="J18" s="496"/>
      <c r="K18" s="496"/>
      <c r="L18" s="496"/>
      <c r="M18" s="496"/>
      <c r="N18" s="496">
        <v>600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1050</v>
      </c>
      <c r="K19" s="496"/>
      <c r="L19" s="496"/>
      <c r="M19" s="496"/>
      <c r="N19" s="496">
        <v>1050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200</v>
      </c>
      <c r="L20" s="496"/>
      <c r="M20" s="496"/>
      <c r="N20" s="496">
        <v>200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100</v>
      </c>
      <c r="J21" s="496"/>
      <c r="K21" s="496"/>
      <c r="L21" s="496"/>
      <c r="M21" s="496"/>
      <c r="N21" s="496">
        <v>100</v>
      </c>
    </row>
    <row r="22" spans="2:14" x14ac:dyDescent="0.2">
      <c r="B22" s="368">
        <v>2028</v>
      </c>
      <c r="C22" s="438"/>
      <c r="D22" s="368" t="s">
        <v>384</v>
      </c>
      <c r="E22" s="368">
        <v>1050</v>
      </c>
      <c r="F22" s="368" t="s">
        <v>324</v>
      </c>
      <c r="H22" s="54" t="s">
        <v>372</v>
      </c>
      <c r="I22" s="496"/>
      <c r="J22" s="496">
        <v>200</v>
      </c>
      <c r="K22" s="496"/>
      <c r="L22" s="496"/>
      <c r="M22" s="496"/>
      <c r="N22" s="496">
        <v>200</v>
      </c>
    </row>
    <row r="23" spans="2:14" x14ac:dyDescent="0.2">
      <c r="B23" s="368"/>
      <c r="C23" s="438"/>
      <c r="D23" s="368"/>
      <c r="E23" s="368"/>
      <c r="F23" s="368"/>
      <c r="H23" s="54" t="s">
        <v>24</v>
      </c>
      <c r="I23" s="496">
        <v>4570</v>
      </c>
      <c r="J23" s="496">
        <v>1900</v>
      </c>
      <c r="K23" s="496">
        <v>1000</v>
      </c>
      <c r="L23" s="496">
        <v>40</v>
      </c>
      <c r="M23" s="496"/>
      <c r="N23" s="496">
        <v>7510</v>
      </c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4:F23" xr:uid="{00000000-0002-0000-AD00-000000000000}">
      <formula1>$C$45:$C$48</formula1>
    </dataValidation>
    <dataValidation type="list" allowBlank="1" showInputMessage="1" showErrorMessage="1" sqref="F24:F38" xr:uid="{00000000-0002-0000-AD00-000001000000}">
      <formula1>$C$53:$C$55</formula1>
    </dataValidation>
    <dataValidation type="list" allowBlank="1" showInputMessage="1" showErrorMessage="1" sqref="D23:D30" xr:uid="{00000000-0002-0000-AD00-000002000000}">
      <formula1>$B$45:$B$83</formula1>
    </dataValidation>
    <dataValidation type="list" allowBlank="1" showInputMessage="1" showErrorMessage="1" sqref="D6" xr:uid="{00000000-0002-0000-AD00-000003000000}">
      <formula1>$B$45:$B$82</formula1>
    </dataValidation>
    <dataValidation type="list" allowBlank="1" showInputMessage="1" showErrorMessage="1" sqref="D31" xr:uid="{00000000-0002-0000-AD00-000004000000}">
      <formula1>$B$45:$B$63</formula1>
    </dataValidation>
    <dataValidation type="list" allowBlank="1" showInputMessage="1" showErrorMessage="1" sqref="D4:D5 D7:D22" xr:uid="{00000000-0002-0000-AD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C89E-BFC5-43E3-8623-8083B853C0F2}">
  <sheetPr filterMode="1">
    <tabColor rgb="FFFFC000"/>
    <pageSetUpPr fitToPage="1"/>
  </sheetPr>
  <dimension ref="A2:W148"/>
  <sheetViews>
    <sheetView showGridLines="0" topLeftCell="A41" zoomScale="85" zoomScaleNormal="85" workbookViewId="0">
      <selection activeCell="F62" sqref="F62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(L62+#REF!)/'Certifi, servi.EM Enero 2023'!L2+L60+L56+#REF!+#REF!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397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</v>
      </c>
      <c r="E8" s="371">
        <f>IFERROR(VLOOKUP(A8,'Control-EM Enero 2023'!$H$3:$L$33,2,FALSE),"0")</f>
        <v>300</v>
      </c>
      <c r="F8" s="371">
        <f>IFERROR(VLOOKUP(A8,'Control-EM Enero 2023'!$H$6:$L$33,3,FALSE),"0")</f>
        <v>2800</v>
      </c>
      <c r="G8" s="371">
        <f t="shared" ref="G8:G54" si="0">E8+F8</f>
        <v>3100</v>
      </c>
      <c r="H8" s="368" t="s">
        <v>12</v>
      </c>
      <c r="I8" s="238">
        <f t="shared" ref="I8:I54" si="1">IFERROR(+D8*G8,"")</f>
        <v>9362</v>
      </c>
      <c r="J8" s="295"/>
      <c r="K8" s="270">
        <f t="shared" ref="K8:K43" si="2">I8+F8</f>
        <v>12162</v>
      </c>
      <c r="M8" s="373" t="s">
        <v>169</v>
      </c>
      <c r="N8" s="372">
        <f>G8</f>
        <v>3100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4.04</v>
      </c>
      <c r="E9" s="371">
        <f>IFERROR(VLOOKUP(A9,'Control-EM Enero 2023'!$H$3:$L$33,2,FALSE),"0")</f>
        <v>900</v>
      </c>
      <c r="F9" s="371">
        <f>IFERROR(VLOOKUP(A9,'Control-EM Enero 2023'!$H$6:$L$33,3,FALSE),"0")</f>
        <v>0</v>
      </c>
      <c r="G9" s="371">
        <f t="shared" si="0"/>
        <v>900</v>
      </c>
      <c r="H9" s="368" t="s">
        <v>12</v>
      </c>
      <c r="I9" s="238">
        <f t="shared" si="1"/>
        <v>3636</v>
      </c>
      <c r="J9" s="295"/>
      <c r="K9" s="270">
        <f t="shared" si="2"/>
        <v>3636</v>
      </c>
      <c r="L9" s="373"/>
      <c r="M9" s="373" t="s">
        <v>152</v>
      </c>
      <c r="N9" s="372">
        <f t="shared" ref="N9:N54" si="4">G9</f>
        <v>900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</v>
      </c>
      <c r="E10" s="371">
        <f>IFERROR(VLOOKUP(A10,'Control-EM Enero 2023'!$H$3:$L$33,2,FALSE),"0")</f>
        <v>1950</v>
      </c>
      <c r="F10" s="371">
        <f>IFERROR(VLOOKUP(A10,'Control-EM Enero 2023'!$H$6:$L$33,3,FALSE),"0")</f>
        <v>0</v>
      </c>
      <c r="G10" s="371">
        <f t="shared" si="0"/>
        <v>1950</v>
      </c>
      <c r="H10" s="368" t="s">
        <v>12</v>
      </c>
      <c r="I10" s="238">
        <f t="shared" si="1"/>
        <v>5967</v>
      </c>
      <c r="J10" s="295"/>
      <c r="K10" s="270">
        <f t="shared" si="2"/>
        <v>5967</v>
      </c>
      <c r="L10" s="373"/>
      <c r="M10" s="373" t="s">
        <v>154</v>
      </c>
      <c r="N10" s="372">
        <f t="shared" si="4"/>
        <v>1950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</v>
      </c>
      <c r="E11" s="371" t="str">
        <f>IFERROR(VLOOKUP(A11,'Control-EM Enero 2023'!$H$3:$L$33,2,FALSE),"0")</f>
        <v>0</v>
      </c>
      <c r="F11" s="371" t="str">
        <f>IFERROR(VLOOKUP(A11,'Control-EM Enero 2023'!$H$6:$L$33,3,FALSE),"0")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</v>
      </c>
      <c r="E12" s="371" t="str">
        <f>IFERROR(VLOOKUP(A12,'Control-EM Enero 2023'!$H$3:$L$33,2,FALSE),"0")</f>
        <v>0</v>
      </c>
      <c r="F12" s="371" t="str">
        <f>IFERROR(VLOOKUP(A12,'Control-EM Enero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</v>
      </c>
      <c r="E13" s="371" t="str">
        <f>IFERROR(VLOOKUP(A13,'Control-EM Enero 2023'!$H$3:$L$33,2,FALSE),"0")</f>
        <v>0</v>
      </c>
      <c r="F13" s="371" t="str">
        <f>IFERROR(VLOOKUP(A13,'Control-EM Enero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4.3899999999999997</v>
      </c>
      <c r="E14" s="371">
        <f>IFERROR(VLOOKUP(A14,'Control-EM Enero 2023'!$H$3:$L$33,2,FALSE),"0")</f>
        <v>650</v>
      </c>
      <c r="F14" s="371">
        <f>IFERROR(VLOOKUP(A14,'Control-EM Enero 2023'!$H$6:$L$33,3,FALSE),"0")</f>
        <v>0</v>
      </c>
      <c r="G14" s="371">
        <f t="shared" si="0"/>
        <v>650</v>
      </c>
      <c r="H14" s="368" t="s">
        <v>12</v>
      </c>
      <c r="I14" s="238">
        <f t="shared" si="1"/>
        <v>2853.5</v>
      </c>
      <c r="J14" s="295"/>
      <c r="K14" s="270">
        <f t="shared" si="2"/>
        <v>2853.5</v>
      </c>
      <c r="L14" s="373"/>
      <c r="M14" s="373" t="s">
        <v>156</v>
      </c>
      <c r="N14" s="372">
        <f t="shared" si="4"/>
        <v>650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3.51</v>
      </c>
      <c r="E15" s="371">
        <f>IFERROR(VLOOKUP(A15,'Control-EM Enero 2023'!$H$3:$L$33,2,FALSE),"0")</f>
        <v>80</v>
      </c>
      <c r="F15" s="371">
        <f>IFERROR(VLOOKUP(A15,'Control-EM Enero 2023'!$H$6:$L$33,3,FALSE),"0")</f>
        <v>0</v>
      </c>
      <c r="G15" s="371">
        <f t="shared" si="0"/>
        <v>80</v>
      </c>
      <c r="H15" s="375" t="s">
        <v>12</v>
      </c>
      <c r="I15" s="238">
        <f t="shared" si="1"/>
        <v>280.79999999999995</v>
      </c>
      <c r="J15" s="295"/>
      <c r="K15" s="270">
        <f t="shared" si="2"/>
        <v>280.79999999999995</v>
      </c>
      <c r="L15" s="373"/>
      <c r="M15" s="373" t="s">
        <v>347</v>
      </c>
      <c r="N15" s="372">
        <f t="shared" si="4"/>
        <v>80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5.58</v>
      </c>
      <c r="E16" s="371" t="str">
        <f>IFERROR(VLOOKUP(A16,'Control-EM Enero 2023'!$H$3:$L$33,2,FALSE),"0")</f>
        <v>0</v>
      </c>
      <c r="F16" s="371" t="str">
        <f>IFERROR(VLOOKUP(A16,'Control-EM Enero 2023'!$H$6:$L$33,3,FALSE),"0")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hidden="1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1.5</v>
      </c>
      <c r="E17" s="371" t="str">
        <f>IFERROR(VLOOKUP(A17,'Control-EM Enero 2023'!$H$3:$L$33,2,FALSE),"0")</f>
        <v>0</v>
      </c>
      <c r="F17" s="371" t="str">
        <f>IFERROR(VLOOKUP(A17,'Control-EM Enero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 t="s">
        <v>252</v>
      </c>
      <c r="N17" s="372">
        <f t="shared" si="4"/>
        <v>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2.34</v>
      </c>
      <c r="E18" s="371">
        <f>IFERROR(VLOOKUP(A18,'Control-EM Enero 2023'!$H$3:$L$33,2,FALSE),"0")</f>
        <v>40</v>
      </c>
      <c r="F18" s="371">
        <f>IFERROR(VLOOKUP(A18,'Control-EM Enero 2023'!$H$6:$L$33,3,FALSE),"0")</f>
        <v>900</v>
      </c>
      <c r="G18" s="371">
        <f t="shared" si="0"/>
        <v>940</v>
      </c>
      <c r="H18" s="375" t="s">
        <v>12</v>
      </c>
      <c r="I18" s="238">
        <f t="shared" si="1"/>
        <v>2199.6</v>
      </c>
      <c r="J18" s="295"/>
      <c r="K18" s="270">
        <f t="shared" si="2"/>
        <v>3099.6</v>
      </c>
      <c r="L18" s="376"/>
      <c r="M18" s="373" t="s">
        <v>151</v>
      </c>
      <c r="N18" s="372">
        <f t="shared" si="4"/>
        <v>940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</v>
      </c>
      <c r="E19" s="371" t="str">
        <f>IFERROR(VLOOKUP(A19,'Control-EM Enero 2023'!$H$3:$L$33,2,FALSE),"0")</f>
        <v>0</v>
      </c>
      <c r="F19" s="371" t="str">
        <f>IFERROR(VLOOKUP(A19,'Control-EM Enero 2023'!$H$6:$L$33,3,FALSE),"0")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</v>
      </c>
      <c r="E20" s="371" t="str">
        <f>IFERROR(VLOOKUP(A20,'Control-EM Enero 2023'!$H$3:$L$33,2,FALSE),"0")</f>
        <v>0</v>
      </c>
      <c r="F20" s="371" t="str">
        <f>IFERROR(VLOOKUP(A20,'Control-EM Enero 2023'!$H$6:$L$33,3,FALSE),"0")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</v>
      </c>
      <c r="E21" s="371" t="str">
        <f>IFERROR(VLOOKUP(A21,'Control-EM Enero 2023'!$H$3:$L$33,2,FALSE),"0")</f>
        <v>0</v>
      </c>
      <c r="F21" s="371" t="str">
        <f>IFERROR(VLOOKUP(A21,'Control-EM Enero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Enero 2023'!$H$3:$L$33,2,FALSE),"0")</f>
        <v>0</v>
      </c>
      <c r="F22" s="371" t="str">
        <f>IFERROR(VLOOKUP(A22,'Control-EM Enero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</v>
      </c>
      <c r="E23" s="371" t="str">
        <f>IFERROR(VLOOKUP(A23,'Control-EM Enero 2023'!$H$3:$L$33,2,FALSE),"0")</f>
        <v>0</v>
      </c>
      <c r="F23" s="371" t="str">
        <f>IFERROR(VLOOKUP(A23,'Control-EM Enero 2023'!$H$6:$L$33,3,FALSE),"0")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4.32</v>
      </c>
      <c r="E24" s="371">
        <f>IFERROR(VLOOKUP(A24,'Control-EM Enero 2023'!$H$3:$L$33,2,FALSE),"0")</f>
        <v>0</v>
      </c>
      <c r="F24" s="371">
        <f>IFERROR(VLOOKUP(A24,'Control-EM Enero 2023'!$H$6:$L$33,3,FALSE),"0")</f>
        <v>900</v>
      </c>
      <c r="G24" s="371">
        <f t="shared" si="0"/>
        <v>900</v>
      </c>
      <c r="H24" s="375" t="s">
        <v>12</v>
      </c>
      <c r="I24" s="238">
        <f t="shared" si="1"/>
        <v>3888.0000000000005</v>
      </c>
      <c r="J24" s="295"/>
      <c r="K24" s="270">
        <f t="shared" si="2"/>
        <v>4788</v>
      </c>
      <c r="L24" s="358"/>
      <c r="M24" s="373" t="s">
        <v>168</v>
      </c>
      <c r="N24" s="372">
        <f t="shared" si="4"/>
        <v>900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7.75</v>
      </c>
      <c r="E25" s="371" t="str">
        <f>IFERROR(VLOOKUP(A25,'Control-EM Enero 2023'!$H$3:$L$33,2,FALSE),"0")</f>
        <v>0</v>
      </c>
      <c r="F25" s="371" t="str">
        <f>IFERROR(VLOOKUP(A25,'Control-EM Enero 2023'!$H$6:$L$33,3,FALSE),"0")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8.26</v>
      </c>
      <c r="E26" s="371" t="str">
        <f>IFERROR(VLOOKUP(A26,'Control-EM Enero 2023'!$H$3:$L$33,2,FALSE),"0")</f>
        <v>0</v>
      </c>
      <c r="F26" s="371" t="str">
        <f>IFERROR(VLOOKUP(A26,'Control-EM Enero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</v>
      </c>
      <c r="E27" s="371">
        <f>IFERROR(VLOOKUP(A27,'Control-EM Enero 2023'!$H$3:$L$33,2,FALSE),"0")</f>
        <v>0</v>
      </c>
      <c r="F27" s="371">
        <f>IFERROR(VLOOKUP(A27,'Control-EM Enero 2023'!$H$6:$L$33,3,FALSE),"0")</f>
        <v>1200</v>
      </c>
      <c r="G27" s="371">
        <f t="shared" si="0"/>
        <v>1200</v>
      </c>
      <c r="H27" s="375" t="s">
        <v>12</v>
      </c>
      <c r="I27" s="238">
        <f t="shared" si="1"/>
        <v>8868</v>
      </c>
      <c r="J27" s="295"/>
      <c r="K27" s="270">
        <f t="shared" si="2"/>
        <v>10068</v>
      </c>
      <c r="L27" s="358"/>
      <c r="M27" s="373" t="s">
        <v>176</v>
      </c>
      <c r="N27" s="372">
        <f t="shared" si="4"/>
        <v>1200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Enero 2023'!$H$3:$L$33,2,FALSE),"0")</f>
        <v>0</v>
      </c>
      <c r="F28" s="371" t="str">
        <f>IFERROR(VLOOKUP(A28,'Control-EM Enero 2023'!$H$6:$L$33,3,FALSE),"0")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</v>
      </c>
      <c r="E29" s="371" t="str">
        <f>IFERROR(VLOOKUP(A29,'Control-EM Enero 2023'!$H$3:$L$33,2,FALSE),"0")</f>
        <v>0</v>
      </c>
      <c r="F29" s="371" t="str">
        <f>IFERROR(VLOOKUP(A29,'Control-EM Enero 2023'!$H$6:$L$33,3,FALSE),"0")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</v>
      </c>
      <c r="E30" s="371" t="str">
        <f>IFERROR(VLOOKUP(A30,'Control-EM Enero 2023'!$H$3:$L$33,2,FALSE),"0")</f>
        <v>0</v>
      </c>
      <c r="F30" s="371" t="str">
        <f>IFERROR(VLOOKUP(A30,'Control-EM Enero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4.97</v>
      </c>
      <c r="E31" s="371">
        <f>IFERROR(VLOOKUP(A31,'Control-EM Enero 2023'!$H$3:$L$33,2,FALSE),"0")</f>
        <v>130</v>
      </c>
      <c r="F31" s="371">
        <f>IFERROR(VLOOKUP(A31,'Control-EM Enero 2023'!$H$6:$L$33,3,FALSE),"0")</f>
        <v>0</v>
      </c>
      <c r="G31" s="371">
        <f t="shared" si="0"/>
        <v>130</v>
      </c>
      <c r="H31" s="368" t="s">
        <v>12</v>
      </c>
      <c r="I31" s="238">
        <f t="shared" si="1"/>
        <v>646.1</v>
      </c>
      <c r="J31" s="295"/>
      <c r="K31" s="270">
        <f t="shared" si="2"/>
        <v>646.1</v>
      </c>
      <c r="M31" s="373" t="s">
        <v>170</v>
      </c>
      <c r="N31" s="372">
        <f t="shared" si="4"/>
        <v>130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4.1900000000000004</v>
      </c>
      <c r="E32" s="371" t="str">
        <f>IFERROR(VLOOKUP(A32,'Control-EM Enero 2023'!$H$3:$L$33,2,FALSE),"0")</f>
        <v>0</v>
      </c>
      <c r="F32" s="371" t="str">
        <f>IFERROR(VLOOKUP(A32,'Control-EM Enero 2023'!$H$6:$L$33,3,FALSE),"0")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</v>
      </c>
      <c r="E33" s="371" t="str">
        <f>IFERROR(VLOOKUP(A33,'Control-EM Enero 2023'!$H$3:$L$33,2,FALSE),"0")</f>
        <v>0</v>
      </c>
      <c r="F33" s="371" t="str">
        <f>IFERROR(VLOOKUP(A33,'Control-EM Enero 2023'!$H$6:$L$33,3,FALSE),"0")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5.54</v>
      </c>
      <c r="E34" s="371" t="str">
        <f>IFERROR(VLOOKUP(A34,'Control-EM Enero 2023'!$H$3:$L$33,2,FALSE),"0")</f>
        <v>0</v>
      </c>
      <c r="F34" s="371" t="str">
        <f>IFERROR(VLOOKUP(A34,'Control-EM Enero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</v>
      </c>
      <c r="E35" s="371">
        <f>IFERROR(VLOOKUP(A35,'Control-EM Enero 2023'!$H$3:$L$33,2,FALSE),"0")</f>
        <v>360</v>
      </c>
      <c r="F35" s="371">
        <f>IFERROR(VLOOKUP(A35,'Control-EM Enero 2023'!$H$6:$L$33,3,FALSE),"0")</f>
        <v>0</v>
      </c>
      <c r="G35" s="371">
        <f t="shared" si="0"/>
        <v>360</v>
      </c>
      <c r="H35" s="375" t="s">
        <v>12</v>
      </c>
      <c r="I35" s="238">
        <f t="shared" si="1"/>
        <v>2422.8000000000002</v>
      </c>
      <c r="J35" s="295"/>
      <c r="K35" s="270">
        <f t="shared" si="2"/>
        <v>2422.8000000000002</v>
      </c>
      <c r="L35" s="358"/>
      <c r="M35" s="373" t="s">
        <v>155</v>
      </c>
      <c r="N35" s="372">
        <f t="shared" si="4"/>
        <v>360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4.32</v>
      </c>
      <c r="E36" s="371">
        <f>IFERROR(VLOOKUP(A36,'Control-EM Enero 2023'!$H$3:$L$33,2,FALSE),"0")</f>
        <v>0</v>
      </c>
      <c r="F36" s="371">
        <f>IFERROR(VLOOKUP(A36,'Control-EM Enero 2023'!$H$6:$L$33,3,FALSE),"0")</f>
        <v>300</v>
      </c>
      <c r="G36" s="371">
        <f t="shared" si="0"/>
        <v>300</v>
      </c>
      <c r="H36" s="375" t="s">
        <v>12</v>
      </c>
      <c r="I36" s="238">
        <f t="shared" si="1"/>
        <v>1296</v>
      </c>
      <c r="J36" s="295"/>
      <c r="K36" s="270">
        <f t="shared" si="2"/>
        <v>1596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3.28</v>
      </c>
      <c r="E37" s="371" t="str">
        <f>IFERROR(VLOOKUP(A37,'Control-EM Enero 2023'!$H$3:$L$33,2,FALSE),"0")</f>
        <v>0</v>
      </c>
      <c r="F37" s="371" t="str">
        <f>IFERROR(VLOOKUP(A37,'Control-EM Enero 2023'!$H$6:$L$33,3,FALSE),"0")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5.59</v>
      </c>
      <c r="E38" s="371">
        <f>IFERROR(VLOOKUP(A38,'Control-EM Enero 2023'!$H$3:$L$33,2,FALSE),"0")</f>
        <v>400</v>
      </c>
      <c r="F38" s="371">
        <f>IFERROR(VLOOKUP(A38,'Control-EM Enero 2023'!$H$6:$L$33,3,FALSE),"0")</f>
        <v>0</v>
      </c>
      <c r="G38" s="371">
        <f t="shared" si="0"/>
        <v>400</v>
      </c>
      <c r="H38" s="375" t="s">
        <v>12</v>
      </c>
      <c r="I38" s="238">
        <f t="shared" si="1"/>
        <v>2236</v>
      </c>
      <c r="J38" s="295"/>
      <c r="K38" s="270">
        <f t="shared" si="2"/>
        <v>2236</v>
      </c>
      <c r="M38" s="373" t="s">
        <v>248</v>
      </c>
      <c r="N38" s="372">
        <f t="shared" si="4"/>
        <v>400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</v>
      </c>
      <c r="E39" s="371">
        <f>IFERROR(VLOOKUP(A39,'Control-EM Enero 2023'!$H$3:$L$33,2,FALSE),"0")</f>
        <v>0</v>
      </c>
      <c r="F39" s="371">
        <f>IFERROR(VLOOKUP(A39,'Control-EM Enero 2023'!$H$6:$L$33,3,FALSE),"0")</f>
        <v>1250</v>
      </c>
      <c r="G39" s="371">
        <f t="shared" si="0"/>
        <v>1250</v>
      </c>
      <c r="H39" s="368" t="s">
        <v>12</v>
      </c>
      <c r="I39" s="238">
        <f t="shared" si="1"/>
        <v>6825</v>
      </c>
      <c r="J39" s="295"/>
      <c r="K39" s="270">
        <f t="shared" si="2"/>
        <v>8075</v>
      </c>
      <c r="M39" s="373" t="s">
        <v>189</v>
      </c>
      <c r="N39" s="372">
        <f t="shared" si="4"/>
        <v>1250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</v>
      </c>
      <c r="E40" s="371" t="str">
        <f>IFERROR(VLOOKUP(A40,'Control-EM Enero 2023'!$H$3:$L$33,2,FALSE),"0")</f>
        <v>0</v>
      </c>
      <c r="F40" s="371" t="str">
        <f>IFERROR(VLOOKUP(A40,'Control-EM Enero 2023'!$H$6:$L$33,3,FALSE),"0")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4.0999999999999996</v>
      </c>
      <c r="E41" s="371">
        <f>IFERROR(VLOOKUP(A41,'Control-EM Enero 2023'!$H$3:$L$33,2,FALSE),"0")</f>
        <v>300</v>
      </c>
      <c r="F41" s="371">
        <f>IFERROR(VLOOKUP(A41,'Control-EM Enero 2023'!$H$6:$L$33,3,FALSE),"0")</f>
        <v>0</v>
      </c>
      <c r="G41" s="371">
        <f t="shared" si="0"/>
        <v>300</v>
      </c>
      <c r="H41" s="368" t="s">
        <v>12</v>
      </c>
      <c r="I41" s="238">
        <f t="shared" si="1"/>
        <v>1230</v>
      </c>
      <c r="J41" s="295"/>
      <c r="K41" s="270">
        <f t="shared" si="2"/>
        <v>1230</v>
      </c>
      <c r="L41" s="381"/>
      <c r="M41" s="373" t="s">
        <v>244</v>
      </c>
      <c r="N41" s="372">
        <f t="shared" si="4"/>
        <v>300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4.0999999999999996</v>
      </c>
      <c r="E42" s="371">
        <f>IFERROR(VLOOKUP(A42,'Control-EM Enero 2023'!$H$3:$L$33,2,FALSE),"0")</f>
        <v>1650</v>
      </c>
      <c r="F42" s="371">
        <f>IFERROR(VLOOKUP(A42,'Control-EM Enero 2023'!$H$6:$L$33,3,FALSE),"0")</f>
        <v>0</v>
      </c>
      <c r="G42" s="371">
        <f t="shared" si="0"/>
        <v>1650</v>
      </c>
      <c r="H42" s="375" t="s">
        <v>12</v>
      </c>
      <c r="I42" s="238">
        <f t="shared" si="1"/>
        <v>6764.9999999999991</v>
      </c>
      <c r="J42" s="295"/>
      <c r="K42" s="270">
        <f t="shared" si="2"/>
        <v>6764.9999999999991</v>
      </c>
      <c r="M42" s="373" t="s">
        <v>249</v>
      </c>
      <c r="N42" s="372">
        <f t="shared" si="4"/>
        <v>1650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6.05</v>
      </c>
      <c r="E43" s="371" t="str">
        <f>IFERROR(VLOOKUP(A43,'Control-EM Enero 2023'!$H$3:$L$33,2,FALSE),"0")</f>
        <v>0</v>
      </c>
      <c r="F43" s="371" t="str">
        <f>IFERROR(VLOOKUP(A43,'Control-EM Enero 2023'!$H$6:$L$33,3,FALSE),"0")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</v>
      </c>
      <c r="E44" s="371" t="str">
        <f>IFERROR(VLOOKUP(A44,'Control-EM Enero 2023'!$H$3:$L$33,2,FALSE),"0")</f>
        <v>0</v>
      </c>
      <c r="F44" s="371" t="str">
        <f>IFERROR(VLOOKUP(A44,'Control-EM Enero 2023'!$H$6:$L$33,3,FALSE),"0")</f>
        <v>0</v>
      </c>
      <c r="G44" s="371">
        <f t="shared" si="0"/>
        <v>0</v>
      </c>
      <c r="H44" s="368" t="str">
        <f>IFERROR(VLOOKUP(A45,'Control -LR-ES Enero 2023'!$H$7:$N$22,4,FALSE),"0")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</v>
      </c>
      <c r="E45" s="371" t="str">
        <f>IFERROR(VLOOKUP(A45,'Control-EM Enero 2023'!$H$3:$L$33,2,FALSE),"0")</f>
        <v>0</v>
      </c>
      <c r="F45" s="371" t="str">
        <f>IFERROR(VLOOKUP(A45,'Control-EM Enero 2023'!$H$6:$L$33,3,FALSE),"0")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</v>
      </c>
      <c r="E46" s="371" t="str">
        <f>IFERROR(VLOOKUP(A46,'Control-EM Enero 2023'!$H$3:$L$33,2,FALSE),"0")</f>
        <v>0</v>
      </c>
      <c r="F46" s="371" t="str">
        <f>IFERROR(VLOOKUP(A46,'Control-EM Enero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</v>
      </c>
      <c r="E47" s="371" t="str">
        <f>IFERROR(VLOOKUP(A47,'Control-EM Enero 2023'!$H$3:$L$33,2,FALSE),"0")</f>
        <v>0</v>
      </c>
      <c r="F47" s="371" t="str">
        <f>IFERROR(VLOOKUP(A47,'Control-EM Enero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</v>
      </c>
      <c r="E48" s="371">
        <f>IFERROR(VLOOKUP(A48,'Control-EM Enero 2023'!$H$3:$L$33,2,FALSE),"0")</f>
        <v>280</v>
      </c>
      <c r="F48" s="371">
        <f>IFERROR(VLOOKUP(A48,'Control-EM Enero 2023'!$H$6:$L$33,3,FALSE),"0")</f>
        <v>0</v>
      </c>
      <c r="G48" s="371">
        <f t="shared" si="0"/>
        <v>280</v>
      </c>
      <c r="H48" s="375" t="s">
        <v>12</v>
      </c>
      <c r="I48" s="238">
        <f t="shared" si="1"/>
        <v>1624</v>
      </c>
      <c r="J48" s="295"/>
      <c r="K48" s="270"/>
      <c r="M48" s="373" t="s">
        <v>345</v>
      </c>
      <c r="N48" s="372">
        <f t="shared" si="4"/>
        <v>280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</v>
      </c>
      <c r="E49" s="371" t="str">
        <f>IFERROR(VLOOKUP(A49,'Control-EM Enero 2023'!$H$3:$L$33,2,FALSE),"0")</f>
        <v>0</v>
      </c>
      <c r="F49" s="371" t="str">
        <f>IFERROR(VLOOKUP(A49,'Control-EM Enero 2023'!$H$6:$L$33,3,FALSE),"0")</f>
        <v>0</v>
      </c>
      <c r="G49" s="371">
        <f t="shared" si="0"/>
        <v>0</v>
      </c>
      <c r="H49" s="375" t="s">
        <v>12</v>
      </c>
      <c r="I49" s="238">
        <f t="shared" si="1"/>
        <v>0</v>
      </c>
      <c r="J49" s="295"/>
      <c r="K49" s="270"/>
      <c r="M49" s="373" t="s">
        <v>345</v>
      </c>
      <c r="N49" s="372">
        <f t="shared" si="4"/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</v>
      </c>
      <c r="E50" s="371" t="str">
        <f>IFERROR(VLOOKUP(A50,'Control-EM Enero 2023'!$H$3:$L$33,2,FALSE),"0")</f>
        <v>0</v>
      </c>
      <c r="F50" s="371" t="str">
        <f>IFERROR(VLOOKUP(A50,'Control-EM Enero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</v>
      </c>
      <c r="E51" s="371" t="str">
        <f>IFERROR(VLOOKUP(A51,'Control-EM Enero 2023'!$H$3:$L$33,2,FALSE),"0")</f>
        <v>0</v>
      </c>
      <c r="F51" s="371" t="str">
        <f>IFERROR(VLOOKUP(A51,'Control-EM Enero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</v>
      </c>
      <c r="E52" s="371" t="str">
        <f>IFERROR(VLOOKUP(A52,'Control-EM Enero 2023'!$H$3:$L$33,2,FALSE),"0")</f>
        <v>0</v>
      </c>
      <c r="F52" s="371" t="str">
        <f>IFERROR(VLOOKUP(A52,'Control-EM Enero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5.59</v>
      </c>
      <c r="E53" s="371">
        <f>IFERROR(VLOOKUP(A53,'Control-EM Enero 2023'!$H$3:$L$33,2,FALSE),"0")</f>
        <v>1620</v>
      </c>
      <c r="F53" s="371">
        <f>IFERROR(VLOOKUP(A53,'Control-EM Enero 2023'!$H$6:$L$33,3,FALSE),"0")</f>
        <v>0</v>
      </c>
      <c r="G53" s="371">
        <f t="shared" si="0"/>
        <v>1620</v>
      </c>
      <c r="H53" s="375" t="s">
        <v>12</v>
      </c>
      <c r="I53" s="238">
        <f t="shared" si="1"/>
        <v>9055.7999999999993</v>
      </c>
      <c r="J53" s="295"/>
      <c r="K53" s="295"/>
      <c r="L53" s="295"/>
      <c r="M53" s="373">
        <v>20002380</v>
      </c>
      <c r="N53" s="372">
        <f t="shared" si="4"/>
        <v>1620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4.93</v>
      </c>
      <c r="E54" s="371">
        <f>IFERROR(VLOOKUP(A54,'Control-EM Enero 2023'!$H$3:$L$33,2,FALSE),"0")</f>
        <v>3430</v>
      </c>
      <c r="F54" s="371">
        <f>IFERROR(VLOOKUP(A54,'Control-EM Enero 2023'!$H$6:$L$33,3,FALSE),"0")</f>
        <v>0</v>
      </c>
      <c r="G54" s="371">
        <f t="shared" si="0"/>
        <v>3430</v>
      </c>
      <c r="H54" s="375" t="s">
        <v>12</v>
      </c>
      <c r="I54" s="238">
        <f t="shared" si="1"/>
        <v>16909.899999999998</v>
      </c>
      <c r="J54" s="295"/>
      <c r="K54" s="295"/>
      <c r="L54" s="295"/>
      <c r="M54" s="373">
        <v>20002186</v>
      </c>
      <c r="N54" s="372">
        <f t="shared" si="4"/>
        <v>3430</v>
      </c>
    </row>
    <row r="55" spans="1:23" s="268" customFormat="1" ht="30" customHeight="1" x14ac:dyDescent="0.2">
      <c r="A55" s="473"/>
      <c r="B55" s="269"/>
      <c r="C55" s="592" t="s">
        <v>11</v>
      </c>
      <c r="D55" s="593"/>
      <c r="E55" s="326">
        <f>SUM(E8:E54)</f>
        <v>12090</v>
      </c>
      <c r="F55" s="326">
        <f>SUM(F8:F54)</f>
        <v>7350</v>
      </c>
      <c r="G55" s="333">
        <f>SUM(G8:G54)</f>
        <v>19440</v>
      </c>
      <c r="H55" s="390" t="s">
        <v>12</v>
      </c>
      <c r="I55" s="333">
        <f>SUM(I8:I54)</f>
        <v>86065.499999999985</v>
      </c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45"/>
      <c r="D56" s="545"/>
      <c r="E56" s="545"/>
      <c r="F56" s="545"/>
      <c r="G56" s="546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595" t="s">
        <v>293</v>
      </c>
      <c r="D57" s="596"/>
      <c r="E57" s="596"/>
      <c r="F57" s="596"/>
      <c r="G57" s="597"/>
      <c r="H57" s="273">
        <f>I57/I57</f>
        <v>1</v>
      </c>
      <c r="I57" s="309">
        <f>I55</f>
        <v>86065.499999999985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554" t="s">
        <v>307</v>
      </c>
      <c r="D58" s="596"/>
      <c r="E58" s="596"/>
      <c r="F58" s="596"/>
      <c r="G58" s="597"/>
      <c r="H58" s="273">
        <f>I58/I57</f>
        <v>0.63470844879771815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54626.5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7" t="s">
        <v>308</v>
      </c>
      <c r="D59" s="599"/>
      <c r="E59" s="599"/>
      <c r="F59" s="599"/>
      <c r="G59" s="600"/>
      <c r="H59" s="273">
        <f>I59/I57</f>
        <v>0.36529155120228207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31439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86065.5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79" t="s">
        <v>303</v>
      </c>
      <c r="D61" s="579"/>
      <c r="E61" s="579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79" t="s">
        <v>302</v>
      </c>
      <c r="D62" s="579"/>
      <c r="E62" s="579"/>
      <c r="F62" s="394">
        <v>1667081.8168033545</v>
      </c>
      <c r="G62" s="279">
        <v>0.6</v>
      </c>
      <c r="H62" s="368" t="s">
        <v>10</v>
      </c>
      <c r="I62" s="395">
        <f>(F62*G62)</f>
        <v>1000249.0900820127</v>
      </c>
      <c r="J62" s="296"/>
      <c r="K62" s="410"/>
      <c r="L62" s="381"/>
      <c r="M62" s="342">
        <v>20002369</v>
      </c>
      <c r="N62" s="343">
        <f>F62</f>
        <v>1667081.8168033545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61" t="s">
        <v>296</v>
      </c>
      <c r="C64" s="561"/>
      <c r="D64" s="561"/>
      <c r="E64" s="561"/>
      <c r="F64" s="561"/>
      <c r="G64" s="281" t="s">
        <v>8</v>
      </c>
      <c r="H64" s="540">
        <f>I61+I57</f>
        <v>87322.487999999983</v>
      </c>
      <c r="I64" s="541"/>
      <c r="J64" s="298"/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61" t="s">
        <v>15</v>
      </c>
      <c r="C65" s="561"/>
      <c r="D65" s="561"/>
      <c r="E65" s="561"/>
      <c r="F65" s="561"/>
      <c r="G65" s="283" t="s">
        <v>9</v>
      </c>
      <c r="H65" s="540">
        <f>I62</f>
        <v>1000249.0900820127</v>
      </c>
      <c r="I65" s="541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77" t="s">
        <v>17</v>
      </c>
      <c r="F73" s="577"/>
      <c r="G73" s="577"/>
      <c r="H73" s="577"/>
      <c r="I73" s="578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</v>
      </c>
      <c r="C100" s="471"/>
      <c r="D100" s="471"/>
    </row>
    <row r="101" spans="1:8" x14ac:dyDescent="0.2">
      <c r="A101" t="s">
        <v>31</v>
      </c>
      <c r="B101" s="471">
        <v>4.04</v>
      </c>
      <c r="C101" s="471"/>
      <c r="D101" s="471"/>
      <c r="F101" s="428"/>
      <c r="G101" s="428"/>
      <c r="H101" s="428"/>
    </row>
    <row r="102" spans="1:8" x14ac:dyDescent="0.2">
      <c r="A102" t="s">
        <v>37</v>
      </c>
      <c r="B102" s="471">
        <v>3.06</v>
      </c>
      <c r="C102" s="471"/>
      <c r="D102" s="471"/>
      <c r="F102" s="428"/>
      <c r="G102" s="428"/>
      <c r="H102" s="428"/>
    </row>
    <row r="103" spans="1:8" x14ac:dyDescent="0.2">
      <c r="A103" t="s">
        <v>353</v>
      </c>
      <c r="B103" s="471">
        <v>2.73</v>
      </c>
      <c r="C103" s="471"/>
      <c r="D103" s="471"/>
      <c r="F103" s="428"/>
      <c r="G103" s="428"/>
      <c r="H103" s="428"/>
    </row>
    <row r="104" spans="1:8" x14ac:dyDescent="0.2">
      <c r="A104" t="s">
        <v>354</v>
      </c>
      <c r="B104" s="471">
        <v>3.59</v>
      </c>
      <c r="C104" s="471"/>
      <c r="D104" s="471"/>
      <c r="F104" s="428"/>
      <c r="G104" s="428"/>
      <c r="H104" s="428"/>
    </row>
    <row r="105" spans="1:8" x14ac:dyDescent="0.2">
      <c r="A105" t="s">
        <v>355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356</v>
      </c>
      <c r="B106" s="471">
        <v>4.3899999999999997</v>
      </c>
      <c r="C106" s="471"/>
      <c r="D106" s="471"/>
      <c r="F106" s="428"/>
      <c r="G106" s="428"/>
      <c r="H106" s="428"/>
    </row>
    <row r="107" spans="1:8" x14ac:dyDescent="0.2">
      <c r="A107" t="s">
        <v>357</v>
      </c>
      <c r="B107" s="471">
        <v>3.51</v>
      </c>
      <c r="C107" s="471"/>
      <c r="D107" s="471"/>
      <c r="F107" s="428"/>
      <c r="G107" s="428"/>
      <c r="H107" s="428"/>
    </row>
    <row r="108" spans="1:8" x14ac:dyDescent="0.2">
      <c r="A108" t="s">
        <v>358</v>
      </c>
      <c r="B108" s="471">
        <v>5.58</v>
      </c>
      <c r="C108" s="471"/>
      <c r="D108" s="471"/>
      <c r="F108" s="428"/>
      <c r="G108" s="428"/>
      <c r="H108" s="428"/>
    </row>
    <row r="109" spans="1:8" x14ac:dyDescent="0.2">
      <c r="A109" t="s">
        <v>359</v>
      </c>
      <c r="B109" s="471">
        <v>1.5</v>
      </c>
      <c r="C109" s="471"/>
      <c r="D109" s="471"/>
      <c r="F109" s="428"/>
      <c r="G109" s="428"/>
      <c r="H109" s="428"/>
    </row>
    <row r="110" spans="1:8" x14ac:dyDescent="0.2">
      <c r="A110" t="s">
        <v>30</v>
      </c>
      <c r="B110" s="471">
        <v>2.34</v>
      </c>
      <c r="C110" s="471"/>
      <c r="D110" s="471"/>
      <c r="F110" s="428"/>
      <c r="G110" s="428"/>
      <c r="H110" s="428"/>
    </row>
    <row r="111" spans="1:8" x14ac:dyDescent="0.2">
      <c r="A111" t="s">
        <v>34</v>
      </c>
      <c r="B111" s="471">
        <v>7.59</v>
      </c>
      <c r="C111" s="471"/>
      <c r="D111" s="471"/>
      <c r="F111" s="428"/>
      <c r="G111" s="428"/>
      <c r="H111" s="428"/>
    </row>
    <row r="112" spans="1:8" x14ac:dyDescent="0.2">
      <c r="A112" t="s">
        <v>33</v>
      </c>
      <c r="B112" s="471">
        <v>6.92</v>
      </c>
      <c r="C112" s="471"/>
      <c r="D112" s="471"/>
      <c r="F112" s="428"/>
      <c r="G112" s="428"/>
      <c r="H112" s="428"/>
    </row>
    <row r="113" spans="1:8" x14ac:dyDescent="0.2">
      <c r="A113" t="s">
        <v>360</v>
      </c>
      <c r="B113" s="471">
        <v>4.95</v>
      </c>
      <c r="C113" s="471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 s="471"/>
      <c r="D114" s="471"/>
      <c r="F114" s="428"/>
      <c r="G114" s="428"/>
      <c r="H114" s="428"/>
    </row>
    <row r="115" spans="1:8" x14ac:dyDescent="0.2">
      <c r="A115" t="s">
        <v>362</v>
      </c>
      <c r="B115" s="471">
        <v>2.41</v>
      </c>
      <c r="C115" s="471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4.32</v>
      </c>
      <c r="C116" s="471"/>
      <c r="D116" s="471"/>
      <c r="F116" s="428"/>
      <c r="G116" s="428"/>
      <c r="H116" s="428"/>
    </row>
    <row r="117" spans="1:8" x14ac:dyDescent="0.2">
      <c r="A117" t="s">
        <v>363</v>
      </c>
      <c r="B117" s="471">
        <v>7.75</v>
      </c>
      <c r="C117" s="471"/>
      <c r="D117" s="471"/>
      <c r="F117" s="428"/>
      <c r="G117" s="428"/>
      <c r="H117" s="428"/>
    </row>
    <row r="118" spans="1:8" x14ac:dyDescent="0.2">
      <c r="A118" t="s">
        <v>65</v>
      </c>
      <c r="B118" s="471">
        <v>8.26</v>
      </c>
      <c r="C118" s="471"/>
      <c r="D118" s="471"/>
      <c r="F118" s="428"/>
      <c r="G118" s="428"/>
      <c r="H118" s="428"/>
    </row>
    <row r="119" spans="1:8" x14ac:dyDescent="0.2">
      <c r="A119" t="s">
        <v>142</v>
      </c>
      <c r="B119" s="471">
        <v>7.39</v>
      </c>
      <c r="C119" s="471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 s="471"/>
      <c r="D120" s="471"/>
      <c r="F120" s="428"/>
      <c r="G120" s="428"/>
      <c r="H120" s="428"/>
    </row>
    <row r="121" spans="1:8" x14ac:dyDescent="0.2">
      <c r="A121" t="s">
        <v>365</v>
      </c>
      <c r="B121" s="471">
        <v>5.84</v>
      </c>
      <c r="C121" s="471"/>
      <c r="D121" s="471"/>
      <c r="F121" s="428"/>
      <c r="G121" s="428"/>
      <c r="H121" s="428"/>
    </row>
    <row r="122" spans="1:8" x14ac:dyDescent="0.2">
      <c r="A122" t="s">
        <v>69</v>
      </c>
      <c r="B122" s="471">
        <v>2.79</v>
      </c>
      <c r="C122" s="471"/>
      <c r="D122" s="471"/>
      <c r="F122" s="428"/>
      <c r="G122" s="428"/>
      <c r="H122" s="428"/>
    </row>
    <row r="123" spans="1:8" x14ac:dyDescent="0.2">
      <c r="A123" t="s">
        <v>366</v>
      </c>
      <c r="B123" s="471">
        <v>4.97</v>
      </c>
      <c r="C123" s="471"/>
      <c r="D123" s="471"/>
      <c r="F123" s="428"/>
      <c r="G123" s="428"/>
      <c r="H123" s="428"/>
    </row>
    <row r="124" spans="1:8" x14ac:dyDescent="0.2">
      <c r="A124" t="s">
        <v>367</v>
      </c>
      <c r="B124" s="471">
        <v>4.1900000000000004</v>
      </c>
      <c r="C124" s="471"/>
      <c r="D124" s="471"/>
      <c r="F124" s="428"/>
      <c r="G124" s="428"/>
      <c r="H124" s="428"/>
    </row>
    <row r="125" spans="1:8" x14ac:dyDescent="0.2">
      <c r="A125" t="s">
        <v>368</v>
      </c>
      <c r="B125" s="471">
        <v>5.27</v>
      </c>
      <c r="C125" s="471"/>
      <c r="D125" s="471"/>
      <c r="F125" s="428"/>
      <c r="G125" s="428"/>
      <c r="H125" s="428"/>
    </row>
    <row r="126" spans="1:8" x14ac:dyDescent="0.2">
      <c r="A126" t="s">
        <v>73</v>
      </c>
      <c r="B126" s="471">
        <v>5.54</v>
      </c>
      <c r="C126" s="471"/>
      <c r="D126" s="471"/>
      <c r="F126" s="428"/>
      <c r="G126" s="428"/>
      <c r="H126" s="428"/>
    </row>
    <row r="127" spans="1:8" x14ac:dyDescent="0.2">
      <c r="A127" t="s">
        <v>369</v>
      </c>
      <c r="B127" s="471">
        <v>6.73</v>
      </c>
      <c r="C127" s="471"/>
      <c r="D127" s="471"/>
      <c r="F127" s="428"/>
      <c r="G127" s="428"/>
      <c r="H127" s="428"/>
    </row>
    <row r="128" spans="1:8" x14ac:dyDescent="0.2">
      <c r="A128" t="s">
        <v>370</v>
      </c>
      <c r="B128" s="471">
        <v>4.32</v>
      </c>
      <c r="C128" s="471"/>
      <c r="D128" s="471"/>
      <c r="F128" s="428"/>
      <c r="G128" s="428"/>
      <c r="H128" s="428"/>
    </row>
    <row r="129" spans="1:10" x14ac:dyDescent="0.2">
      <c r="A129" t="s">
        <v>371</v>
      </c>
      <c r="B129" s="471">
        <v>3.28</v>
      </c>
      <c r="C129" s="471"/>
      <c r="D129" s="471"/>
      <c r="F129" s="428"/>
      <c r="G129" s="428"/>
      <c r="H129" s="428"/>
    </row>
    <row r="130" spans="1:10" x14ac:dyDescent="0.2">
      <c r="A130" t="s">
        <v>372</v>
      </c>
      <c r="B130" s="471">
        <v>5.59</v>
      </c>
      <c r="C130" s="471"/>
      <c r="D130" s="471"/>
      <c r="F130" s="428"/>
      <c r="G130" s="428"/>
      <c r="H130" s="428"/>
    </row>
    <row r="131" spans="1:10" x14ac:dyDescent="0.2">
      <c r="A131" t="s">
        <v>77</v>
      </c>
      <c r="B131" s="471">
        <v>5.46</v>
      </c>
      <c r="C131" s="471"/>
      <c r="D131" s="471"/>
      <c r="F131" s="428"/>
      <c r="G131" s="428"/>
      <c r="H131" s="428"/>
    </row>
    <row r="132" spans="1:10" x14ac:dyDescent="0.2">
      <c r="A132" t="s">
        <v>373</v>
      </c>
      <c r="B132" s="471">
        <v>5.46</v>
      </c>
      <c r="C132" s="471"/>
      <c r="D132" s="471"/>
      <c r="F132" s="428"/>
      <c r="G132" s="428"/>
      <c r="H132" s="428"/>
    </row>
    <row r="133" spans="1:10" x14ac:dyDescent="0.2">
      <c r="A133" t="s">
        <v>374</v>
      </c>
      <c r="B133" s="471">
        <v>4.0999999999999996</v>
      </c>
      <c r="C133" s="471"/>
      <c r="D133" s="471"/>
      <c r="I133" s="425"/>
      <c r="J133" s="425"/>
    </row>
    <row r="134" spans="1:10" x14ac:dyDescent="0.2">
      <c r="A134" t="s">
        <v>375</v>
      </c>
      <c r="B134" s="471">
        <v>4.0999999999999996</v>
      </c>
      <c r="C134" s="471"/>
      <c r="D134" s="471"/>
    </row>
    <row r="135" spans="1:10" x14ac:dyDescent="0.2">
      <c r="A135" t="s">
        <v>376</v>
      </c>
      <c r="B135" s="471">
        <v>6.05</v>
      </c>
      <c r="C135" s="471"/>
      <c r="D135" s="471"/>
    </row>
    <row r="136" spans="1:10" x14ac:dyDescent="0.2">
      <c r="A136" t="s">
        <v>377</v>
      </c>
      <c r="B136" s="471">
        <v>5.65</v>
      </c>
      <c r="C136" s="471"/>
      <c r="D136" s="471"/>
    </row>
    <row r="137" spans="1:10" x14ac:dyDescent="0.2">
      <c r="A137" t="s">
        <v>378</v>
      </c>
      <c r="B137" s="471">
        <v>6.59</v>
      </c>
      <c r="C137" s="471"/>
      <c r="D137" s="471"/>
    </row>
    <row r="138" spans="1:10" x14ac:dyDescent="0.2">
      <c r="A138" t="s">
        <v>379</v>
      </c>
      <c r="B138" s="471">
        <v>6.65</v>
      </c>
      <c r="C138" s="471"/>
      <c r="D138" s="471"/>
    </row>
    <row r="139" spans="1:10" x14ac:dyDescent="0.2">
      <c r="A139" t="s">
        <v>380</v>
      </c>
      <c r="B139" s="471">
        <v>4.95</v>
      </c>
      <c r="C139" s="471"/>
      <c r="D139" s="471"/>
    </row>
    <row r="140" spans="1:10" x14ac:dyDescent="0.2">
      <c r="A140" t="s">
        <v>340</v>
      </c>
      <c r="B140" s="471">
        <v>5.8</v>
      </c>
      <c r="C140" s="471"/>
      <c r="D140" s="471"/>
    </row>
    <row r="141" spans="1:10" x14ac:dyDescent="0.2">
      <c r="A141" t="s">
        <v>329</v>
      </c>
      <c r="B141" s="471">
        <v>6.22</v>
      </c>
      <c r="C141" s="471"/>
      <c r="D141" s="471"/>
    </row>
    <row r="142" spans="1:10" x14ac:dyDescent="0.2">
      <c r="A142" t="s">
        <v>381</v>
      </c>
      <c r="B142" s="471">
        <v>7.02</v>
      </c>
      <c r="C142" s="471"/>
      <c r="D142" s="471"/>
    </row>
    <row r="143" spans="1:10" x14ac:dyDescent="0.2">
      <c r="A143" t="s">
        <v>382</v>
      </c>
      <c r="B143" s="471">
        <v>6.21</v>
      </c>
      <c r="C143" s="471"/>
      <c r="D143" s="471"/>
    </row>
    <row r="144" spans="1:10" x14ac:dyDescent="0.2">
      <c r="A144" t="s">
        <v>383</v>
      </c>
      <c r="B144" s="471">
        <v>7.95</v>
      </c>
      <c r="C144" s="471"/>
      <c r="D144" s="471"/>
    </row>
    <row r="145" spans="1:4" x14ac:dyDescent="0.2">
      <c r="A145" t="s">
        <v>384</v>
      </c>
      <c r="B145" s="471">
        <v>5.59</v>
      </c>
      <c r="C145" s="471"/>
      <c r="D145" s="471"/>
    </row>
    <row r="146" spans="1:4" x14ac:dyDescent="0.2">
      <c r="A146" t="s">
        <v>228</v>
      </c>
      <c r="B146" s="471">
        <v>4.93</v>
      </c>
      <c r="C146" s="471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AA000000}">
    <filterColumn colId="6">
      <filters blank="1">
        <filter val="0,60"/>
        <filter val="1000"/>
        <filter val="14.235,00"/>
        <filter val="1410"/>
        <filter val="1450"/>
        <filter val="200"/>
        <filter val="2270"/>
        <filter val="2510"/>
        <filter val="280"/>
        <filter val="300"/>
        <filter val="40"/>
        <filter val="480"/>
        <filter val="540"/>
        <filter val="585"/>
        <filter val="80"/>
        <filter val="840"/>
        <filter val="USD 64.186,30"/>
      </filters>
    </filterColumn>
  </autoFilter>
  <mergeCells count="16">
    <mergeCell ref="C56:G56"/>
    <mergeCell ref="B2:I2"/>
    <mergeCell ref="B3:I3"/>
    <mergeCell ref="B4:I4"/>
    <mergeCell ref="B5:I5"/>
    <mergeCell ref="C55:D55"/>
    <mergeCell ref="H64:I64"/>
    <mergeCell ref="B65:F65"/>
    <mergeCell ref="H65:I65"/>
    <mergeCell ref="E73:I73"/>
    <mergeCell ref="C57:G57"/>
    <mergeCell ref="C58:G58"/>
    <mergeCell ref="C59:G59"/>
    <mergeCell ref="C61:E61"/>
    <mergeCell ref="C62:E62"/>
    <mergeCell ref="B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A350-E079-4248-8926-6E0361B3F4C7}">
  <sheetPr>
    <pageSetUpPr fitToPage="1"/>
  </sheetPr>
  <dimension ref="A1:M103"/>
  <sheetViews>
    <sheetView topLeftCell="B1" zoomScaleNormal="100" workbookViewId="0">
      <selection activeCell="E27" sqref="E27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80072669</v>
      </c>
      <c r="C4" s="438">
        <v>44946</v>
      </c>
      <c r="D4" s="368" t="s">
        <v>357</v>
      </c>
      <c r="E4" s="368">
        <v>80</v>
      </c>
      <c r="F4" s="368" t="s">
        <v>286</v>
      </c>
      <c r="G4" s="393"/>
    </row>
    <row r="5" spans="2:13" x14ac:dyDescent="0.2">
      <c r="B5" s="368">
        <v>80072669</v>
      </c>
      <c r="C5" s="438">
        <v>44946</v>
      </c>
      <c r="D5" s="368" t="s">
        <v>30</v>
      </c>
      <c r="E5" s="368">
        <v>40</v>
      </c>
      <c r="F5" s="368" t="s">
        <v>286</v>
      </c>
      <c r="G5" s="393"/>
    </row>
    <row r="6" spans="2:13" x14ac:dyDescent="0.2">
      <c r="B6" s="368">
        <v>80072669</v>
      </c>
      <c r="C6" s="438">
        <v>44946</v>
      </c>
      <c r="D6" s="368" t="s">
        <v>31</v>
      </c>
      <c r="E6" s="368">
        <v>900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80072669</v>
      </c>
      <c r="C7" s="438">
        <v>44946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80072669</v>
      </c>
      <c r="C8" s="438">
        <v>44946</v>
      </c>
      <c r="D8" s="368" t="s">
        <v>37</v>
      </c>
      <c r="E8" s="368">
        <v>1950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80072669</v>
      </c>
      <c r="C9" s="438">
        <v>44946</v>
      </c>
      <c r="D9" s="368" t="s">
        <v>366</v>
      </c>
      <c r="E9" s="368">
        <v>130</v>
      </c>
      <c r="F9" s="368" t="s">
        <v>286</v>
      </c>
      <c r="H9" s="54" t="s">
        <v>32</v>
      </c>
      <c r="I9" s="499">
        <v>300</v>
      </c>
      <c r="J9" s="499">
        <v>2800</v>
      </c>
      <c r="K9" s="499"/>
      <c r="L9" s="499">
        <v>3100</v>
      </c>
      <c r="M9" s="356"/>
    </row>
    <row r="10" spans="2:13" x14ac:dyDescent="0.2">
      <c r="B10" s="368">
        <v>80072669</v>
      </c>
      <c r="C10" s="438">
        <v>44946</v>
      </c>
      <c r="D10" s="368" t="s">
        <v>369</v>
      </c>
      <c r="E10" s="368">
        <v>360</v>
      </c>
      <c r="F10" s="368" t="s">
        <v>286</v>
      </c>
      <c r="H10" s="247" t="s">
        <v>142</v>
      </c>
      <c r="I10" s="500"/>
      <c r="J10" s="500">
        <v>1200</v>
      </c>
      <c r="K10" s="500"/>
      <c r="L10" s="500">
        <v>1200</v>
      </c>
      <c r="M10" s="356"/>
    </row>
    <row r="11" spans="2:13" x14ac:dyDescent="0.2">
      <c r="B11" s="368">
        <v>80072669</v>
      </c>
      <c r="C11" s="438">
        <v>44946</v>
      </c>
      <c r="D11" s="368" t="s">
        <v>356</v>
      </c>
      <c r="E11" s="368">
        <v>650</v>
      </c>
      <c r="F11" s="368" t="s">
        <v>286</v>
      </c>
      <c r="H11" s="54" t="s">
        <v>77</v>
      </c>
      <c r="I11" s="499"/>
      <c r="J11" s="499">
        <v>1250</v>
      </c>
      <c r="K11" s="499"/>
      <c r="L11" s="499">
        <v>1250</v>
      </c>
      <c r="M11" s="356"/>
    </row>
    <row r="12" spans="2:13" x14ac:dyDescent="0.2">
      <c r="B12" s="368">
        <v>80072669</v>
      </c>
      <c r="C12" s="438">
        <v>44946</v>
      </c>
      <c r="D12" s="368" t="s">
        <v>340</v>
      </c>
      <c r="E12" s="368">
        <v>280</v>
      </c>
      <c r="F12" s="368" t="s">
        <v>286</v>
      </c>
      <c r="H12" s="54" t="s">
        <v>31</v>
      </c>
      <c r="I12" s="499">
        <v>900</v>
      </c>
      <c r="J12" s="499"/>
      <c r="K12" s="499"/>
      <c r="L12" s="499">
        <v>900</v>
      </c>
      <c r="M12" s="356"/>
    </row>
    <row r="13" spans="2:13" x14ac:dyDescent="0.2">
      <c r="B13" s="368">
        <v>80072669</v>
      </c>
      <c r="C13" s="438">
        <v>44946</v>
      </c>
      <c r="D13" s="368" t="s">
        <v>375</v>
      </c>
      <c r="E13" s="368">
        <v>1650</v>
      </c>
      <c r="F13" s="368" t="s">
        <v>286</v>
      </c>
      <c r="H13" s="54" t="s">
        <v>37</v>
      </c>
      <c r="I13" s="499">
        <v>1950</v>
      </c>
      <c r="J13" s="499"/>
      <c r="K13" s="499"/>
      <c r="L13" s="499">
        <v>1950</v>
      </c>
      <c r="M13" s="356"/>
    </row>
    <row r="14" spans="2:13" x14ac:dyDescent="0.2">
      <c r="B14" s="368">
        <v>80072669</v>
      </c>
      <c r="C14" s="438">
        <v>44946</v>
      </c>
      <c r="D14" s="368" t="s">
        <v>372</v>
      </c>
      <c r="E14" s="368">
        <v>400</v>
      </c>
      <c r="F14" s="368" t="s">
        <v>286</v>
      </c>
      <c r="H14" s="54" t="s">
        <v>30</v>
      </c>
      <c r="I14" s="499">
        <v>40</v>
      </c>
      <c r="J14" s="499">
        <v>900</v>
      </c>
      <c r="K14" s="499"/>
      <c r="L14" s="499">
        <v>940</v>
      </c>
      <c r="M14" s="356"/>
    </row>
    <row r="15" spans="2:13" x14ac:dyDescent="0.2">
      <c r="B15" s="368">
        <v>80072671</v>
      </c>
      <c r="C15" s="438">
        <v>44949</v>
      </c>
      <c r="D15" s="368" t="s">
        <v>374</v>
      </c>
      <c r="E15" s="368">
        <v>300</v>
      </c>
      <c r="F15" s="368" t="s">
        <v>286</v>
      </c>
      <c r="H15" s="54" t="s">
        <v>228</v>
      </c>
      <c r="I15" s="499">
        <v>3430</v>
      </c>
      <c r="J15" s="499"/>
      <c r="K15" s="499"/>
      <c r="L15" s="499">
        <v>3430</v>
      </c>
      <c r="M15" s="356"/>
    </row>
    <row r="16" spans="2:13" x14ac:dyDescent="0.2">
      <c r="B16" s="368">
        <v>80072671</v>
      </c>
      <c r="C16" s="438">
        <v>44949</v>
      </c>
      <c r="D16" s="368" t="s">
        <v>30</v>
      </c>
      <c r="E16" s="368">
        <v>900</v>
      </c>
      <c r="F16" s="368" t="s">
        <v>310</v>
      </c>
      <c r="H16" s="54" t="s">
        <v>340</v>
      </c>
      <c r="I16" s="499">
        <v>280</v>
      </c>
      <c r="J16" s="499"/>
      <c r="K16" s="499"/>
      <c r="L16" s="499">
        <v>280</v>
      </c>
      <c r="M16" s="356"/>
    </row>
    <row r="17" spans="1:13" x14ac:dyDescent="0.2">
      <c r="B17" s="368">
        <v>80072671</v>
      </c>
      <c r="C17" s="438">
        <v>44949</v>
      </c>
      <c r="D17" s="368" t="s">
        <v>63</v>
      </c>
      <c r="E17" s="368">
        <v>900</v>
      </c>
      <c r="F17" s="368" t="s">
        <v>310</v>
      </c>
      <c r="H17" s="54" t="s">
        <v>375</v>
      </c>
      <c r="I17" s="499">
        <v>1650</v>
      </c>
      <c r="J17" s="499"/>
      <c r="K17" s="499"/>
      <c r="L17" s="499">
        <v>1650</v>
      </c>
      <c r="M17" s="356"/>
    </row>
    <row r="18" spans="1:13" x14ac:dyDescent="0.2">
      <c r="B18" s="368">
        <v>80072671</v>
      </c>
      <c r="C18" s="438">
        <v>44949</v>
      </c>
      <c r="D18" s="368" t="s">
        <v>142</v>
      </c>
      <c r="E18" s="368">
        <v>1200</v>
      </c>
      <c r="F18" s="368" t="s">
        <v>310</v>
      </c>
      <c r="H18" s="54" t="s">
        <v>374</v>
      </c>
      <c r="I18" s="499">
        <v>300</v>
      </c>
      <c r="J18" s="499"/>
      <c r="K18" s="499"/>
      <c r="L18" s="499">
        <v>300</v>
      </c>
      <c r="M18" s="356"/>
    </row>
    <row r="19" spans="1:13" x14ac:dyDescent="0.2">
      <c r="B19" s="368">
        <v>80072671</v>
      </c>
      <c r="C19" s="438">
        <v>44949</v>
      </c>
      <c r="D19" s="368" t="s">
        <v>77</v>
      </c>
      <c r="E19" s="368">
        <v>1250</v>
      </c>
      <c r="F19" s="368" t="s">
        <v>310</v>
      </c>
      <c r="H19" s="54" t="s">
        <v>357</v>
      </c>
      <c r="I19" s="499">
        <v>80</v>
      </c>
      <c r="J19" s="499"/>
      <c r="K19" s="499"/>
      <c r="L19" s="499">
        <v>80</v>
      </c>
      <c r="M19" s="356"/>
    </row>
    <row r="20" spans="1:13" x14ac:dyDescent="0.2">
      <c r="B20" s="368">
        <v>80072671</v>
      </c>
      <c r="C20" s="438">
        <v>44949</v>
      </c>
      <c r="D20" s="368" t="s">
        <v>32</v>
      </c>
      <c r="E20" s="368">
        <v>2800</v>
      </c>
      <c r="F20" s="368" t="s">
        <v>310</v>
      </c>
      <c r="H20" s="54" t="s">
        <v>372</v>
      </c>
      <c r="I20" s="499">
        <v>400</v>
      </c>
      <c r="J20" s="499"/>
      <c r="K20" s="499"/>
      <c r="L20" s="499">
        <v>400</v>
      </c>
      <c r="M20" s="356"/>
    </row>
    <row r="21" spans="1:13" x14ac:dyDescent="0.2">
      <c r="B21" s="368">
        <v>80072671</v>
      </c>
      <c r="C21" s="438">
        <v>44949</v>
      </c>
      <c r="D21" s="368" t="s">
        <v>370</v>
      </c>
      <c r="E21" s="368">
        <v>300</v>
      </c>
      <c r="F21" s="368" t="s">
        <v>310</v>
      </c>
      <c r="H21" s="54" t="s">
        <v>369</v>
      </c>
      <c r="I21" s="499">
        <v>360</v>
      </c>
      <c r="J21" s="499"/>
      <c r="K21" s="499"/>
      <c r="L21" s="499">
        <v>360</v>
      </c>
      <c r="M21" s="356"/>
    </row>
    <row r="22" spans="1:13" s="393" customFormat="1" x14ac:dyDescent="0.2">
      <c r="A22" s="356"/>
      <c r="B22" s="368"/>
      <c r="C22" s="438"/>
      <c r="D22" s="368"/>
      <c r="E22" s="368"/>
      <c r="F22" s="368"/>
      <c r="G22" s="356"/>
      <c r="H22" s="54" t="s">
        <v>370</v>
      </c>
      <c r="I22" s="499"/>
      <c r="J22" s="499">
        <v>300</v>
      </c>
      <c r="K22" s="499"/>
      <c r="L22" s="499">
        <v>300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356</v>
      </c>
      <c r="I23" s="499">
        <v>650</v>
      </c>
      <c r="J23" s="499"/>
      <c r="K23" s="499"/>
      <c r="L23" s="499">
        <v>650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366</v>
      </c>
      <c r="I24" s="499">
        <v>130</v>
      </c>
      <c r="J24" s="499"/>
      <c r="K24" s="499"/>
      <c r="L24" s="499">
        <v>130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384</v>
      </c>
      <c r="I25" s="499">
        <v>1620</v>
      </c>
      <c r="J25" s="499"/>
      <c r="K25" s="499"/>
      <c r="L25" s="499">
        <v>1620</v>
      </c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109</v>
      </c>
      <c r="I26" s="499"/>
      <c r="J26" s="499"/>
      <c r="K26" s="499"/>
      <c r="L26" s="499"/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12090</v>
      </c>
      <c r="J27" s="502">
        <v>7350</v>
      </c>
      <c r="K27" s="502"/>
      <c r="L27" s="503">
        <v>19440</v>
      </c>
    </row>
    <row r="28" spans="1:13" s="393" customFormat="1" x14ac:dyDescent="0.2">
      <c r="A28" s="356"/>
      <c r="B28" s="368">
        <v>2029</v>
      </c>
      <c r="C28" s="438"/>
      <c r="D28" s="368" t="s">
        <v>384</v>
      </c>
      <c r="E28" s="368">
        <v>1620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>
        <v>2030</v>
      </c>
      <c r="C29" s="438"/>
      <c r="D29" s="368" t="s">
        <v>228</v>
      </c>
      <c r="E29" s="368">
        <v>3430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378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381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F35:F42 F4:F31" xr:uid="{818707E1-9637-4EA3-94EB-542B3B659594}">
      <formula1>$C$57:$C$59</formula1>
    </dataValidation>
    <dataValidation type="list" allowBlank="1" showInputMessage="1" showErrorMessage="1" sqref="D35:D36 D4:D31" xr:uid="{92911CEC-15B2-48B7-BFC1-066FA7C54210}">
      <formula1>$B$57:$B$103</formula1>
    </dataValidation>
    <dataValidation type="list" allowBlank="1" showInputMessage="1" showErrorMessage="1" sqref="D43" xr:uid="{945BC2D2-5E6F-4763-A4D8-80948347391B}">
      <formula1>$B$57:$B$76</formula1>
    </dataValidation>
    <dataValidation type="list" allowBlank="1" showInputMessage="1" showErrorMessage="1" sqref="D37:D42" xr:uid="{F41BE613-A11E-4992-B796-CF4F2E19DEA1}">
      <formula1>$B$57:$B$95</formula1>
    </dataValidation>
  </dataValidations>
  <pageMargins left="0.51181102362204722" right="0.11811023622047245" top="0.74803149606299213" bottom="0.74803149606299213" header="0.31496062992125984" footer="0.31496062992125984"/>
  <pageSetup paperSize="9" scale="65" orientation="landscape" r:id="rId2"/>
  <legacyDrawing r:id="rId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67CF-E18A-472D-99BB-7B14509CBF86}">
  <sheetPr filterMode="1">
    <tabColor rgb="FFFFC000"/>
    <pageSetUpPr fitToPage="1"/>
  </sheetPr>
  <dimension ref="A2:V153"/>
  <sheetViews>
    <sheetView showGridLines="0" topLeftCell="D7" zoomScale="80" zoomScaleNormal="80" workbookViewId="0">
      <selection activeCell="C62" sqref="C62:I62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398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Enero 2023'!$H$7:$N$22,3,FALSE),"0")</f>
        <v>0</v>
      </c>
      <c r="F8" s="368">
        <f>IFERROR(VLOOKUP(A8,'Control -LR-ES Enero 2023'!$H$7:$N$22,2,FALSE),"0")</f>
        <v>1280</v>
      </c>
      <c r="G8" s="368">
        <f>IFERROR(VLOOKUP(A8,'Control -LR-ES Enero 2023'!$H$7:$N$22,5,FALSE),"0")</f>
        <v>0</v>
      </c>
      <c r="H8" s="368">
        <f>IFERROR(VLOOKUP(A8,'Control -LR-ES Enero 2023'!$H$7:$N$22,4,FALSE),"0")</f>
        <v>0</v>
      </c>
      <c r="I8" s="326">
        <f>E8+F8+G8+H8</f>
        <v>1280</v>
      </c>
      <c r="J8" s="368" t="s">
        <v>12</v>
      </c>
      <c r="K8" s="385">
        <f>I8*D8</f>
        <v>3865.6</v>
      </c>
      <c r="L8" s="454"/>
      <c r="M8" s="380" t="s">
        <v>169</v>
      </c>
      <c r="N8" s="372">
        <f>I8</f>
        <v>1280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Enero 2023'!$H$7:$N$22,3,FALSE),"0")</f>
        <v>0</v>
      </c>
      <c r="F9" s="368" t="str">
        <f>IFERROR(VLOOKUP(A9,'Control -LR-ES Enero 2023'!$H$7:$N$22,2,FALSE),"0")</f>
        <v>0</v>
      </c>
      <c r="G9" s="368" t="str">
        <f>IFERROR(VLOOKUP(A9,'Control -LR-ES Enero 2023'!$H$7:$N$22,5,FALSE),"0")</f>
        <v>0</v>
      </c>
      <c r="H9" s="368" t="str">
        <f>IFERROR(VLOOKUP(A9,'Control -LR-ES Enero 2023'!$H$7:$N$22,4,FALSE),"0")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Enero 2023'!$H$7:$N$22,3,FALSE),"0")</f>
        <v>0</v>
      </c>
      <c r="F10" s="368">
        <f>IFERROR(VLOOKUP(A10,'Control -LR-ES Enero 2023'!$H$7:$N$22,2,FALSE),"0")</f>
        <v>0</v>
      </c>
      <c r="G10" s="368">
        <f>IFERROR(VLOOKUP(A10,'Control -LR-ES Enero 2023'!$H$7:$N$22,5,FALSE),"0")</f>
        <v>80</v>
      </c>
      <c r="H10" s="368">
        <f>IFERROR(VLOOKUP(A10,'Control -LR-ES Enero 2023'!$H$7:$N$22,4,FALSE),"0")</f>
        <v>0</v>
      </c>
      <c r="I10" s="326">
        <f t="shared" si="1"/>
        <v>80</v>
      </c>
      <c r="J10" s="368" t="s">
        <v>12</v>
      </c>
      <c r="K10" s="385">
        <f t="shared" si="2"/>
        <v>244.8</v>
      </c>
      <c r="L10" s="454"/>
      <c r="M10" s="373" t="s">
        <v>154</v>
      </c>
      <c r="N10" s="372">
        <f t="shared" si="3"/>
        <v>80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Enero 2023'!$H$7:$N$22,3,FALSE),"0")</f>
        <v>0</v>
      </c>
      <c r="F11" s="368" t="str">
        <f>IFERROR(VLOOKUP(A11,'Control -LR-ES Enero 2023'!$H$7:$N$22,2,FALSE),"0")</f>
        <v>0</v>
      </c>
      <c r="G11" s="368" t="str">
        <f>IFERROR(VLOOKUP(A11,'Control -LR-ES Enero 2023'!$H$7:$N$22,5,FALSE),"0")</f>
        <v>0</v>
      </c>
      <c r="H11" s="368" t="str">
        <f>IFERROR(VLOOKUP(A11,'Control -LR-ES Enero 2023'!$H$7:$N$22,4,FALSE),"0")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Enero 2023'!$H$7:$N$22,3,FALSE),"0")</f>
        <v>0</v>
      </c>
      <c r="F12" s="368">
        <f>IFERROR(VLOOKUP(A12,'Control -LR-ES Enero 2023'!$H$7:$N$22,2,FALSE),"0")</f>
        <v>610</v>
      </c>
      <c r="G12" s="368">
        <f>IFERROR(VLOOKUP(A12,'Control -LR-ES Enero 2023'!$H$7:$N$22,5,FALSE),"0")</f>
        <v>0</v>
      </c>
      <c r="H12" s="368">
        <f>IFERROR(VLOOKUP(A12,'Control -LR-ES Enero 2023'!$H$7:$N$22,4,FALSE),"0")</f>
        <v>0</v>
      </c>
      <c r="I12" s="326">
        <f t="shared" si="1"/>
        <v>610</v>
      </c>
      <c r="J12" s="368" t="s">
        <v>12</v>
      </c>
      <c r="K12" s="385">
        <f t="shared" si="2"/>
        <v>2189.9</v>
      </c>
      <c r="L12" s="454"/>
      <c r="M12" s="373" t="s">
        <v>245</v>
      </c>
      <c r="N12" s="372">
        <f t="shared" si="3"/>
        <v>610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Enero 2023'!$H$7:$N$22,3,FALSE),"0")</f>
        <v>0</v>
      </c>
      <c r="F13" s="368" t="str">
        <f>IFERROR(VLOOKUP(A13,'Control -LR-ES Enero 2023'!$H$7:$N$22,2,FALSE),"0")</f>
        <v>0</v>
      </c>
      <c r="G13" s="368" t="str">
        <f>IFERROR(VLOOKUP(A13,'Control -LR-ES Enero 2023'!$H$7:$N$22,5,FALSE),"0")</f>
        <v>0</v>
      </c>
      <c r="H13" s="368" t="str">
        <f>IFERROR(VLOOKUP(A13,'Control -LR-ES Enero 2023'!$H$7:$N$22,4,FALSE),"0")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Enero 2023'!$H$7:$N$22,3,FALSE),"0")</f>
        <v>230</v>
      </c>
      <c r="F14" s="368">
        <f>IFERROR(VLOOKUP(A14,'Control -LR-ES Enero 2023'!$H$7:$N$22,2,FALSE),"0")</f>
        <v>0</v>
      </c>
      <c r="G14" s="368">
        <f>IFERROR(VLOOKUP(A14,'Control -LR-ES Enero 2023'!$H$7:$N$22,5,FALSE),"0")</f>
        <v>0</v>
      </c>
      <c r="H14" s="368">
        <f>IFERROR(VLOOKUP(A14,'Control -LR-ES Enero 2023'!$H$7:$N$22,4,FALSE),"0")</f>
        <v>0</v>
      </c>
      <c r="I14" s="326">
        <f t="shared" si="1"/>
        <v>230</v>
      </c>
      <c r="J14" s="368" t="s">
        <v>12</v>
      </c>
      <c r="K14" s="385">
        <f t="shared" si="2"/>
        <v>1009.6999999999999</v>
      </c>
      <c r="L14" s="454"/>
      <c r="M14" s="373" t="s">
        <v>156</v>
      </c>
      <c r="N14" s="372">
        <f t="shared" si="3"/>
        <v>230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Enero 2023'!$H$7:$N$22,3,FALSE),"0")</f>
        <v>0</v>
      </c>
      <c r="F15" s="368" t="str">
        <f>IFERROR(VLOOKUP(A15,'Control -LR-ES Enero 2023'!$H$7:$N$22,2,FALSE),"0")</f>
        <v>0</v>
      </c>
      <c r="G15" s="368" t="str">
        <f>IFERROR(VLOOKUP(A15,'Control -LR-ES Enero 2023'!$H$7:$N$22,5,FALSE),"0")</f>
        <v>0</v>
      </c>
      <c r="H15" s="368" t="str">
        <f>IFERROR(VLOOKUP(A15,'Control -LR-ES Enero 2023'!$H$7:$N$22,4,FALSE),"0")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Enero 2023'!$H$7:$N$22,3,FALSE),"0")</f>
        <v>0</v>
      </c>
      <c r="F16" s="368" t="str">
        <f>IFERROR(VLOOKUP(A16,'Control -LR-ES Enero 2023'!$H$7:$N$22,2,FALSE),"0")</f>
        <v>0</v>
      </c>
      <c r="G16" s="368" t="str">
        <f>IFERROR(VLOOKUP(A16,'Control -LR-ES Enero 2023'!$H$7:$N$22,5,FALSE),"0")</f>
        <v>0</v>
      </c>
      <c r="H16" s="368" t="str">
        <f>IFERROR(VLOOKUP(A16,'Control -LR-ES Enero 2023'!$H$7:$N$22,4,FALSE),"0")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Enero 2023'!$H$7:$N$22,3,FALSE),"0")</f>
        <v>0</v>
      </c>
      <c r="F17" s="368" t="str">
        <f>IFERROR(VLOOKUP(A17,'Control -LR-ES Enero 2023'!$H$7:$N$22,2,FALSE),"0")</f>
        <v>0</v>
      </c>
      <c r="G17" s="368" t="str">
        <f>IFERROR(VLOOKUP(A17,'Control -LR-ES Enero 2023'!$H$7:$N$22,5,FALSE),"0")</f>
        <v>0</v>
      </c>
      <c r="H17" s="368" t="str">
        <f>IFERROR(VLOOKUP(A17,'Control -LR-ES Enero 2023'!$H$7:$N$22,4,FALSE),"0")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Enero 2023'!$H$7:$N$22,3,FALSE),"0")</f>
        <v>0</v>
      </c>
      <c r="F18" s="368" t="str">
        <f>IFERROR(VLOOKUP(A18,'Control -LR-ES Enero 2023'!$H$7:$N$22,2,FALSE),"0")</f>
        <v>0</v>
      </c>
      <c r="G18" s="368" t="str">
        <f>IFERROR(VLOOKUP(A18,'Control -LR-ES Enero 2023'!$H$7:$N$22,5,FALSE),"0")</f>
        <v>0</v>
      </c>
      <c r="H18" s="368" t="str">
        <f>IFERROR(VLOOKUP(A18,'Control -LR-ES Enero 2023'!$H$7:$N$22,4,FALSE),"0")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Enero 2023'!$H$7:$N$22,3,FALSE),"0")</f>
        <v>0</v>
      </c>
      <c r="F19" s="368" t="str">
        <f>IFERROR(VLOOKUP(A19,'Control -LR-ES Enero 2023'!$H$7:$N$22,2,FALSE),"0")</f>
        <v>0</v>
      </c>
      <c r="G19" s="368" t="str">
        <f>IFERROR(VLOOKUP(A19,'Control -LR-ES Enero 2023'!$H$7:$N$22,5,FALSE),"0")</f>
        <v>0</v>
      </c>
      <c r="H19" s="368" t="str">
        <f>IFERROR(VLOOKUP(A19,'Control -LR-ES Enero 2023'!$H$7:$N$22,4,FALSE),"0")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Enero 2023'!$H$7:$N$22,3,FALSE),"0")</f>
        <v>0</v>
      </c>
      <c r="F20" s="368" t="str">
        <f>IFERROR(VLOOKUP(A20,'Control -LR-ES Enero 2023'!$H$7:$N$22,2,FALSE),"0")</f>
        <v>0</v>
      </c>
      <c r="G20" s="368" t="str">
        <f>IFERROR(VLOOKUP(A20,'Control -LR-ES Enero 2023'!$H$7:$N$22,5,FALSE),"0")</f>
        <v>0</v>
      </c>
      <c r="H20" s="368" t="str">
        <f>IFERROR(VLOOKUP(A20,'Control -LR-ES Enero 2023'!$H$7:$N$22,4,FALSE),"0")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Enero 2023'!$H$7:$N$22,3,FALSE),"0")</f>
        <v>0</v>
      </c>
      <c r="F21" s="368" t="str">
        <f>IFERROR(VLOOKUP(A21,'Control -LR-ES Enero 2023'!$H$7:$N$22,2,FALSE),"0")</f>
        <v>0</v>
      </c>
      <c r="G21" s="368" t="str">
        <f>IFERROR(VLOOKUP(A21,'Control -LR-ES Enero 2023'!$H$7:$N$22,5,FALSE),"0")</f>
        <v>0</v>
      </c>
      <c r="H21" s="368" t="str">
        <f>IFERROR(VLOOKUP(A21,'Control -LR-ES Enero 2023'!$H$7:$N$22,4,FALSE),"0")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Enero 2023'!$H$7:$N$22,3,FALSE),"0")</f>
        <v>0</v>
      </c>
      <c r="F22" s="368" t="str">
        <f>IFERROR(VLOOKUP(A22,'Control -LR-ES Enero 2023'!$H$7:$N$22,2,FALSE),"0")</f>
        <v>0</v>
      </c>
      <c r="G22" s="368" t="str">
        <f>IFERROR(VLOOKUP(A22,'Control -LR-ES Enero 2023'!$H$7:$N$22,5,FALSE),"0")</f>
        <v>0</v>
      </c>
      <c r="H22" s="368" t="str">
        <f>IFERROR(VLOOKUP(A22,'Control -LR-ES Enero 2023'!$H$7:$N$22,4,FALSE),"0")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Enero 2023'!$H$7:$N$22,3,FALSE),"0")</f>
        <v>0</v>
      </c>
      <c r="F23" s="368" t="str">
        <f>IFERROR(VLOOKUP(A23,'Control -LR-ES Enero 2023'!$H$7:$N$22,2,FALSE),"0")</f>
        <v>0</v>
      </c>
      <c r="G23" s="368" t="str">
        <f>IFERROR(VLOOKUP(A23,'Control -LR-ES Enero 2023'!$H$7:$N$22,5,FALSE),"0")</f>
        <v>0</v>
      </c>
      <c r="H23" s="368" t="str">
        <f>IFERROR(VLOOKUP(A23,'Control -LR-ES Enero 2023'!$H$7:$N$22,4,FALSE),"0")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Enero 2023'!$H$7:$N$22,3,FALSE),"0")</f>
        <v>0</v>
      </c>
      <c r="F24" s="368" t="str">
        <f>IFERROR(VLOOKUP(A24,'Control -LR-ES Enero 2023'!$H$7:$N$22,2,FALSE),"0")</f>
        <v>0</v>
      </c>
      <c r="G24" s="368" t="str">
        <f>IFERROR(VLOOKUP(A24,'Control -LR-ES Enero 2023'!$H$7:$N$22,5,FALSE),"0")</f>
        <v>0</v>
      </c>
      <c r="H24" s="368" t="str">
        <f>IFERROR(VLOOKUP(A24,'Control -LR-ES Enero 2023'!$H$7:$N$22,4,FALSE),"0")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Enero 2023'!$H$7:$N$22,3,FALSE),"0")</f>
        <v>0</v>
      </c>
      <c r="F25" s="368" t="str">
        <f>IFERROR(VLOOKUP(A25,'Control -LR-ES Enero 2023'!$H$7:$N$22,2,FALSE),"0")</f>
        <v>0</v>
      </c>
      <c r="G25" s="368" t="str">
        <f>IFERROR(VLOOKUP(A25,'Control -LR-ES Enero 2023'!$H$7:$N$22,5,FALSE),"0")</f>
        <v>0</v>
      </c>
      <c r="H25" s="368" t="str">
        <f>IFERROR(VLOOKUP(A25,'Control -LR-ES Enero 2023'!$H$7:$N$22,4,FALSE),"0")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Enero 2023'!$H$7:$N$22,3,FALSE),"0")</f>
        <v>0</v>
      </c>
      <c r="F26" s="368">
        <f>IFERROR(VLOOKUP(A26,'Control -LR-ES Enero 2023'!$H$7:$N$22,2,FALSE),"0")</f>
        <v>2150</v>
      </c>
      <c r="G26" s="368">
        <f>IFERROR(VLOOKUP(A26,'Control -LR-ES Enero 2023'!$H$7:$N$22,5,FALSE),"0")</f>
        <v>0</v>
      </c>
      <c r="H26" s="368">
        <f>IFERROR(VLOOKUP(A26,'Control -LR-ES Enero 2023'!$H$7:$N$22,4,FALSE),"0")</f>
        <v>0</v>
      </c>
      <c r="I26" s="326">
        <f t="shared" si="1"/>
        <v>2150</v>
      </c>
      <c r="J26" s="375" t="s">
        <v>12</v>
      </c>
      <c r="K26" s="385">
        <f t="shared" si="2"/>
        <v>17759</v>
      </c>
      <c r="L26" s="454"/>
      <c r="M26" s="373" t="s">
        <v>246</v>
      </c>
      <c r="N26" s="372">
        <f t="shared" si="3"/>
        <v>2150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Enero 2023'!$H$7:$N$22,3,FALSE),"0")</f>
        <v>0</v>
      </c>
      <c r="F27" s="368" t="str">
        <f>IFERROR(VLOOKUP(A27,'Control -LR-ES Enero 2023'!$H$7:$N$22,2,FALSE),"0")</f>
        <v>0</v>
      </c>
      <c r="G27" s="368" t="str">
        <f>IFERROR(VLOOKUP(A27,'Control -LR-ES Enero 2023'!$H$7:$N$22,5,FALSE),"0")</f>
        <v>0</v>
      </c>
      <c r="H27" s="368" t="str">
        <f>IFERROR(VLOOKUP(A27,'Control -LR-ES Enero 2023'!$H$7:$N$22,4,FALSE),"0")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Enero 2023'!$H$7:$N$22,3,FALSE),"0")</f>
        <v>0</v>
      </c>
      <c r="F28" s="368" t="str">
        <f>IFERROR(VLOOKUP(A28,'Control -LR-ES Enero 2023'!$H$7:$N$22,2,FALSE),"0")</f>
        <v>0</v>
      </c>
      <c r="G28" s="368" t="str">
        <f>IFERROR(VLOOKUP(A28,'Control -LR-ES Enero 2023'!$H$7:$N$22,5,FALSE),"0")</f>
        <v>0</v>
      </c>
      <c r="H28" s="368" t="str">
        <f>IFERROR(VLOOKUP(A28,'Control -LR-ES Enero 2023'!$H$7:$N$22,4,FALSE),"0")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Enero 2023'!$H$7:$N$22,3,FALSE),"0")</f>
        <v>0</v>
      </c>
      <c r="F29" s="368" t="str">
        <f>IFERROR(VLOOKUP(A29,'Control -LR-ES Enero 2023'!$H$7:$N$22,2,FALSE),"0")</f>
        <v>0</v>
      </c>
      <c r="G29" s="368" t="str">
        <f>IFERROR(VLOOKUP(A29,'Control -LR-ES Enero 2023'!$H$7:$N$22,5,FALSE),"0")</f>
        <v>0</v>
      </c>
      <c r="H29" s="368" t="str">
        <f>IFERROR(VLOOKUP(A29,'Control -LR-ES Enero 2023'!$H$7:$N$22,4,FALSE),"0")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Enero 2023'!$H$7:$N$22,3,FALSE),"0")</f>
        <v>0</v>
      </c>
      <c r="F30" s="368">
        <f>IFERROR(VLOOKUP(A30,'Control -LR-ES Enero 2023'!$H$7:$N$22,2,FALSE),"0")</f>
        <v>380</v>
      </c>
      <c r="G30" s="368">
        <f>IFERROR(VLOOKUP(A30,'Control -LR-ES Enero 2023'!$H$7:$N$22,5,FALSE),"0")</f>
        <v>0</v>
      </c>
      <c r="H30" s="368">
        <f>IFERROR(VLOOKUP(A30,'Control -LR-ES Enero 2023'!$H$7:$N$22,4,FALSE),"0")</f>
        <v>0</v>
      </c>
      <c r="I30" s="326">
        <f t="shared" si="1"/>
        <v>380</v>
      </c>
      <c r="J30" s="368" t="s">
        <v>12</v>
      </c>
      <c r="K30" s="385">
        <f t="shared" si="2"/>
        <v>1060.2</v>
      </c>
      <c r="L30" s="454"/>
      <c r="M30" s="373" t="s">
        <v>247</v>
      </c>
      <c r="N30" s="372">
        <f t="shared" si="3"/>
        <v>380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Enero 2023'!$H$7:$N$22,3,FALSE),"0")</f>
        <v>0</v>
      </c>
      <c r="F31" s="368" t="str">
        <f>IFERROR(VLOOKUP(A31,'Control -LR-ES Enero 2023'!$H$7:$N$22,2,FALSE),"0")</f>
        <v>0</v>
      </c>
      <c r="G31" s="368" t="str">
        <f>IFERROR(VLOOKUP(A31,'Control -LR-ES Enero 2023'!$H$7:$N$22,5,FALSE),"0")</f>
        <v>0</v>
      </c>
      <c r="H31" s="368" t="str">
        <f>IFERROR(VLOOKUP(A31,'Control -LR-ES Enero 2023'!$H$7:$N$22,4,FALSE),"0")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Enero 2023'!$H$7:$N$22,3,FALSE),"0")</f>
        <v>0</v>
      </c>
      <c r="F32" s="368" t="str">
        <f>IFERROR(VLOOKUP(A32,'Control -LR-ES Enero 2023'!$H$7:$N$22,2,FALSE),"0")</f>
        <v>0</v>
      </c>
      <c r="G32" s="368" t="str">
        <f>IFERROR(VLOOKUP(A32,'Control -LR-ES Enero 2023'!$H$7:$N$22,5,FALSE),"0")</f>
        <v>0</v>
      </c>
      <c r="H32" s="368" t="str">
        <f>IFERROR(VLOOKUP(A32,'Control -LR-ES Enero 2023'!$H$7:$N$22,4,FALSE),"0")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Enero 2023'!$H$7:$N$22,3,FALSE),"0")</f>
        <v>0</v>
      </c>
      <c r="F33" s="368" t="str">
        <f>IFERROR(VLOOKUP(A33,'Control -LR-ES Enero 2023'!$H$7:$N$22,2,FALSE),"0")</f>
        <v>0</v>
      </c>
      <c r="G33" s="368" t="str">
        <f>IFERROR(VLOOKUP(A33,'Control -LR-ES Enero 2023'!$H$7:$N$22,5,FALSE),"0")</f>
        <v>0</v>
      </c>
      <c r="H33" s="368" t="str">
        <f>IFERROR(VLOOKUP(A33,'Control -LR-ES Enero 2023'!$H$7:$N$22,4,FALSE),"0")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Enero 2023'!$H$7:$N$22,3,FALSE),"0")</f>
        <v>0</v>
      </c>
      <c r="F34" s="368" t="str">
        <f>IFERROR(VLOOKUP(A34,'Control -LR-ES Enero 2023'!$H$7:$N$22,2,FALSE),"0")</f>
        <v>0</v>
      </c>
      <c r="G34" s="368" t="str">
        <f>IFERROR(VLOOKUP(A34,'Control -LR-ES Enero 2023'!$H$7:$N$22,5,FALSE),"0")</f>
        <v>0</v>
      </c>
      <c r="H34" s="368" t="str">
        <f>IFERROR(VLOOKUP(A34,'Control -LR-ES Enero 2023'!$H$7:$N$22,4,FALSE),"0")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Enero 2023'!$H$7:$N$22,3,FALSE),"0")</f>
        <v>0</v>
      </c>
      <c r="F35" s="368">
        <f>IFERROR(VLOOKUP(A35,'Control -LR-ES Enero 2023'!$H$7:$N$22,2,FALSE),"0")</f>
        <v>0</v>
      </c>
      <c r="G35" s="368">
        <f>IFERROR(VLOOKUP(A35,'Control -LR-ES Enero 2023'!$H$7:$N$22,5,FALSE),"0")</f>
        <v>0</v>
      </c>
      <c r="H35" s="368">
        <f>IFERROR(VLOOKUP(A35,'Control -LR-ES Enero 2023'!$H$7:$N$22,4,FALSE),"0")</f>
        <v>500</v>
      </c>
      <c r="I35" s="326">
        <f t="shared" si="1"/>
        <v>500</v>
      </c>
      <c r="J35" s="375" t="s">
        <v>12</v>
      </c>
      <c r="K35" s="385">
        <f t="shared" si="2"/>
        <v>3365</v>
      </c>
      <c r="L35" s="454"/>
      <c r="M35" s="373" t="s">
        <v>155</v>
      </c>
      <c r="N35" s="372">
        <f t="shared" si="3"/>
        <v>500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Enero 2023'!$H$7:$N$22,3,FALSE),"0")</f>
        <v>0</v>
      </c>
      <c r="F36" s="368" t="str">
        <f>IFERROR(VLOOKUP(A36,'Control -LR-ES Enero 2023'!$H$7:$N$22,2,FALSE),"0")</f>
        <v>0</v>
      </c>
      <c r="G36" s="368" t="str">
        <f>IFERROR(VLOOKUP(A36,'Control -LR-ES Enero 2023'!$H$7:$N$22,5,FALSE),"0")</f>
        <v>0</v>
      </c>
      <c r="H36" s="368" t="str">
        <f>IFERROR(VLOOKUP(A36,'Control -LR-ES Enero 2023'!$H$7:$N$22,4,FALSE),"0")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Enero 2023'!$H$7:$N$22,3,FALSE),"0")</f>
        <v>0</v>
      </c>
      <c r="F37" s="368">
        <f>IFERROR(VLOOKUP(A37,'Control -LR-ES Enero 2023'!$H$7:$N$22,2,FALSE),"0")</f>
        <v>600</v>
      </c>
      <c r="G37" s="368">
        <f>IFERROR(VLOOKUP(A37,'Control -LR-ES Enero 2023'!$H$7:$N$22,5,FALSE),"0")</f>
        <v>0</v>
      </c>
      <c r="H37" s="368">
        <f>IFERROR(VLOOKUP(A37,'Control -LR-ES Enero 2023'!$H$7:$N$22,4,FALSE),"0")</f>
        <v>0</v>
      </c>
      <c r="I37" s="326">
        <f t="shared" si="1"/>
        <v>600</v>
      </c>
      <c r="J37" s="375" t="s">
        <v>12</v>
      </c>
      <c r="K37" s="385">
        <f t="shared" si="2"/>
        <v>1967.9999999999998</v>
      </c>
      <c r="L37" s="454">
        <f>D37*200</f>
        <v>656</v>
      </c>
      <c r="M37" s="373" t="s">
        <v>75</v>
      </c>
      <c r="N37" s="477">
        <f>I37/200</f>
        <v>3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Enero 2023'!$H$7:$N$22,3,FALSE),"0")</f>
        <v>300</v>
      </c>
      <c r="F38" s="368">
        <f>IFERROR(VLOOKUP(A38,'Control -LR-ES Enero 2023'!$H$7:$N$22,2,FALSE),"0")</f>
        <v>0</v>
      </c>
      <c r="G38" s="368">
        <f>IFERROR(VLOOKUP(A38,'Control -LR-ES Enero 2023'!$H$7:$N$22,5,FALSE),"0")</f>
        <v>0</v>
      </c>
      <c r="H38" s="368">
        <f>IFERROR(VLOOKUP(A38,'Control -LR-ES Enero 2023'!$H$7:$N$22,4,FALSE),"0")</f>
        <v>0</v>
      </c>
      <c r="I38" s="326">
        <f t="shared" si="1"/>
        <v>300</v>
      </c>
      <c r="J38" s="375" t="s">
        <v>12</v>
      </c>
      <c r="K38" s="385">
        <f t="shared" si="2"/>
        <v>1677</v>
      </c>
      <c r="L38" s="454"/>
      <c r="M38" s="373" t="s">
        <v>248</v>
      </c>
      <c r="N38" s="372">
        <f t="shared" si="3"/>
        <v>300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Enero 2023'!$H$7:$N$22,3,FALSE),"0")</f>
        <v>0</v>
      </c>
      <c r="F39" s="368">
        <f>IFERROR(VLOOKUP(A39,'Control -LR-ES Enero 2023'!$H$7:$N$22,2,FALSE),"0")</f>
        <v>0</v>
      </c>
      <c r="G39" s="368">
        <f>IFERROR(VLOOKUP(A39,'Control -LR-ES Enero 2023'!$H$7:$N$22,5,FALSE),"0")</f>
        <v>0</v>
      </c>
      <c r="H39" s="368">
        <f>IFERROR(VLOOKUP(A39,'Control -LR-ES Enero 2023'!$H$7:$N$22,4,FALSE),"0")</f>
        <v>300</v>
      </c>
      <c r="I39" s="326">
        <f t="shared" si="1"/>
        <v>300</v>
      </c>
      <c r="J39" s="368" t="s">
        <v>12</v>
      </c>
      <c r="K39" s="385">
        <f t="shared" si="2"/>
        <v>1638</v>
      </c>
      <c r="L39" s="454"/>
      <c r="M39" s="373" t="s">
        <v>189</v>
      </c>
      <c r="N39" s="372">
        <f t="shared" si="3"/>
        <v>300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Enero 2023'!$H$7:$N$22,3,FALSE),"0")</f>
        <v>0</v>
      </c>
      <c r="F40" s="368" t="str">
        <f>IFERROR(VLOOKUP(A40,'Control -LR-ES Enero 2023'!$H$7:$N$22,2,FALSE),"0")</f>
        <v>0</v>
      </c>
      <c r="G40" s="368" t="str">
        <f>IFERROR(VLOOKUP(A40,'Control -LR-ES Enero 2023'!$H$7:$N$22,5,FALSE),"0")</f>
        <v>0</v>
      </c>
      <c r="H40" s="368" t="str">
        <f>IFERROR(VLOOKUP(A40,'Control -LR-ES Enero 2023'!$H$7:$N$22,4,FALSE),"0")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Enero 2023'!$H$7:$N$22,3,FALSE),"0")</f>
        <v>0</v>
      </c>
      <c r="F41" s="368" t="str">
        <f>IFERROR(VLOOKUP(A41,'Control -LR-ES Enero 2023'!$H$7:$N$22,2,FALSE),"0")</f>
        <v>0</v>
      </c>
      <c r="G41" s="368" t="str">
        <f>IFERROR(VLOOKUP(A41,'Control -LR-ES Enero 2023'!$H$7:$N$22,5,FALSE),"0")</f>
        <v>0</v>
      </c>
      <c r="H41" s="368" t="str">
        <f>IFERROR(VLOOKUP(A41,'Control -LR-ES Enero 2023'!$H$7:$N$22,4,FALSE),"0")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Enero 2023'!$H$7:$N$22,3,FALSE),"0")</f>
        <v>0</v>
      </c>
      <c r="F42" s="368" t="str">
        <f>IFERROR(VLOOKUP(A42,'Control -LR-ES Enero 2023'!$H$7:$N$22,2,FALSE),"0")</f>
        <v>0</v>
      </c>
      <c r="G42" s="368" t="str">
        <f>IFERROR(VLOOKUP(A42,'Control -LR-ES Enero 2023'!$H$7:$N$22,5,FALSE),"0")</f>
        <v>0</v>
      </c>
      <c r="H42" s="368" t="str">
        <f>IFERROR(VLOOKUP(A42,'Control -LR-ES Enero 2023'!$H$7:$N$22,4,FALSE),"0")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Enero 2023'!$H$7:$N$22,3,FALSE),"0")</f>
        <v>0</v>
      </c>
      <c r="F43" s="368" t="str">
        <f>IFERROR(VLOOKUP(A43,'Control -LR-ES Enero 2023'!$H$7:$N$22,2,FALSE),"0")</f>
        <v>0</v>
      </c>
      <c r="G43" s="368" t="str">
        <f>IFERROR(VLOOKUP(A43,'Control -LR-ES Enero 2023'!$H$7:$N$22,5,FALSE),"0")</f>
        <v>0</v>
      </c>
      <c r="H43" s="368" t="str">
        <f>IFERROR(VLOOKUP(A43,'Control -LR-ES Enero 2023'!$H$7:$N$22,4,FALSE),"0")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Enero 2023'!$H$7:$N$22,3,FALSE),"0")</f>
        <v>0</v>
      </c>
      <c r="F44" s="368">
        <f>IFERROR(VLOOKUP(A44,'Control -LR-ES Enero 2023'!$H$7:$N$22,2,FALSE),"0")</f>
        <v>200</v>
      </c>
      <c r="G44" s="368">
        <f>IFERROR(VLOOKUP(A44,'Control -LR-ES Enero 2023'!$H$7:$N$22,5,FALSE),"0")</f>
        <v>0</v>
      </c>
      <c r="H44" s="368">
        <f>IFERROR(VLOOKUP(A44,'Control -LR-ES Enero 2023'!$H$7:$N$22,4,FALSE),"0")</f>
        <v>0</v>
      </c>
      <c r="I44" s="326">
        <f t="shared" si="1"/>
        <v>200</v>
      </c>
      <c r="J44" s="375" t="s">
        <v>12</v>
      </c>
      <c r="K44" s="385">
        <f t="shared" si="2"/>
        <v>1130</v>
      </c>
      <c r="L44" s="480">
        <f>D44*200</f>
        <v>1130</v>
      </c>
      <c r="M44" s="373" t="s">
        <v>399</v>
      </c>
      <c r="N44" s="372">
        <f t="shared" si="3"/>
        <v>200</v>
      </c>
      <c r="O44" s="365"/>
      <c r="P44" s="479">
        <f>L44</f>
        <v>1130</v>
      </c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Enero 2023'!$H$7:$N$22,3,FALSE),"0")</f>
        <v>0</v>
      </c>
      <c r="F45" s="368" t="str">
        <f>IFERROR(VLOOKUP(A45,'Control -LR-ES Enero 2023'!$H$7:$N$22,2,FALSE),"0")</f>
        <v>0</v>
      </c>
      <c r="G45" s="368" t="str">
        <f>IFERROR(VLOOKUP(A45,'Control -LR-ES Enero 2023'!$H$7:$N$22,5,FALSE),"0")</f>
        <v>0</v>
      </c>
      <c r="H45" s="368" t="str">
        <f>IFERROR(VLOOKUP(A45,'Control -LR-ES Enero 2023'!$H$7:$N$22,4,FALSE),"0")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Enero 2023'!$H$7:$N$22,3,FALSE),"0")</f>
        <v>0</v>
      </c>
      <c r="F46" s="368" t="str">
        <f>IFERROR(VLOOKUP(A46,'Control -LR-ES Enero 2023'!$H$7:$N$22,2,FALSE),"0")</f>
        <v>0</v>
      </c>
      <c r="G46" s="368" t="str">
        <f>IFERROR(VLOOKUP(A46,'Control -LR-ES Enero 2023'!$H$7:$N$22,5,FALSE),"0")</f>
        <v>0</v>
      </c>
      <c r="H46" s="368" t="str">
        <f>IFERROR(VLOOKUP(A46,'Control -LR-ES Enero 2023'!$H$7:$N$22,4,FALSE),"0")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Enero 2023'!$H$7:$N$22,3,FALSE),"0")</f>
        <v>0</v>
      </c>
      <c r="F47" s="368" t="str">
        <f>IFERROR(VLOOKUP(A47,'Control -LR-ES Enero 2023'!$H$7:$N$22,2,FALSE),"0")</f>
        <v>0</v>
      </c>
      <c r="G47" s="368" t="str">
        <f>IFERROR(VLOOKUP(A47,'Control -LR-ES Enero 2023'!$H$7:$N$22,5,FALSE),"0")</f>
        <v>0</v>
      </c>
      <c r="H47" s="368" t="str">
        <f>IFERROR(VLOOKUP(A47,'Control -LR-ES Enero 2023'!$H$7:$N$22,4,FALSE),"0")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Enero 2023'!$H$7:$N$22,3,FALSE),"0")</f>
        <v>0</v>
      </c>
      <c r="F48" s="368" t="str">
        <f>IFERROR(VLOOKUP(A48,'Control -LR-ES Enero 2023'!$H$7:$N$22,2,FALSE),"0")</f>
        <v>0</v>
      </c>
      <c r="G48" s="368" t="str">
        <f>IFERROR(VLOOKUP(A48,'Control -LR-ES Enero 2023'!$H$7:$N$22,5,FALSE),"0")</f>
        <v>0</v>
      </c>
      <c r="H48" s="368" t="str">
        <f>IFERROR(VLOOKUP(A48,'Control -LR-ES Enero 2023'!$H$7:$N$22,4,FALSE),"0")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Enero 2023'!$H$7:$N$22,3,FALSE),"0")</f>
        <v>780</v>
      </c>
      <c r="F49" s="368">
        <f>IFERROR(VLOOKUP(A49,'Control -LR-ES Enero 2023'!$H$7:$N$22,2,FALSE),"0")</f>
        <v>0</v>
      </c>
      <c r="G49" s="368">
        <f>IFERROR(VLOOKUP(A49,'Control -LR-ES Enero 2023'!$H$7:$N$22,5,FALSE),"0")</f>
        <v>0</v>
      </c>
      <c r="H49" s="368">
        <f>IFERROR(VLOOKUP(A49,'Control -LR-ES Enero 2023'!$H$7:$N$22,4,FALSE),"0")</f>
        <v>0</v>
      </c>
      <c r="I49" s="326">
        <f t="shared" si="1"/>
        <v>780</v>
      </c>
      <c r="J49" s="375" t="s">
        <v>12</v>
      </c>
      <c r="K49" s="385">
        <f t="shared" si="2"/>
        <v>4851.5999999999995</v>
      </c>
      <c r="L49" s="454"/>
      <c r="M49" s="373" t="s">
        <v>336</v>
      </c>
      <c r="N49" s="372">
        <f t="shared" si="3"/>
        <v>780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Enero 2023'!$H$7:$N$22,3,FALSE),"0")</f>
        <v>0</v>
      </c>
      <c r="F50" s="368" t="str">
        <f>IFERROR(VLOOKUP(A50,'Control -LR-ES Enero 2023'!$H$7:$N$22,2,FALSE),"0")</f>
        <v>0</v>
      </c>
      <c r="G50" s="368" t="str">
        <f>IFERROR(VLOOKUP(A50,'Control -LR-ES Enero 2023'!$H$7:$N$22,5,FALSE),"0")</f>
        <v>0</v>
      </c>
      <c r="H50" s="368" t="str">
        <f>IFERROR(VLOOKUP(A50,'Control -LR-ES Enero 2023'!$H$7:$N$22,4,FALSE),"0")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Enero 2023'!$H$7:$N$22,3,FALSE),"0")</f>
        <v>0</v>
      </c>
      <c r="F51" s="368" t="str">
        <f>IFERROR(VLOOKUP(A51,'Control -LR-ES Enero 2023'!$H$7:$N$22,2,FALSE),"0")</f>
        <v>0</v>
      </c>
      <c r="G51" s="368" t="str">
        <f>IFERROR(VLOOKUP(A51,'Control -LR-ES Enero 2023'!$H$7:$N$22,5,FALSE),"0")</f>
        <v>0</v>
      </c>
      <c r="H51" s="368" t="str">
        <f>IFERROR(VLOOKUP(A51,'Control -LR-ES Enero 2023'!$H$7:$N$22,4,FALSE),"0")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Enero 2023'!$H$7:$N$22,3,FALSE),"0")</f>
        <v>0</v>
      </c>
      <c r="F52" s="368" t="str">
        <f>IFERROR(VLOOKUP(A52,'Control -LR-ES Enero 2023'!$H$7:$N$22,2,FALSE),"0")</f>
        <v>0</v>
      </c>
      <c r="G52" s="368" t="str">
        <f>IFERROR(VLOOKUP(A52,'Control -LR-ES Enero 2023'!$H$7:$N$22,5,FALSE),"0")</f>
        <v>0</v>
      </c>
      <c r="H52" s="368" t="str">
        <f>IFERROR(VLOOKUP(A52,'Control -LR-ES Enero 2023'!$H$7:$N$22,4,FALSE),"0")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Enero 2023'!$H$7:$N$22,3,FALSE),"0")</f>
        <v>0</v>
      </c>
      <c r="F53" s="368">
        <f>IFERROR(VLOOKUP(A53,'Control -LR-ES Enero 2023'!$H$7:$N$22,2,FALSE),"0")</f>
        <v>0</v>
      </c>
      <c r="G53" s="368">
        <f>IFERROR(VLOOKUP(A53,'Control -LR-ES Enero 2023'!$H$7:$N$22,5,FALSE),"0")</f>
        <v>0</v>
      </c>
      <c r="H53" s="368">
        <f>IFERROR(VLOOKUP(A53,'Control -LR-ES Enero 2023'!$H$7:$N$22,4,FALSE),"0")</f>
        <v>180</v>
      </c>
      <c r="I53" s="326">
        <f t="shared" si="1"/>
        <v>180</v>
      </c>
      <c r="J53" s="375"/>
      <c r="K53" s="385">
        <f t="shared" si="2"/>
        <v>577.79999999999995</v>
      </c>
      <c r="L53" s="454"/>
      <c r="M53" s="373" t="s">
        <v>261</v>
      </c>
      <c r="N53" s="477">
        <f>I53/200</f>
        <v>0.9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Enero 2023'!$H$7:$N$22,3,FALSE),"0")</f>
        <v>1390</v>
      </c>
      <c r="F54" s="368">
        <f>IFERROR(VLOOKUP(A54,'Control -LR-ES Enero 2023'!$H$7:$N$22,2,FALSE),"0")</f>
        <v>0</v>
      </c>
      <c r="G54" s="368">
        <f>IFERROR(VLOOKUP(A54,'Control -LR-ES Enero 2023'!$H$7:$N$22,5,FALSE),"0")</f>
        <v>0</v>
      </c>
      <c r="H54" s="368">
        <f>IFERROR(VLOOKUP(A54,'Control -LR-ES Enero 2023'!$H$7:$N$22,4,FALSE),"0")</f>
        <v>0</v>
      </c>
      <c r="I54" s="326">
        <f t="shared" si="1"/>
        <v>1390</v>
      </c>
      <c r="J54" s="375" t="s">
        <v>12</v>
      </c>
      <c r="K54" s="385">
        <f t="shared" si="2"/>
        <v>7770.0999999999995</v>
      </c>
      <c r="L54" s="454"/>
      <c r="M54" s="373">
        <v>20002380</v>
      </c>
      <c r="N54" s="372">
        <f t="shared" si="3"/>
        <v>1390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Enero 2023'!$H$7:$N$22,3,FALSE),"0")</f>
        <v>0</v>
      </c>
      <c r="F55" s="368" t="str">
        <f>IFERROR(VLOOKUP(A55,'Control -LR-ES Enero 2023'!$H$7:$N$22,2,FALSE),"0")</f>
        <v>0</v>
      </c>
      <c r="G55" s="368" t="str">
        <f>IFERROR(VLOOKUP(A55,'Control -LR-ES Enero 2023'!$H$7:$N$22,5,FALSE),"0")</f>
        <v>0</v>
      </c>
      <c r="H55" s="368" t="str">
        <f>IFERROR(VLOOKUP(A55,'Control -LR-ES Enero 2023'!$H$7:$N$22,4,FALSE),"0")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2700</v>
      </c>
      <c r="F56" s="326">
        <f>SUM(F8:F55)</f>
        <v>5220</v>
      </c>
      <c r="G56" s="326">
        <f>SUM(G8:G55)</f>
        <v>80</v>
      </c>
      <c r="H56" s="326">
        <f>SUM(H8:H55)</f>
        <v>980</v>
      </c>
      <c r="I56" s="333">
        <f>SUM(I8:I55)</f>
        <v>8980</v>
      </c>
      <c r="J56" s="390" t="s">
        <v>12</v>
      </c>
      <c r="K56" s="461">
        <f>SUM(K8:K55)</f>
        <v>49106.7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49106.7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0.31173750221456542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15308.399999999998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0.56963102794527021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27972.7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4.9850631380239365E-3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244.8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0.11364640670214045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5580.8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Enero 2023'!F62</f>
        <v>1667081.8168033545</v>
      </c>
      <c r="I66" s="279">
        <v>0.3</v>
      </c>
      <c r="J66" s="368" t="s">
        <v>10</v>
      </c>
      <c r="K66" s="395">
        <f>(H66*I66)</f>
        <v>500124.54504100635</v>
      </c>
      <c r="L66" s="386"/>
      <c r="M66" s="342">
        <v>20002369</v>
      </c>
      <c r="N66" s="381">
        <f>H66</f>
        <v>1667081.8168033545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Enero 2023'!F62</f>
        <v>1667081.8168033545</v>
      </c>
      <c r="I67" s="279">
        <v>0.1</v>
      </c>
      <c r="J67" s="368" t="s">
        <v>10</v>
      </c>
      <c r="K67" s="395">
        <f>(H67*I67)</f>
        <v>166708.18168033546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49944.691999999995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666832.72672134184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280,00"/>
        <filter val="1.390,00"/>
        <filter val="180,00"/>
        <filter val="2.150,00"/>
        <filter val="200,00"/>
        <filter val="230,00"/>
        <filter val="300,00"/>
        <filter val="380,00"/>
        <filter val="500,00"/>
        <filter val="600,00"/>
        <filter val="610,00"/>
        <filter val="780,00"/>
        <filter val="8.980,00"/>
        <filter val="8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8EDD6-473B-41DA-A8C7-5C5EE13ADA46}">
  <sheetPr>
    <pageSetUpPr fitToPage="1"/>
  </sheetPr>
  <dimension ref="A1:N91"/>
  <sheetViews>
    <sheetView topLeftCell="C10" zoomScale="98" zoomScaleNormal="98" workbookViewId="0">
      <selection activeCell="E15" sqref="E15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800072673</v>
      </c>
      <c r="C4" s="438">
        <v>44949</v>
      </c>
      <c r="D4" s="368" t="s">
        <v>65</v>
      </c>
      <c r="E4" s="368">
        <v>2150</v>
      </c>
      <c r="F4" s="368" t="s">
        <v>323</v>
      </c>
      <c r="G4" s="393"/>
    </row>
    <row r="5" spans="2:14" x14ac:dyDescent="0.2">
      <c r="B5" s="368">
        <v>800072673</v>
      </c>
      <c r="C5" s="438">
        <v>44949</v>
      </c>
      <c r="D5" s="368" t="s">
        <v>32</v>
      </c>
      <c r="E5" s="368">
        <v>1280</v>
      </c>
      <c r="F5" s="368" t="s">
        <v>323</v>
      </c>
      <c r="G5" s="393"/>
    </row>
    <row r="6" spans="2:14" x14ac:dyDescent="0.2">
      <c r="B6" s="368">
        <v>800072673</v>
      </c>
      <c r="C6" s="438">
        <v>44949</v>
      </c>
      <c r="D6" s="368" t="s">
        <v>69</v>
      </c>
      <c r="E6" s="368">
        <v>380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800072673</v>
      </c>
      <c r="C7" s="438">
        <v>44949</v>
      </c>
      <c r="D7" s="368" t="s">
        <v>354</v>
      </c>
      <c r="E7" s="368">
        <v>610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800072673</v>
      </c>
      <c r="C8" s="438">
        <v>44949</v>
      </c>
      <c r="D8" s="368" t="s">
        <v>371</v>
      </c>
      <c r="E8" s="368">
        <v>600</v>
      </c>
      <c r="F8" s="368" t="s">
        <v>323</v>
      </c>
      <c r="H8" s="54" t="s">
        <v>32</v>
      </c>
      <c r="I8" s="496">
        <v>1280</v>
      </c>
      <c r="J8" s="496"/>
      <c r="K8" s="496"/>
      <c r="L8" s="496"/>
      <c r="M8" s="496"/>
      <c r="N8" s="496">
        <v>1280</v>
      </c>
    </row>
    <row r="9" spans="2:14" x14ac:dyDescent="0.2">
      <c r="B9" s="368">
        <v>80072674</v>
      </c>
      <c r="C9" s="438">
        <v>44946</v>
      </c>
      <c r="D9" s="368" t="s">
        <v>356</v>
      </c>
      <c r="E9" s="368">
        <v>230</v>
      </c>
      <c r="F9" s="368" t="s">
        <v>324</v>
      </c>
      <c r="H9" s="54" t="s">
        <v>69</v>
      </c>
      <c r="I9" s="496">
        <v>380</v>
      </c>
      <c r="J9" s="496"/>
      <c r="K9" s="496"/>
      <c r="L9" s="496"/>
      <c r="M9" s="496"/>
      <c r="N9" s="496">
        <v>380</v>
      </c>
    </row>
    <row r="10" spans="2:14" x14ac:dyDescent="0.2">
      <c r="B10" s="368">
        <v>80072674</v>
      </c>
      <c r="C10" s="438">
        <v>44946</v>
      </c>
      <c r="D10" s="368" t="s">
        <v>329</v>
      </c>
      <c r="E10" s="368">
        <v>780</v>
      </c>
      <c r="F10" s="368" t="s">
        <v>324</v>
      </c>
      <c r="H10" s="54" t="s">
        <v>65</v>
      </c>
      <c r="I10" s="496">
        <v>2150</v>
      </c>
      <c r="J10" s="496"/>
      <c r="K10" s="496"/>
      <c r="L10" s="496"/>
      <c r="M10" s="496"/>
      <c r="N10" s="496">
        <v>2150</v>
      </c>
    </row>
    <row r="11" spans="2:14" x14ac:dyDescent="0.2">
      <c r="B11" s="368">
        <v>80072674</v>
      </c>
      <c r="C11" s="438">
        <v>44946</v>
      </c>
      <c r="D11" s="368" t="s">
        <v>372</v>
      </c>
      <c r="E11" s="368">
        <v>300</v>
      </c>
      <c r="F11" s="368" t="s">
        <v>324</v>
      </c>
      <c r="H11" s="54" t="s">
        <v>329</v>
      </c>
      <c r="I11" s="496"/>
      <c r="J11" s="496">
        <v>780</v>
      </c>
      <c r="K11" s="496"/>
      <c r="L11" s="496"/>
      <c r="M11" s="496"/>
      <c r="N11" s="496">
        <v>780</v>
      </c>
    </row>
    <row r="12" spans="2:14" x14ac:dyDescent="0.2">
      <c r="B12" s="368">
        <v>80072675</v>
      </c>
      <c r="C12" s="438">
        <v>44946</v>
      </c>
      <c r="D12" s="368" t="s">
        <v>77</v>
      </c>
      <c r="E12" s="368">
        <v>300</v>
      </c>
      <c r="F12" s="368" t="s">
        <v>325</v>
      </c>
      <c r="H12" s="54" t="s">
        <v>77</v>
      </c>
      <c r="I12" s="496"/>
      <c r="J12" s="496"/>
      <c r="K12" s="496">
        <v>300</v>
      </c>
      <c r="L12" s="496"/>
      <c r="M12" s="496"/>
      <c r="N12" s="496">
        <v>300</v>
      </c>
    </row>
    <row r="13" spans="2:14" x14ac:dyDescent="0.2">
      <c r="B13" s="368">
        <v>80072675</v>
      </c>
      <c r="C13" s="438">
        <v>44946</v>
      </c>
      <c r="D13" s="368" t="s">
        <v>261</v>
      </c>
      <c r="E13" s="368">
        <v>180</v>
      </c>
      <c r="F13" s="368" t="s">
        <v>325</v>
      </c>
      <c r="H13" s="54" t="s">
        <v>37</v>
      </c>
      <c r="I13" s="496"/>
      <c r="J13" s="496"/>
      <c r="K13" s="496"/>
      <c r="L13" s="496">
        <v>80</v>
      </c>
      <c r="M13" s="496"/>
      <c r="N13" s="496">
        <v>80</v>
      </c>
    </row>
    <row r="14" spans="2:14" x14ac:dyDescent="0.2">
      <c r="B14" s="368">
        <v>80072675</v>
      </c>
      <c r="C14" s="438">
        <v>44946</v>
      </c>
      <c r="D14" s="368" t="s">
        <v>37</v>
      </c>
      <c r="E14" s="368">
        <v>80</v>
      </c>
      <c r="F14" s="368" t="s">
        <v>326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80072675</v>
      </c>
      <c r="C15" s="438">
        <v>44946</v>
      </c>
      <c r="D15" s="368" t="s">
        <v>369</v>
      </c>
      <c r="E15" s="368">
        <v>500</v>
      </c>
      <c r="F15" s="368" t="s">
        <v>325</v>
      </c>
      <c r="H15" s="54" t="s">
        <v>354</v>
      </c>
      <c r="I15" s="496">
        <v>610</v>
      </c>
      <c r="J15" s="496"/>
      <c r="K15" s="496"/>
      <c r="L15" s="496"/>
      <c r="M15" s="496"/>
      <c r="N15" s="496">
        <v>610</v>
      </c>
    </row>
    <row r="16" spans="2:14" x14ac:dyDescent="0.2">
      <c r="B16" s="368">
        <v>80072676</v>
      </c>
      <c r="C16" s="438">
        <v>44946</v>
      </c>
      <c r="D16" s="368" t="s">
        <v>377</v>
      </c>
      <c r="E16" s="368">
        <v>200</v>
      </c>
      <c r="F16" s="368" t="s">
        <v>323</v>
      </c>
      <c r="H16" s="54" t="s">
        <v>369</v>
      </c>
      <c r="I16" s="496"/>
      <c r="J16" s="496"/>
      <c r="K16" s="496">
        <v>500</v>
      </c>
      <c r="L16" s="496"/>
      <c r="M16" s="496"/>
      <c r="N16" s="496">
        <v>500</v>
      </c>
    </row>
    <row r="17" spans="2:14" x14ac:dyDescent="0.2">
      <c r="B17" s="368"/>
      <c r="C17" s="438"/>
      <c r="D17" s="368"/>
      <c r="E17" s="368"/>
      <c r="F17" s="368"/>
      <c r="H17" s="54" t="s">
        <v>356</v>
      </c>
      <c r="I17" s="496"/>
      <c r="J17" s="496">
        <v>230</v>
      </c>
      <c r="K17" s="496"/>
      <c r="L17" s="496"/>
      <c r="M17" s="496"/>
      <c r="N17" s="496">
        <v>230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600</v>
      </c>
      <c r="J18" s="496"/>
      <c r="K18" s="496"/>
      <c r="L18" s="496"/>
      <c r="M18" s="496"/>
      <c r="N18" s="496">
        <v>600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1390</v>
      </c>
      <c r="K19" s="496"/>
      <c r="L19" s="496"/>
      <c r="M19" s="496"/>
      <c r="N19" s="496">
        <v>1390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180</v>
      </c>
      <c r="L20" s="496"/>
      <c r="M20" s="496"/>
      <c r="N20" s="496">
        <v>180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200</v>
      </c>
      <c r="J21" s="496"/>
      <c r="K21" s="496"/>
      <c r="L21" s="496"/>
      <c r="M21" s="496"/>
      <c r="N21" s="496">
        <v>200</v>
      </c>
    </row>
    <row r="22" spans="2:14" x14ac:dyDescent="0.2">
      <c r="B22" s="368">
        <v>2031</v>
      </c>
      <c r="C22" s="438"/>
      <c r="D22" s="368" t="s">
        <v>384</v>
      </c>
      <c r="E22" s="368">
        <v>1390</v>
      </c>
      <c r="F22" s="368" t="s">
        <v>324</v>
      </c>
      <c r="H22" s="54" t="s">
        <v>372</v>
      </c>
      <c r="I22" s="496"/>
      <c r="J22" s="496">
        <v>300</v>
      </c>
      <c r="K22" s="496"/>
      <c r="L22" s="496"/>
      <c r="M22" s="496"/>
      <c r="N22" s="496">
        <v>300</v>
      </c>
    </row>
    <row r="23" spans="2:14" x14ac:dyDescent="0.2">
      <c r="B23" s="368"/>
      <c r="C23" s="438"/>
      <c r="D23" s="368"/>
      <c r="E23" s="368"/>
      <c r="F23" s="368"/>
      <c r="H23" s="54" t="s">
        <v>24</v>
      </c>
      <c r="I23" s="496">
        <v>5220</v>
      </c>
      <c r="J23" s="496">
        <v>2700</v>
      </c>
      <c r="K23" s="496">
        <v>980</v>
      </c>
      <c r="L23" s="496">
        <v>80</v>
      </c>
      <c r="M23" s="496"/>
      <c r="N23" s="496">
        <v>8980</v>
      </c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D4:D5 D7:D22" xr:uid="{6A976643-0E20-47F9-991F-A23BE42DA188}">
      <formula1>$B$45:$B$91</formula1>
    </dataValidation>
    <dataValidation type="list" allowBlank="1" showInputMessage="1" showErrorMessage="1" sqref="D31" xr:uid="{C46511E2-4E8D-4672-B3B4-DF7DF73C202B}">
      <formula1>$B$45:$B$63</formula1>
    </dataValidation>
    <dataValidation type="list" allowBlank="1" showInputMessage="1" showErrorMessage="1" sqref="D6" xr:uid="{80A13D44-F688-4352-A5D6-EEE1B3C86FDE}">
      <formula1>$B$45:$B$82</formula1>
    </dataValidation>
    <dataValidation type="list" allowBlank="1" showInputMessage="1" showErrorMessage="1" sqref="D23:D30" xr:uid="{65813115-2F7A-4923-BB17-829456CA92C4}">
      <formula1>$B$45:$B$83</formula1>
    </dataValidation>
    <dataValidation type="list" allowBlank="1" showInputMessage="1" showErrorMessage="1" sqref="F24:F38" xr:uid="{CEAE0B83-27B9-4EC3-8817-86C0DD507646}">
      <formula1>$C$53:$C$55</formula1>
    </dataValidation>
    <dataValidation type="list" allowBlank="1" showInputMessage="1" showErrorMessage="1" sqref="F4:F23" xr:uid="{ADBFDA1E-170D-4D1E-99FD-16734E065C61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D838A-78BD-46E3-8623-1992AE91FBB0}">
  <sheetPr filterMode="1">
    <tabColor rgb="FFFFC000"/>
    <pageSetUpPr fitToPage="1"/>
  </sheetPr>
  <dimension ref="A2:W150"/>
  <sheetViews>
    <sheetView showGridLines="0" topLeftCell="A32" zoomScale="85" zoomScaleNormal="85" workbookViewId="0">
      <selection activeCell="J62" sqref="J62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Febrero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405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Febrero 2023'!$H$8:$L$33,2,FALSE),"0")</f>
        <v>300</v>
      </c>
      <c r="F8" s="481">
        <f>IFERROR(VLOOKUP(A8,'Control-EM Febrero 2023'!$H$6:$L$33,3,FALSE),"0")</f>
        <v>3500</v>
      </c>
      <c r="G8" s="371">
        <f>E8+F8</f>
        <v>3800</v>
      </c>
      <c r="H8" s="368" t="s">
        <v>12</v>
      </c>
      <c r="I8" s="238">
        <f>IFERROR(+D8*G8,"")</f>
        <v>11476</v>
      </c>
      <c r="J8" s="295"/>
      <c r="K8" s="270">
        <f>I8+F8</f>
        <v>14976</v>
      </c>
      <c r="M8" s="373" t="s">
        <v>169</v>
      </c>
      <c r="N8" s="372">
        <f>G8</f>
        <v>3800</v>
      </c>
    </row>
    <row r="9" spans="1:20" s="372" customFormat="1" ht="24.95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0">VLOOKUP(A9,$A$101:$B$148,2,FALSE)</f>
        <v>1150</v>
      </c>
      <c r="E9" s="481">
        <f>IFERROR(VLOOKUP(A9,'Control-EM Febrero 2023'!$H$8:$L$33,2,FALSE),"0")</f>
        <v>2</v>
      </c>
      <c r="F9" s="481">
        <f>IFERROR(VLOOKUP(A9,'Control-EM Febrero 2023'!$H$6:$L$33,3,FALSE),"0")</f>
        <v>0</v>
      </c>
      <c r="G9" s="371">
        <f t="shared" ref="G9:G55" si="1">E9+F9</f>
        <v>2</v>
      </c>
      <c r="H9" s="368" t="s">
        <v>12</v>
      </c>
      <c r="I9" s="238">
        <f t="shared" ref="I9:I55" si="2">IFERROR(+D9*G9,"")</f>
        <v>2300</v>
      </c>
      <c r="J9" s="295"/>
      <c r="K9" s="270">
        <f t="shared" ref="K9:K44" si="3">I9+F9</f>
        <v>2300</v>
      </c>
      <c r="M9" s="373" t="s">
        <v>400</v>
      </c>
      <c r="N9" s="372">
        <f>+G9*120</f>
        <v>240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0"/>
        <v>4.04</v>
      </c>
      <c r="E10" s="481">
        <f>IFERROR(VLOOKUP(A10,'Control-EM Febrero 2023'!$H$8:$L$33,2,FALSE),"0")</f>
        <v>870</v>
      </c>
      <c r="F10" s="481">
        <f>IFERROR(VLOOKUP(A10,'Control-EM Febrero 2023'!$H$6:$L$33,3,FALSE),"0")</f>
        <v>0</v>
      </c>
      <c r="G10" s="371">
        <f t="shared" si="1"/>
        <v>870</v>
      </c>
      <c r="H10" s="368" t="s">
        <v>12</v>
      </c>
      <c r="I10" s="238">
        <f t="shared" si="2"/>
        <v>3514.8</v>
      </c>
      <c r="J10" s="295"/>
      <c r="K10" s="270">
        <f t="shared" si="3"/>
        <v>3514.8</v>
      </c>
      <c r="L10" s="373"/>
      <c r="M10" s="373" t="s">
        <v>152</v>
      </c>
      <c r="N10" s="372">
        <f t="shared" ref="N10:N55" si="4">G10</f>
        <v>870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0"/>
        <v>3.06</v>
      </c>
      <c r="E11" s="481">
        <f>IFERROR(VLOOKUP(A11,'Control-EM Febrero 2023'!$H$8:$L$33,2,FALSE),"0")</f>
        <v>2050</v>
      </c>
      <c r="F11" s="481">
        <f>IFERROR(VLOOKUP(A11,'Control-EM Febrero 2023'!$H$6:$L$33,3,FALSE),"0")</f>
        <v>0</v>
      </c>
      <c r="G11" s="371">
        <f t="shared" si="1"/>
        <v>2050</v>
      </c>
      <c r="H11" s="368" t="s">
        <v>12</v>
      </c>
      <c r="I11" s="238">
        <f t="shared" si="2"/>
        <v>6273</v>
      </c>
      <c r="J11" s="295"/>
      <c r="K11" s="270">
        <f t="shared" si="3"/>
        <v>6273</v>
      </c>
      <c r="L11" s="373"/>
      <c r="M11" s="373" t="s">
        <v>154</v>
      </c>
      <c r="N11" s="372">
        <f t="shared" si="4"/>
        <v>2050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0"/>
        <v>2.73</v>
      </c>
      <c r="E12" s="371" t="str">
        <f>IFERROR(VLOOKUP(A12,'Control-EM Febrero 2023'!$H$8:$L$33,2,FALSE),"0")</f>
        <v>0</v>
      </c>
      <c r="F12" s="371" t="str">
        <f>IFERROR(VLOOKUP(A12,'Control-EM Febrero 2023'!$H$6:$L$33,3,FALSE),"0")</f>
        <v>0</v>
      </c>
      <c r="G12" s="371">
        <f t="shared" si="1"/>
        <v>0</v>
      </c>
      <c r="H12" s="368" t="s">
        <v>12</v>
      </c>
      <c r="I12" s="238">
        <f t="shared" si="2"/>
        <v>0</v>
      </c>
      <c r="J12" s="295"/>
      <c r="K12" s="270">
        <f t="shared" si="3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0"/>
        <v>3.59</v>
      </c>
      <c r="E13" s="371" t="str">
        <f>IFERROR(VLOOKUP(A13,'Control-EM Febrero 2023'!$H$8:$L$33,2,FALSE),"0")</f>
        <v>0</v>
      </c>
      <c r="F13" s="371" t="str">
        <f>IFERROR(VLOOKUP(A13,'Control-EM Febrero 2023'!$H$6:$L$33,3,FALSE),"0")</f>
        <v>0</v>
      </c>
      <c r="G13" s="371">
        <f t="shared" si="1"/>
        <v>0</v>
      </c>
      <c r="H13" s="368" t="s">
        <v>12</v>
      </c>
      <c r="I13" s="238">
        <f t="shared" si="2"/>
        <v>0</v>
      </c>
      <c r="J13" s="295"/>
      <c r="K13" s="270">
        <f t="shared" si="3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0"/>
        <v>2.73</v>
      </c>
      <c r="E14" s="371" t="str">
        <f>IFERROR(VLOOKUP(A14,'Control-EM Febrero 2023'!$H$8:$L$33,2,FALSE),"0")</f>
        <v>0</v>
      </c>
      <c r="F14" s="371" t="str">
        <f>IFERROR(VLOOKUP(A14,'Control-EM Febrero 2023'!$H$6:$L$33,3,FALSE),"0")</f>
        <v>0</v>
      </c>
      <c r="G14" s="371">
        <f t="shared" si="1"/>
        <v>0</v>
      </c>
      <c r="H14" s="368" t="s">
        <v>12</v>
      </c>
      <c r="I14" s="238">
        <f t="shared" si="2"/>
        <v>0</v>
      </c>
      <c r="J14" s="295"/>
      <c r="K14" s="270">
        <f t="shared" si="3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0"/>
        <v>4.3899999999999997</v>
      </c>
      <c r="E15" s="481">
        <f>IFERROR(VLOOKUP(A15,'Control-EM Febrero 2023'!$H$8:$L$33,2,FALSE),"0")</f>
        <v>500</v>
      </c>
      <c r="F15" s="481">
        <f>IFERROR(VLOOKUP(A15,'Control-EM Febrero 2023'!$H$6:$L$33,3,FALSE),"0")</f>
        <v>0</v>
      </c>
      <c r="G15" s="371">
        <f t="shared" si="1"/>
        <v>500</v>
      </c>
      <c r="H15" s="368" t="s">
        <v>12</v>
      </c>
      <c r="I15" s="238">
        <f t="shared" si="2"/>
        <v>2195</v>
      </c>
      <c r="J15" s="295"/>
      <c r="K15" s="270">
        <f t="shared" si="3"/>
        <v>2195</v>
      </c>
      <c r="L15" s="373"/>
      <c r="M15" s="373" t="s">
        <v>156</v>
      </c>
      <c r="N15" s="372">
        <f t="shared" si="4"/>
        <v>500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0"/>
        <v>3.51</v>
      </c>
      <c r="E16" s="481">
        <f>IFERROR(VLOOKUP(A16,'Control-EM Febrero 2023'!$H$8:$L$33,2,FALSE),"0")</f>
        <v>80</v>
      </c>
      <c r="F16" s="481">
        <f>IFERROR(VLOOKUP(A16,'Control-EM Febrero 2023'!$H$6:$L$33,3,FALSE),"0")</f>
        <v>0</v>
      </c>
      <c r="G16" s="371">
        <f t="shared" si="1"/>
        <v>80</v>
      </c>
      <c r="H16" s="375" t="s">
        <v>12</v>
      </c>
      <c r="I16" s="238">
        <f t="shared" si="2"/>
        <v>280.79999999999995</v>
      </c>
      <c r="J16" s="295"/>
      <c r="K16" s="270">
        <f t="shared" si="3"/>
        <v>280.79999999999995</v>
      </c>
      <c r="L16" s="373"/>
      <c r="M16" s="373" t="s">
        <v>347</v>
      </c>
      <c r="N16" s="372">
        <f t="shared" si="4"/>
        <v>80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0"/>
        <v>5.58</v>
      </c>
      <c r="E17" s="371" t="str">
        <f>IFERROR(VLOOKUP(A17,'Control-EM Febrero 2023'!$H$8:$L$33,2,FALSE),"0")</f>
        <v>0</v>
      </c>
      <c r="F17" s="371" t="str">
        <f>IFERROR(VLOOKUP(A17,'Control-EM Febrero 2023'!$H$6:$L$33,3,FALSE),"0")</f>
        <v>0</v>
      </c>
      <c r="G17" s="371">
        <f t="shared" si="1"/>
        <v>0</v>
      </c>
      <c r="H17" s="375" t="s">
        <v>12</v>
      </c>
      <c r="I17" s="238">
        <f t="shared" si="2"/>
        <v>0</v>
      </c>
      <c r="J17" s="295"/>
      <c r="K17" s="270">
        <f t="shared" si="3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0"/>
        <v>1.5</v>
      </c>
      <c r="E18" s="371" t="str">
        <f>IFERROR(VLOOKUP(A18,'Control-EM Febrero 2023'!$H$8:$L$33,2,FALSE),"0")</f>
        <v>0</v>
      </c>
      <c r="F18" s="371" t="str">
        <f>IFERROR(VLOOKUP(A18,'Control-EM Febrero 2023'!$H$6:$L$33,3,FALSE),"0")</f>
        <v>0</v>
      </c>
      <c r="G18" s="371">
        <f t="shared" si="1"/>
        <v>0</v>
      </c>
      <c r="H18" s="375" t="s">
        <v>12</v>
      </c>
      <c r="I18" s="238">
        <f t="shared" si="2"/>
        <v>0</v>
      </c>
      <c r="J18" s="295"/>
      <c r="K18" s="270">
        <f t="shared" si="3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0"/>
        <v>2.34</v>
      </c>
      <c r="E19" s="481">
        <f>IFERROR(VLOOKUP(A19,'Control-EM Febrero 2023'!$H$8:$L$33,2,FALSE),"0")</f>
        <v>45</v>
      </c>
      <c r="F19" s="481">
        <f>IFERROR(VLOOKUP(A19,'Control-EM Febrero 2023'!$H$6:$L$33,3,FALSE),"0")</f>
        <v>900</v>
      </c>
      <c r="G19" s="371">
        <f t="shared" si="1"/>
        <v>945</v>
      </c>
      <c r="H19" s="375" t="s">
        <v>12</v>
      </c>
      <c r="I19" s="238">
        <f t="shared" si="2"/>
        <v>2211.2999999999997</v>
      </c>
      <c r="J19" s="295"/>
      <c r="K19" s="270">
        <f t="shared" si="3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0"/>
        <v>7.59</v>
      </c>
      <c r="E20" s="371" t="str">
        <f>IFERROR(VLOOKUP(A20,'Control-EM Febrero 2023'!$H$8:$L$33,2,FALSE),"0")</f>
        <v>0</v>
      </c>
      <c r="F20" s="371" t="str">
        <f>IFERROR(VLOOKUP(A20,'Control-EM Febrero 2023'!$H$6:$L$33,3,FALSE),"0")</f>
        <v>0</v>
      </c>
      <c r="G20" s="371">
        <f t="shared" si="1"/>
        <v>0</v>
      </c>
      <c r="H20" s="375" t="s">
        <v>12</v>
      </c>
      <c r="I20" s="238">
        <f t="shared" si="2"/>
        <v>0</v>
      </c>
      <c r="J20" s="295"/>
      <c r="K20" s="270">
        <f t="shared" si="3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0"/>
        <v>6.92</v>
      </c>
      <c r="E21" s="371" t="str">
        <f>IFERROR(VLOOKUP(A21,'Control-EM Febrero 2023'!$H$8:$L$33,2,FALSE),"0")</f>
        <v>0</v>
      </c>
      <c r="F21" s="371" t="str">
        <f>IFERROR(VLOOKUP(A21,'Control-EM Febrero 2023'!$H$6:$L$33,3,FALSE),"0")</f>
        <v>0</v>
      </c>
      <c r="G21" s="371">
        <f t="shared" si="1"/>
        <v>0</v>
      </c>
      <c r="H21" s="368" t="s">
        <v>12</v>
      </c>
      <c r="I21" s="238">
        <f t="shared" si="2"/>
        <v>0</v>
      </c>
      <c r="J21" s="295"/>
      <c r="K21" s="270">
        <f t="shared" si="3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0"/>
        <v>4.95</v>
      </c>
      <c r="E22" s="371" t="str">
        <f>IFERROR(VLOOKUP(A22,'Control-EM Febrero 2023'!$H$8:$L$33,2,FALSE),"0")</f>
        <v>0</v>
      </c>
      <c r="F22" s="371" t="str">
        <f>IFERROR(VLOOKUP(A22,'Control-EM Febrero 2023'!$H$6:$L$33,3,FALSE),"0")</f>
        <v>0</v>
      </c>
      <c r="G22" s="371">
        <f t="shared" si="1"/>
        <v>0</v>
      </c>
      <c r="H22" s="368" t="s">
        <v>12</v>
      </c>
      <c r="I22" s="238">
        <f t="shared" si="2"/>
        <v>0</v>
      </c>
      <c r="J22" s="295"/>
      <c r="K22" s="270">
        <f t="shared" si="3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0"/>
        <v>2.54</v>
      </c>
      <c r="E23" s="371" t="str">
        <f>IFERROR(VLOOKUP(A23,'Control-EM Febrero 2023'!$H$8:$L$33,2,FALSE),"0")</f>
        <v>0</v>
      </c>
      <c r="F23" s="371" t="str">
        <f>IFERROR(VLOOKUP(A23,'Control-EM Febrero 2023'!$H$6:$L$33,3,FALSE),"0")</f>
        <v>0</v>
      </c>
      <c r="G23" s="371">
        <f t="shared" si="1"/>
        <v>0</v>
      </c>
      <c r="H23" s="368" t="s">
        <v>12</v>
      </c>
      <c r="I23" s="238">
        <f t="shared" si="2"/>
        <v>0</v>
      </c>
      <c r="J23" s="295"/>
      <c r="K23" s="270">
        <f t="shared" si="3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0"/>
        <v>2.41</v>
      </c>
      <c r="E24" s="371" t="str">
        <f>IFERROR(VLOOKUP(A24,'Control-EM Febrero 2023'!$H$8:$L$33,2,FALSE),"0")</f>
        <v>0</v>
      </c>
      <c r="F24" s="371" t="str">
        <f>IFERROR(VLOOKUP(A24,'Control-EM Febrero 2023'!$H$6:$L$33,3,FALSE),"0")</f>
        <v>0</v>
      </c>
      <c r="G24" s="371">
        <f t="shared" si="1"/>
        <v>0</v>
      </c>
      <c r="H24" s="377" t="s">
        <v>12</v>
      </c>
      <c r="I24" s="238">
        <f t="shared" si="2"/>
        <v>0</v>
      </c>
      <c r="J24" s="295"/>
      <c r="K24" s="270">
        <f t="shared" si="3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0"/>
        <v>4.32</v>
      </c>
      <c r="E25" s="481">
        <f>IFERROR(VLOOKUP(A25,'Control-EM Febrero 2023'!$H$8:$L$33,2,FALSE),"0")</f>
        <v>0</v>
      </c>
      <c r="F25" s="481">
        <f>IFERROR(VLOOKUP(A25,'Control-EM Febrero 2023'!$H$6:$L$33,3,FALSE),"0")</f>
        <v>900</v>
      </c>
      <c r="G25" s="371">
        <f t="shared" si="1"/>
        <v>900</v>
      </c>
      <c r="H25" s="375" t="s">
        <v>12</v>
      </c>
      <c r="I25" s="238">
        <f t="shared" si="2"/>
        <v>3888.0000000000005</v>
      </c>
      <c r="J25" s="295"/>
      <c r="K25" s="270">
        <f t="shared" si="3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0"/>
        <v>7.75</v>
      </c>
      <c r="E26" s="371" t="str">
        <f>IFERROR(VLOOKUP(A26,'Control-EM Febrero 2023'!$H$8:$L$33,2,FALSE),"0")</f>
        <v>0</v>
      </c>
      <c r="F26" s="371" t="str">
        <f>IFERROR(VLOOKUP(A26,'Control-EM Febrero 2023'!$H$6:$L$33,3,FALSE),"0")</f>
        <v>0</v>
      </c>
      <c r="G26" s="371">
        <f t="shared" si="1"/>
        <v>0</v>
      </c>
      <c r="H26" s="375" t="s">
        <v>12</v>
      </c>
      <c r="I26" s="238">
        <f t="shared" si="2"/>
        <v>0</v>
      </c>
      <c r="J26" s="295"/>
      <c r="K26" s="270">
        <f t="shared" si="3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0"/>
        <v>8.26</v>
      </c>
      <c r="E27" s="371" t="str">
        <f>IFERROR(VLOOKUP(A27,'Control-EM Febrero 2023'!$H$8:$L$33,2,FALSE),"0")</f>
        <v>0</v>
      </c>
      <c r="F27" s="371" t="str">
        <f>IFERROR(VLOOKUP(A27,'Control-EM Febrero 2023'!$H$6:$L$33,3,FALSE),"0")</f>
        <v>0</v>
      </c>
      <c r="G27" s="371">
        <f t="shared" si="1"/>
        <v>0</v>
      </c>
      <c r="H27" s="375" t="s">
        <v>12</v>
      </c>
      <c r="I27" s="238">
        <f t="shared" si="2"/>
        <v>0</v>
      </c>
      <c r="J27" s="295"/>
      <c r="K27" s="270">
        <f t="shared" si="3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0"/>
        <v>7.39</v>
      </c>
      <c r="E28" s="481">
        <f>IFERROR(VLOOKUP(A28,'Control-EM Febrero 2023'!$H$8:$L$33,2,FALSE),"0")</f>
        <v>0</v>
      </c>
      <c r="F28" s="481">
        <f>IFERROR(VLOOKUP(A28,'Control-EM Febrero 2023'!$H$6:$L$33,3,FALSE),"0")</f>
        <v>1200</v>
      </c>
      <c r="G28" s="371">
        <f t="shared" si="1"/>
        <v>1200</v>
      </c>
      <c r="H28" s="375" t="s">
        <v>12</v>
      </c>
      <c r="I28" s="238">
        <f t="shared" si="2"/>
        <v>8868</v>
      </c>
      <c r="J28" s="295"/>
      <c r="K28" s="270">
        <f t="shared" si="3"/>
        <v>10068</v>
      </c>
      <c r="L28" s="358"/>
      <c r="M28" s="373" t="s">
        <v>176</v>
      </c>
      <c r="N28" s="372">
        <f t="shared" si="4"/>
        <v>1200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0"/>
        <v>2850</v>
      </c>
      <c r="E29" s="371" t="str">
        <f>IFERROR(VLOOKUP(A29,'Control-EM Febrero 2023'!$H$8:$L$33,2,FALSE),"0")</f>
        <v>0</v>
      </c>
      <c r="F29" s="371" t="str">
        <f>IFERROR(VLOOKUP(A29,'Control-EM Febrero 2023'!$H$6:$L$33,3,FALSE),"0")</f>
        <v>0</v>
      </c>
      <c r="G29" s="371">
        <f t="shared" si="1"/>
        <v>0</v>
      </c>
      <c r="H29" s="375" t="s">
        <v>177</v>
      </c>
      <c r="I29" s="238">
        <f t="shared" si="2"/>
        <v>0</v>
      </c>
      <c r="J29" s="295"/>
      <c r="K29" s="270">
        <f t="shared" si="3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0"/>
        <v>5.84</v>
      </c>
      <c r="E30" s="371" t="str">
        <f>IFERROR(VLOOKUP(A30,'Control-EM Febrero 2023'!$H$8:$L$33,2,FALSE),"0")</f>
        <v>0</v>
      </c>
      <c r="F30" s="371" t="str">
        <f>IFERROR(VLOOKUP(A30,'Control-EM Febrero 2023'!$H$6:$L$33,3,FALSE),"0")</f>
        <v>0</v>
      </c>
      <c r="G30" s="371">
        <f t="shared" si="1"/>
        <v>0</v>
      </c>
      <c r="H30" s="368" t="s">
        <v>12</v>
      </c>
      <c r="I30" s="238">
        <f t="shared" si="2"/>
        <v>0</v>
      </c>
      <c r="J30" s="295"/>
      <c r="K30" s="270">
        <f t="shared" si="3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0"/>
        <v>2.79</v>
      </c>
      <c r="E31" s="371" t="str">
        <f>IFERROR(VLOOKUP(A31,'Control-EM Febrero 2023'!$H$8:$L$33,2,FALSE),"0")</f>
        <v>0</v>
      </c>
      <c r="F31" s="371" t="str">
        <f>IFERROR(VLOOKUP(A31,'Control-EM Febrero 2023'!$H$6:$L$33,3,FALSE),"0")</f>
        <v>0</v>
      </c>
      <c r="G31" s="371">
        <f t="shared" si="1"/>
        <v>0</v>
      </c>
      <c r="H31" s="368" t="s">
        <v>12</v>
      </c>
      <c r="I31" s="238">
        <f t="shared" si="2"/>
        <v>0</v>
      </c>
      <c r="J31" s="295"/>
      <c r="K31" s="270">
        <f t="shared" si="3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0"/>
        <v>4.97</v>
      </c>
      <c r="E32" s="481">
        <f>IFERROR(VLOOKUP(A32,'Control-EM Febrero 2023'!$H$8:$L$33,2,FALSE),"0")</f>
        <v>130</v>
      </c>
      <c r="F32" s="481">
        <f>IFERROR(VLOOKUP(A32,'Control-EM Febrero 2023'!$H$6:$L$33,3,FALSE),"0")</f>
        <v>0</v>
      </c>
      <c r="G32" s="371">
        <f t="shared" si="1"/>
        <v>130</v>
      </c>
      <c r="H32" s="368" t="s">
        <v>12</v>
      </c>
      <c r="I32" s="238">
        <f t="shared" si="2"/>
        <v>646.1</v>
      </c>
      <c r="J32" s="295"/>
      <c r="K32" s="270">
        <f t="shared" si="3"/>
        <v>646.1</v>
      </c>
      <c r="M32" s="373" t="s">
        <v>170</v>
      </c>
      <c r="N32" s="372">
        <f t="shared" si="4"/>
        <v>130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0"/>
        <v>4.1900000000000004</v>
      </c>
      <c r="E33" s="371" t="str">
        <f>IFERROR(VLOOKUP(A33,'Control-EM Febrero 2023'!$H$8:$L$33,2,FALSE),"0")</f>
        <v>0</v>
      </c>
      <c r="F33" s="371" t="str">
        <f>IFERROR(VLOOKUP(A33,'Control-EM Febrero 2023'!$H$6:$L$33,3,FALSE),"0")</f>
        <v>0</v>
      </c>
      <c r="G33" s="371">
        <f t="shared" si="1"/>
        <v>0</v>
      </c>
      <c r="H33" s="368" t="s">
        <v>12</v>
      </c>
      <c r="I33" s="238">
        <f t="shared" si="2"/>
        <v>0</v>
      </c>
      <c r="J33" s="295"/>
      <c r="K33" s="270">
        <f t="shared" si="3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0"/>
        <v>5.27</v>
      </c>
      <c r="E34" s="371" t="str">
        <f>IFERROR(VLOOKUP(A34,'Control-EM Febrero 2023'!$H$8:$L$33,2,FALSE),"0")</f>
        <v>0</v>
      </c>
      <c r="F34" s="371" t="str">
        <f>IFERROR(VLOOKUP(A34,'Control-EM Febrero 2023'!$H$6:$L$33,3,FALSE),"0")</f>
        <v>0</v>
      </c>
      <c r="G34" s="371">
        <f t="shared" si="1"/>
        <v>0</v>
      </c>
      <c r="H34" s="375" t="s">
        <v>12</v>
      </c>
      <c r="I34" s="238">
        <f t="shared" si="2"/>
        <v>0</v>
      </c>
      <c r="J34" s="295"/>
      <c r="K34" s="270">
        <f t="shared" si="3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0"/>
        <v>5.54</v>
      </c>
      <c r="E35" s="371" t="str">
        <f>IFERROR(VLOOKUP(A35,'Control-EM Febrero 2023'!$H$8:$L$33,2,FALSE),"0")</f>
        <v>0</v>
      </c>
      <c r="F35" s="371" t="str">
        <f>IFERROR(VLOOKUP(A35,'Control-EM Febrero 2023'!$H$6:$L$33,3,FALSE),"0")</f>
        <v>0</v>
      </c>
      <c r="G35" s="371">
        <f t="shared" si="1"/>
        <v>0</v>
      </c>
      <c r="H35" s="375" t="s">
        <v>12</v>
      </c>
      <c r="I35" s="238">
        <f t="shared" si="2"/>
        <v>0</v>
      </c>
      <c r="J35" s="295"/>
      <c r="K35" s="270">
        <f t="shared" si="3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0"/>
        <v>6.73</v>
      </c>
      <c r="E36" s="481">
        <f>IFERROR(VLOOKUP(A36,'Control-EM Febrero 2023'!$H$8:$L$33,2,FALSE),"0")</f>
        <v>370</v>
      </c>
      <c r="F36" s="481">
        <f>IFERROR(VLOOKUP(A36,'Control-EM Febrero 2023'!$H$6:$L$33,3,FALSE),"0")</f>
        <v>0</v>
      </c>
      <c r="G36" s="371">
        <f t="shared" si="1"/>
        <v>370</v>
      </c>
      <c r="H36" s="375" t="s">
        <v>12</v>
      </c>
      <c r="I36" s="238">
        <f t="shared" si="2"/>
        <v>2490.1000000000004</v>
      </c>
      <c r="J36" s="295"/>
      <c r="K36" s="270">
        <f t="shared" si="3"/>
        <v>2490.1000000000004</v>
      </c>
      <c r="L36" s="358"/>
      <c r="M36" s="373" t="s">
        <v>155</v>
      </c>
      <c r="N36" s="372">
        <f t="shared" si="4"/>
        <v>370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0"/>
        <v>4.32</v>
      </c>
      <c r="E37" s="481">
        <f>IFERROR(VLOOKUP(A37,'Control-EM Febrero 2023'!$H$8:$L$33,2,FALSE),"0")</f>
        <v>0</v>
      </c>
      <c r="F37" s="481">
        <f>IFERROR(VLOOKUP(A37,'Control-EM Febrero 2023'!$H$6:$L$33,3,FALSE),"0")</f>
        <v>300</v>
      </c>
      <c r="G37" s="371">
        <f t="shared" si="1"/>
        <v>300</v>
      </c>
      <c r="H37" s="375" t="s">
        <v>12</v>
      </c>
      <c r="I37" s="238">
        <f t="shared" si="2"/>
        <v>1296</v>
      </c>
      <c r="J37" s="295"/>
      <c r="K37" s="270">
        <f t="shared" si="3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0"/>
        <v>3.28</v>
      </c>
      <c r="E38" s="371" t="str">
        <f>IFERROR(VLOOKUP(A38,'Control-EM Febrero 2023'!$H$8:$L$33,2,FALSE),"0")</f>
        <v>0</v>
      </c>
      <c r="F38" s="371" t="str">
        <f>IFERROR(VLOOKUP(A38,'Control-EM Febrero 2023'!$H$6:$L$33,3,FALSE),"0")</f>
        <v>0</v>
      </c>
      <c r="G38" s="371">
        <f t="shared" si="1"/>
        <v>0</v>
      </c>
      <c r="H38" s="375" t="s">
        <v>12</v>
      </c>
      <c r="I38" s="238">
        <f t="shared" si="2"/>
        <v>0</v>
      </c>
      <c r="J38" s="295"/>
      <c r="K38" s="270">
        <f t="shared" si="3"/>
        <v>0</v>
      </c>
      <c r="M38" s="373"/>
      <c r="N38" s="372">
        <f t="shared" si="4"/>
        <v>0</v>
      </c>
      <c r="O38" s="372"/>
    </row>
    <row r="39" spans="1:20" ht="24.95" hidden="1" customHeight="1" x14ac:dyDescent="0.2">
      <c r="A39" s="88" t="s">
        <v>372</v>
      </c>
      <c r="B39" s="368">
        <v>32</v>
      </c>
      <c r="C39" s="374" t="s">
        <v>124</v>
      </c>
      <c r="D39" s="370">
        <f t="shared" si="0"/>
        <v>5.59</v>
      </c>
      <c r="E39" s="371" t="str">
        <f>IFERROR(VLOOKUP(A39,'Control-EM Febrero 2023'!$H$8:$L$33,2,FALSE),"0")</f>
        <v>0</v>
      </c>
      <c r="F39" s="371" t="str">
        <f>IFERROR(VLOOKUP(A39,'Control-EM Febrero 2023'!$H$6:$L$33,3,FALSE),"0")</f>
        <v>0</v>
      </c>
      <c r="G39" s="371">
        <f t="shared" si="1"/>
        <v>0</v>
      </c>
      <c r="H39" s="375" t="s">
        <v>12</v>
      </c>
      <c r="I39" s="238">
        <f t="shared" si="2"/>
        <v>0</v>
      </c>
      <c r="J39" s="295"/>
      <c r="K39" s="270">
        <f t="shared" si="3"/>
        <v>0</v>
      </c>
      <c r="M39" s="373" t="s">
        <v>248</v>
      </c>
      <c r="N39" s="372">
        <f t="shared" si="4"/>
        <v>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0"/>
        <v>5.46</v>
      </c>
      <c r="E40" s="481">
        <f>IFERROR(VLOOKUP(A40,'Control-EM Febrero 2023'!$H$8:$L$33,2,FALSE),"0")</f>
        <v>0</v>
      </c>
      <c r="F40" s="481">
        <f>IFERROR(VLOOKUP(A40,'Control-EM Febrero 2023'!$H$6:$L$33,3,FALSE),"0")</f>
        <v>1320</v>
      </c>
      <c r="G40" s="371">
        <f t="shared" si="1"/>
        <v>1320</v>
      </c>
      <c r="H40" s="368" t="s">
        <v>12</v>
      </c>
      <c r="I40" s="238">
        <f t="shared" si="2"/>
        <v>7207.2</v>
      </c>
      <c r="J40" s="295"/>
      <c r="K40" s="270">
        <f t="shared" si="3"/>
        <v>8527.2000000000007</v>
      </c>
      <c r="M40" s="373" t="s">
        <v>189</v>
      </c>
      <c r="N40" s="372">
        <f t="shared" si="4"/>
        <v>1320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0"/>
        <v>5.46</v>
      </c>
      <c r="E41" s="371" t="str">
        <f>IFERROR(VLOOKUP(A41,'Control-EM Febrero 2023'!$H$8:$L$33,2,FALSE),"0")</f>
        <v>0</v>
      </c>
      <c r="F41" s="371" t="str">
        <f>IFERROR(VLOOKUP(A41,'Control-EM Febrero 2023'!$H$6:$L$33,3,FALSE),"0")</f>
        <v>0</v>
      </c>
      <c r="G41" s="371">
        <f t="shared" si="1"/>
        <v>0</v>
      </c>
      <c r="H41" s="368" t="s">
        <v>12</v>
      </c>
      <c r="I41" s="238">
        <f t="shared" si="2"/>
        <v>0</v>
      </c>
      <c r="J41" s="295"/>
      <c r="K41" s="270">
        <f t="shared" si="3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0"/>
        <v>4.0999999999999996</v>
      </c>
      <c r="E42" s="481">
        <f>IFERROR(VLOOKUP(A42,'Control-EM Febrero 2023'!$H$8:$L$33,2,FALSE),"0")</f>
        <v>0</v>
      </c>
      <c r="F42" s="481">
        <f>IFERROR(VLOOKUP(A42,'Control-EM Febrero 2023'!$H$6:$L$33,3,FALSE),"0")</f>
        <v>295</v>
      </c>
      <c r="G42" s="371">
        <f t="shared" si="1"/>
        <v>295</v>
      </c>
      <c r="H42" s="368" t="s">
        <v>12</v>
      </c>
      <c r="I42" s="238">
        <f t="shared" si="2"/>
        <v>1209.5</v>
      </c>
      <c r="J42" s="295"/>
      <c r="K42" s="270">
        <f t="shared" si="3"/>
        <v>1504.5</v>
      </c>
      <c r="L42" s="381"/>
      <c r="M42" s="373" t="s">
        <v>244</v>
      </c>
      <c r="N42" s="372">
        <f t="shared" si="4"/>
        <v>295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0"/>
        <v>4.0999999999999996</v>
      </c>
      <c r="E43" s="481">
        <f>IFERROR(VLOOKUP(A43,'Control-EM Febrero 2023'!$H$8:$L$33,2,FALSE),"0")</f>
        <v>360</v>
      </c>
      <c r="F43" s="481">
        <f>IFERROR(VLOOKUP(A43,'Control-EM Febrero 2023'!$H$6:$L$33,3,FALSE),"0")</f>
        <v>0</v>
      </c>
      <c r="G43" s="371">
        <f t="shared" si="1"/>
        <v>360</v>
      </c>
      <c r="H43" s="375" t="s">
        <v>12</v>
      </c>
      <c r="I43" s="238">
        <f t="shared" si="2"/>
        <v>1475.9999999999998</v>
      </c>
      <c r="J43" s="295"/>
      <c r="K43" s="270">
        <f t="shared" si="3"/>
        <v>1475.9999999999998</v>
      </c>
      <c r="M43" s="373" t="s">
        <v>249</v>
      </c>
      <c r="N43" s="372">
        <f t="shared" si="4"/>
        <v>360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0"/>
        <v>6.05</v>
      </c>
      <c r="E44" s="371" t="str">
        <f>IFERROR(VLOOKUP(A44,'Control-EM Febrero 2023'!$H$8:$L$33,2,FALSE),"0")</f>
        <v>0</v>
      </c>
      <c r="F44" s="371" t="str">
        <f>IFERROR(VLOOKUP(A44,'Control-EM Febrero 2023'!$H$6:$L$33,3,FALSE),"0")</f>
        <v>0</v>
      </c>
      <c r="G44" s="371">
        <f t="shared" si="1"/>
        <v>0</v>
      </c>
      <c r="H44" s="375" t="s">
        <v>12</v>
      </c>
      <c r="I44" s="238">
        <f t="shared" si="2"/>
        <v>0</v>
      </c>
      <c r="J44" s="295"/>
      <c r="K44" s="270">
        <f t="shared" si="3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0"/>
        <v>5.65</v>
      </c>
      <c r="E45" s="371" t="str">
        <f>IFERROR(VLOOKUP(A45,'Control-EM Febrero 2023'!$H$8:$L$33,2,FALSE),"0")</f>
        <v>0</v>
      </c>
      <c r="F45" s="371" t="str">
        <f>IFERROR(VLOOKUP(A45,'Control-EM Febrero 2023'!$H$6:$L$33,3,FALSE),"0")</f>
        <v>0</v>
      </c>
      <c r="G45" s="371">
        <f t="shared" si="1"/>
        <v>0</v>
      </c>
      <c r="H45" s="368" t="str">
        <f>IFERROR(VLOOKUP(A46,'Control -LR-ES Febrero 2023'!$H$7:$N$22,4,FALSE),"0")</f>
        <v>0</v>
      </c>
      <c r="I45" s="238">
        <f t="shared" si="2"/>
        <v>0</v>
      </c>
      <c r="J45" s="368"/>
      <c r="K45" s="385"/>
      <c r="L45" s="386"/>
      <c r="M45" s="373" t="str">
        <f>A46</f>
        <v xml:space="preserve">RT760 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0"/>
        <v>6.59</v>
      </c>
      <c r="E46" s="371" t="str">
        <f>IFERROR(VLOOKUP(A46,'Control-EM Febrero 2023'!$H$8:$L$33,2,FALSE),"0")</f>
        <v>0</v>
      </c>
      <c r="F46" s="371" t="str">
        <f>IFERROR(VLOOKUP(A46,'Control-EM Febrero 2023'!$H$6:$L$33,3,FALSE),"0")</f>
        <v>0</v>
      </c>
      <c r="G46" s="371">
        <f t="shared" si="1"/>
        <v>0</v>
      </c>
      <c r="H46" s="375" t="s">
        <v>12</v>
      </c>
      <c r="I46" s="238">
        <f t="shared" si="2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0"/>
        <v>6.65</v>
      </c>
      <c r="E47" s="371" t="str">
        <f>IFERROR(VLOOKUP(A47,'Control-EM Febrero 2023'!$H$8:$L$33,2,FALSE),"0")</f>
        <v>0</v>
      </c>
      <c r="F47" s="371" t="str">
        <f>IFERROR(VLOOKUP(A47,'Control-EM Febrero 2023'!$H$6:$L$33,3,FALSE),"0")</f>
        <v>0</v>
      </c>
      <c r="G47" s="371">
        <f t="shared" si="1"/>
        <v>0</v>
      </c>
      <c r="H47" s="375" t="s">
        <v>12</v>
      </c>
      <c r="I47" s="238">
        <f t="shared" si="2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0"/>
        <v>4.95</v>
      </c>
      <c r="E48" s="371" t="str">
        <f>IFERROR(VLOOKUP(A48,'Control-EM Febrero 2023'!$H$8:$L$33,2,FALSE),"0")</f>
        <v>0</v>
      </c>
      <c r="F48" s="371" t="str">
        <f>IFERROR(VLOOKUP(A48,'Control-EM Febrero 2023'!$H$6:$L$33,3,FALSE),"0")</f>
        <v>0</v>
      </c>
      <c r="G48" s="371">
        <f t="shared" si="1"/>
        <v>0</v>
      </c>
      <c r="H48" s="375" t="s">
        <v>12</v>
      </c>
      <c r="I48" s="238">
        <f t="shared" si="2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0"/>
        <v>5.8</v>
      </c>
      <c r="E49" s="481">
        <f>IFERROR(VLOOKUP(A49,'Control-EM Febrero 2023'!$H$8:$L$33,2,FALSE),"0")</f>
        <v>250</v>
      </c>
      <c r="F49" s="481">
        <f>IFERROR(VLOOKUP(A49,'Control-EM Febrero 2023'!$H$6:$L$33,3,FALSE),"0")</f>
        <v>0</v>
      </c>
      <c r="G49" s="371">
        <f t="shared" si="1"/>
        <v>250</v>
      </c>
      <c r="H49" s="375" t="s">
        <v>12</v>
      </c>
      <c r="I49" s="238">
        <f t="shared" si="2"/>
        <v>1450</v>
      </c>
      <c r="J49" s="295"/>
      <c r="K49" s="270"/>
      <c r="M49" s="373" t="s">
        <v>345</v>
      </c>
      <c r="N49" s="372">
        <f t="shared" si="4"/>
        <v>250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0"/>
        <v>6.22</v>
      </c>
      <c r="E50" s="371" t="str">
        <f>IFERROR(VLOOKUP(A50,'Control-EM Febrero 2023'!$H$8:$L$33,2,FALSE),"0")</f>
        <v>0</v>
      </c>
      <c r="F50" s="371" t="str">
        <f>IFERROR(VLOOKUP(A50,'Control-EM Febrero 2023'!$H$6:$L$33,3,FALSE),"0")</f>
        <v>0</v>
      </c>
      <c r="G50" s="371">
        <f t="shared" si="1"/>
        <v>0</v>
      </c>
      <c r="H50" s="375" t="s">
        <v>12</v>
      </c>
      <c r="I50" s="238">
        <f t="shared" si="2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0"/>
        <v>7.02</v>
      </c>
      <c r="E51" s="371" t="str">
        <f>IFERROR(VLOOKUP(A51,'Control-EM Febrero 2023'!$H$8:$L$33,2,FALSE),"0")</f>
        <v>0</v>
      </c>
      <c r="F51" s="371" t="str">
        <f>IFERROR(VLOOKUP(A51,'Control-EM Febrero 2023'!$H$6:$L$33,3,FALSE),"0")</f>
        <v>0</v>
      </c>
      <c r="G51" s="371">
        <f t="shared" si="1"/>
        <v>0</v>
      </c>
      <c r="H51" s="375" t="s">
        <v>12</v>
      </c>
      <c r="I51" s="238">
        <f t="shared" si="2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0"/>
        <v>6.21</v>
      </c>
      <c r="E52" s="371" t="str">
        <f>IFERROR(VLOOKUP(A52,'Control-EM Febrero 2023'!$H$8:$L$33,2,FALSE),"0")</f>
        <v>0</v>
      </c>
      <c r="F52" s="371" t="str">
        <f>IFERROR(VLOOKUP(A52,'Control-EM Febrero 2023'!$H$6:$L$33,3,FALSE),"0")</f>
        <v>0</v>
      </c>
      <c r="G52" s="371">
        <f t="shared" si="1"/>
        <v>0</v>
      </c>
      <c r="H52" s="375" t="s">
        <v>12</v>
      </c>
      <c r="I52" s="238">
        <f t="shared" si="2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0"/>
        <v>7.95</v>
      </c>
      <c r="E53" s="371" t="str">
        <f>IFERROR(VLOOKUP(A53,'Control-EM Febrero 2023'!$H$8:$L$33,2,FALSE),"0")</f>
        <v>0</v>
      </c>
      <c r="F53" s="371" t="str">
        <f>IFERROR(VLOOKUP(A53,'Control-EM Febrero 2023'!$H$6:$L$33,3,FALSE),"0")</f>
        <v>0</v>
      </c>
      <c r="G53" s="371">
        <f t="shared" si="1"/>
        <v>0</v>
      </c>
      <c r="H53" s="375" t="s">
        <v>12</v>
      </c>
      <c r="I53" s="238">
        <f t="shared" si="2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0"/>
        <v>5.59</v>
      </c>
      <c r="E54" s="481">
        <f>IFERROR(VLOOKUP(A54,'Control-EM Febrero 2023'!$H$8:$L$33,2,FALSE),"0")</f>
        <v>1500</v>
      </c>
      <c r="F54" s="481">
        <f>IFERROR(VLOOKUP(A54,'Control-EM Febrero 2023'!$H$6:$L$33,3,FALSE),"0")</f>
        <v>0</v>
      </c>
      <c r="G54" s="371">
        <f t="shared" si="1"/>
        <v>1500</v>
      </c>
      <c r="H54" s="375" t="s">
        <v>12</v>
      </c>
      <c r="I54" s="238">
        <f t="shared" si="2"/>
        <v>8385</v>
      </c>
      <c r="J54" s="295"/>
      <c r="K54" s="295"/>
      <c r="L54" s="295"/>
      <c r="M54" s="373">
        <v>20002380</v>
      </c>
      <c r="N54" s="372">
        <f t="shared" si="4"/>
        <v>1500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0"/>
        <v>4.93</v>
      </c>
      <c r="E55" s="481">
        <f>IFERROR(VLOOKUP(A55,'Control-EM Febrero 2023'!$H$8:$L$33,2,FALSE),"0")</f>
        <v>2100</v>
      </c>
      <c r="F55" s="481">
        <f>IFERROR(VLOOKUP(A55,'Control-EM Febrero 2023'!$H$6:$L$33,3,FALSE),"0")</f>
        <v>0</v>
      </c>
      <c r="G55" s="371">
        <f t="shared" si="1"/>
        <v>2100</v>
      </c>
      <c r="H55" s="375" t="s">
        <v>12</v>
      </c>
      <c r="I55" s="238">
        <f t="shared" si="2"/>
        <v>10353</v>
      </c>
      <c r="J55" s="295"/>
      <c r="K55" s="295"/>
      <c r="L55" s="295"/>
      <c r="M55" s="373">
        <v>20002186</v>
      </c>
      <c r="N55" s="372">
        <f t="shared" si="4"/>
        <v>2100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8557</v>
      </c>
      <c r="F56" s="326">
        <f>SUM(F8:F55)</f>
        <v>8415</v>
      </c>
      <c r="G56" s="333">
        <f>SUM(G8:G55)</f>
        <v>16972</v>
      </c>
      <c r="H56" s="390" t="s">
        <v>12</v>
      </c>
      <c r="I56" s="333">
        <f>SUM(I8:I55)</f>
        <v>75519.799999999988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75519.799999999988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4" t="s">
        <v>307</v>
      </c>
      <c r="D59" s="596"/>
      <c r="E59" s="596"/>
      <c r="F59" s="596"/>
      <c r="G59" s="597"/>
      <c r="H59" s="273">
        <f>I59/I58</f>
        <v>0.52263247519193645</v>
      </c>
      <c r="I59" s="272">
        <f>SUM(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39469.1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57" t="s">
        <v>308</v>
      </c>
      <c r="D60" s="599"/>
      <c r="E60" s="599"/>
      <c r="F60" s="599"/>
      <c r="G60" s="600"/>
      <c r="H60" s="273">
        <f>I60/I58</f>
        <v>0.32540737660851859</v>
      </c>
      <c r="I60" s="272">
        <f>SUM(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24574.7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64043.8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79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79" t="s">
        <v>302</v>
      </c>
      <c r="D63" s="579"/>
      <c r="E63" s="579"/>
      <c r="F63" s="394">
        <v>1822172.82</v>
      </c>
      <c r="G63" s="279">
        <v>0.6</v>
      </c>
      <c r="H63" s="368" t="s">
        <v>10</v>
      </c>
      <c r="I63" s="395">
        <f>(F63*G63)</f>
        <v>1093303.692</v>
      </c>
      <c r="J63" s="296"/>
      <c r="K63" s="410"/>
      <c r="L63" s="381"/>
      <c r="M63" s="342">
        <v>20002369</v>
      </c>
      <c r="N63" s="343">
        <f>F63</f>
        <v>1822172.82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76776.787999999986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1093303.692</v>
      </c>
      <c r="I66" s="541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200"/>
        <filter val="130"/>
        <filter val="1320"/>
        <filter val="1500"/>
        <filter val="16.972,00"/>
        <filter val="2"/>
        <filter val="2050"/>
        <filter val="2100"/>
        <filter val="250"/>
        <filter val="295"/>
        <filter val="300"/>
        <filter val="360"/>
        <filter val="370"/>
        <filter val="3800"/>
        <filter val="500"/>
        <filter val="80"/>
        <filter val="870"/>
        <filter val="900"/>
        <filter val="945"/>
        <filter val="USD 64.043,80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711FB-5044-4DA4-AA69-48121EA9ED17}">
  <sheetPr>
    <pageSetUpPr fitToPage="1"/>
  </sheetPr>
  <dimension ref="A1:M103"/>
  <sheetViews>
    <sheetView zoomScaleNormal="100" workbookViewId="0">
      <selection activeCell="J62" sqref="J62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80074979</v>
      </c>
      <c r="C4" s="438">
        <v>44980</v>
      </c>
      <c r="D4" s="368" t="s">
        <v>357</v>
      </c>
      <c r="E4" s="368">
        <v>80</v>
      </c>
      <c r="F4" s="368" t="s">
        <v>286</v>
      </c>
      <c r="G4" s="393"/>
    </row>
    <row r="5" spans="2:13" x14ac:dyDescent="0.2">
      <c r="B5" s="368">
        <v>80074979</v>
      </c>
      <c r="C5" s="438">
        <v>44980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80074979</v>
      </c>
      <c r="C6" s="438">
        <v>44980</v>
      </c>
      <c r="D6" s="368" t="s">
        <v>31</v>
      </c>
      <c r="E6" s="368">
        <v>870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80074979</v>
      </c>
      <c r="C7" s="438">
        <v>44980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80074979</v>
      </c>
      <c r="C8" s="438">
        <v>44980</v>
      </c>
      <c r="D8" s="368" t="s">
        <v>37</v>
      </c>
      <c r="E8" s="368">
        <v>2050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80074979</v>
      </c>
      <c r="C9" s="438">
        <v>44980</v>
      </c>
      <c r="D9" s="368" t="s">
        <v>366</v>
      </c>
      <c r="E9" s="368">
        <v>130</v>
      </c>
      <c r="F9" s="368" t="s">
        <v>286</v>
      </c>
      <c r="H9" s="54" t="s">
        <v>32</v>
      </c>
      <c r="I9" s="499">
        <v>300</v>
      </c>
      <c r="J9" s="499">
        <v>3500</v>
      </c>
      <c r="K9" s="499"/>
      <c r="L9" s="499">
        <v>3800</v>
      </c>
      <c r="M9" s="356"/>
    </row>
    <row r="10" spans="2:13" x14ac:dyDescent="0.2">
      <c r="B10" s="368">
        <v>80074979</v>
      </c>
      <c r="C10" s="438">
        <v>44980</v>
      </c>
      <c r="D10" s="368" t="s">
        <v>369</v>
      </c>
      <c r="E10" s="368">
        <v>370</v>
      </c>
      <c r="F10" s="368" t="s">
        <v>286</v>
      </c>
      <c r="H10" s="247" t="s">
        <v>142</v>
      </c>
      <c r="I10" s="500"/>
      <c r="J10" s="500">
        <v>1200</v>
      </c>
      <c r="K10" s="500"/>
      <c r="L10" s="500">
        <v>1200</v>
      </c>
      <c r="M10" s="356"/>
    </row>
    <row r="11" spans="2:13" x14ac:dyDescent="0.2">
      <c r="B11" s="368">
        <v>80074979</v>
      </c>
      <c r="C11" s="438">
        <v>44980</v>
      </c>
      <c r="D11" s="368" t="s">
        <v>356</v>
      </c>
      <c r="E11" s="368">
        <v>500</v>
      </c>
      <c r="F11" s="368" t="s">
        <v>286</v>
      </c>
      <c r="H11" s="54" t="s">
        <v>77</v>
      </c>
      <c r="I11" s="499"/>
      <c r="J11" s="499">
        <v>1320</v>
      </c>
      <c r="K11" s="499"/>
      <c r="L11" s="499">
        <v>1320</v>
      </c>
      <c r="M11" s="356"/>
    </row>
    <row r="12" spans="2:13" x14ac:dyDescent="0.2">
      <c r="B12" s="368">
        <v>80074979</v>
      </c>
      <c r="C12" s="438">
        <v>44980</v>
      </c>
      <c r="D12" s="368" t="s">
        <v>340</v>
      </c>
      <c r="E12" s="368">
        <v>250</v>
      </c>
      <c r="F12" s="368" t="s">
        <v>286</v>
      </c>
      <c r="H12" s="54" t="s">
        <v>31</v>
      </c>
      <c r="I12" s="499">
        <v>870</v>
      </c>
      <c r="J12" s="499"/>
      <c r="K12" s="499"/>
      <c r="L12" s="499">
        <v>870</v>
      </c>
      <c r="M12" s="356"/>
    </row>
    <row r="13" spans="2:13" x14ac:dyDescent="0.2">
      <c r="B13" s="368">
        <v>80074979</v>
      </c>
      <c r="C13" s="438">
        <v>44980</v>
      </c>
      <c r="D13" s="368" t="s">
        <v>375</v>
      </c>
      <c r="E13" s="368">
        <v>360</v>
      </c>
      <c r="F13" s="368" t="s">
        <v>286</v>
      </c>
      <c r="H13" s="54" t="s">
        <v>37</v>
      </c>
      <c r="I13" s="499">
        <v>2050</v>
      </c>
      <c r="J13" s="499"/>
      <c r="K13" s="499"/>
      <c r="L13" s="499">
        <v>2050</v>
      </c>
      <c r="M13" s="356"/>
    </row>
    <row r="14" spans="2:13" x14ac:dyDescent="0.2">
      <c r="B14" s="368">
        <v>80072892</v>
      </c>
      <c r="C14" s="438">
        <v>44950</v>
      </c>
      <c r="D14" s="475" t="s">
        <v>400</v>
      </c>
      <c r="E14" s="475">
        <v>2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/>
      <c r="E15" s="368"/>
      <c r="F15" s="368"/>
      <c r="H15" s="54" t="s">
        <v>228</v>
      </c>
      <c r="I15" s="499">
        <v>2100</v>
      </c>
      <c r="J15" s="499"/>
      <c r="K15" s="499"/>
      <c r="L15" s="499">
        <v>2100</v>
      </c>
      <c r="M15" s="356"/>
    </row>
    <row r="16" spans="2:13" x14ac:dyDescent="0.2">
      <c r="B16" s="368">
        <v>80074991</v>
      </c>
      <c r="C16" s="438">
        <v>44980</v>
      </c>
      <c r="D16" s="368" t="s">
        <v>374</v>
      </c>
      <c r="E16" s="368">
        <v>295</v>
      </c>
      <c r="F16" s="368" t="s">
        <v>310</v>
      </c>
      <c r="H16" s="54" t="s">
        <v>340</v>
      </c>
      <c r="I16" s="499">
        <v>250</v>
      </c>
      <c r="J16" s="499"/>
      <c r="K16" s="499"/>
      <c r="L16" s="499">
        <v>250</v>
      </c>
      <c r="M16" s="356"/>
    </row>
    <row r="17" spans="1:13" x14ac:dyDescent="0.2">
      <c r="B17" s="368">
        <v>80074991</v>
      </c>
      <c r="C17" s="438">
        <v>44980</v>
      </c>
      <c r="D17" s="368" t="s">
        <v>30</v>
      </c>
      <c r="E17" s="368">
        <v>900</v>
      </c>
      <c r="F17" s="368" t="s">
        <v>310</v>
      </c>
      <c r="H17" s="54" t="s">
        <v>375</v>
      </c>
      <c r="I17" s="499">
        <v>360</v>
      </c>
      <c r="J17" s="499"/>
      <c r="K17" s="499"/>
      <c r="L17" s="499">
        <v>360</v>
      </c>
      <c r="M17" s="356"/>
    </row>
    <row r="18" spans="1:13" x14ac:dyDescent="0.2">
      <c r="B18" s="368">
        <v>80074991</v>
      </c>
      <c r="C18" s="438">
        <v>44980</v>
      </c>
      <c r="D18" s="368" t="s">
        <v>63</v>
      </c>
      <c r="E18" s="368">
        <v>900</v>
      </c>
      <c r="F18" s="368" t="s">
        <v>310</v>
      </c>
      <c r="H18" s="54" t="s">
        <v>374</v>
      </c>
      <c r="I18" s="499"/>
      <c r="J18" s="499">
        <v>295</v>
      </c>
      <c r="K18" s="499"/>
      <c r="L18" s="499">
        <v>295</v>
      </c>
      <c r="M18" s="356"/>
    </row>
    <row r="19" spans="1:13" x14ac:dyDescent="0.2">
      <c r="B19" s="368">
        <v>80074991</v>
      </c>
      <c r="C19" s="438">
        <v>44980</v>
      </c>
      <c r="D19" s="368" t="s">
        <v>142</v>
      </c>
      <c r="E19" s="368">
        <v>1200</v>
      </c>
      <c r="F19" s="368" t="s">
        <v>310</v>
      </c>
      <c r="H19" s="54" t="s">
        <v>357</v>
      </c>
      <c r="I19" s="499">
        <v>80</v>
      </c>
      <c r="J19" s="499"/>
      <c r="K19" s="499"/>
      <c r="L19" s="499">
        <v>80</v>
      </c>
      <c r="M19" s="356"/>
    </row>
    <row r="20" spans="1:13" x14ac:dyDescent="0.2">
      <c r="B20" s="368">
        <v>80074991</v>
      </c>
      <c r="C20" s="438">
        <v>44980</v>
      </c>
      <c r="D20" s="368" t="s">
        <v>77</v>
      </c>
      <c r="E20" s="368">
        <v>1320</v>
      </c>
      <c r="F20" s="368" t="s">
        <v>310</v>
      </c>
      <c r="H20" s="54" t="s">
        <v>369</v>
      </c>
      <c r="I20" s="499">
        <v>370</v>
      </c>
      <c r="J20" s="499"/>
      <c r="K20" s="499"/>
      <c r="L20" s="499">
        <v>370</v>
      </c>
      <c r="M20" s="356"/>
    </row>
    <row r="21" spans="1:13" x14ac:dyDescent="0.2">
      <c r="B21" s="368">
        <v>80074991</v>
      </c>
      <c r="C21" s="438">
        <v>44980</v>
      </c>
      <c r="D21" s="368" t="s">
        <v>32</v>
      </c>
      <c r="E21" s="368">
        <v>3500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368">
        <v>80074991</v>
      </c>
      <c r="C22" s="438">
        <v>44980</v>
      </c>
      <c r="D22" s="368" t="s">
        <v>370</v>
      </c>
      <c r="E22" s="368">
        <v>300</v>
      </c>
      <c r="F22" s="368" t="s">
        <v>310</v>
      </c>
      <c r="G22" s="356"/>
      <c r="H22" s="54" t="s">
        <v>356</v>
      </c>
      <c r="I22" s="499">
        <v>500</v>
      </c>
      <c r="J22" s="499"/>
      <c r="K22" s="499"/>
      <c r="L22" s="499">
        <v>500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366</v>
      </c>
      <c r="I23" s="499">
        <v>130</v>
      </c>
      <c r="J23" s="499"/>
      <c r="K23" s="499"/>
      <c r="L23" s="499">
        <v>130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384</v>
      </c>
      <c r="I24" s="499">
        <v>1500</v>
      </c>
      <c r="J24" s="499"/>
      <c r="K24" s="499"/>
      <c r="L24" s="499">
        <v>1500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400</v>
      </c>
      <c r="I26" s="499">
        <v>2</v>
      </c>
      <c r="J26" s="499"/>
      <c r="K26" s="499"/>
      <c r="L26" s="499">
        <v>2</v>
      </c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8557</v>
      </c>
      <c r="J27" s="502">
        <v>8415</v>
      </c>
      <c r="K27" s="502"/>
      <c r="L27" s="503">
        <v>16972</v>
      </c>
    </row>
    <row r="28" spans="1:13" s="393" customFormat="1" x14ac:dyDescent="0.2">
      <c r="A28" s="356"/>
      <c r="B28" s="368" t="s">
        <v>401</v>
      </c>
      <c r="C28" s="438"/>
      <c r="D28" s="368" t="s">
        <v>384</v>
      </c>
      <c r="E28" s="368">
        <v>1500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 t="s">
        <v>402</v>
      </c>
      <c r="C29" s="438"/>
      <c r="D29" s="368" t="s">
        <v>228</v>
      </c>
      <c r="E29" s="368">
        <v>2100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200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400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phoneticPr fontId="52" type="noConversion"/>
  <dataValidations count="4">
    <dataValidation type="list" allowBlank="1" showInputMessage="1" showErrorMessage="1" sqref="D37:D42" xr:uid="{F2B56E38-BF89-4325-83EB-9C4C4EE82C46}">
      <formula1>$B$57:$B$95</formula1>
    </dataValidation>
    <dataValidation type="list" allowBlank="1" showInputMessage="1" showErrorMessage="1" sqref="D43" xr:uid="{312A5427-9870-43F1-85EA-38AEFD553764}">
      <formula1>$B$57:$B$76</formula1>
    </dataValidation>
    <dataValidation type="list" allowBlank="1" showInputMessage="1" showErrorMessage="1" sqref="D35:D36 D4:D31" xr:uid="{E8611826-F3B2-4255-AF18-7336BBE771EB}">
      <formula1>$B$57:$B$103</formula1>
    </dataValidation>
    <dataValidation type="list" allowBlank="1" showInputMessage="1" showErrorMessage="1" sqref="F35:F42 F4:F31" xr:uid="{44C14C93-7BE0-4F01-8F8C-2945A727F6CB}">
      <formula1>$C$57:$C$59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  <legacyDrawing r:id="rId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BCAC-FFF1-4B82-BCF9-7490FDD919C4}">
  <sheetPr filterMode="1">
    <tabColor rgb="FFFFC000"/>
    <pageSetUpPr fitToPage="1"/>
  </sheetPr>
  <dimension ref="A2:V153"/>
  <sheetViews>
    <sheetView showGridLines="0" topLeftCell="A38" zoomScale="80" zoomScaleNormal="80" workbookViewId="0">
      <selection activeCell="K56" sqref="K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406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Febrero 2023'!$H$7:$N$22,3,FALSE),"0")</f>
        <v>0</v>
      </c>
      <c r="F8" s="368">
        <f>IFERROR(VLOOKUP(A8,'Control -LR-ES Febrero 2023'!$H$7:$N$22,2,FALSE),"0")</f>
        <v>1100</v>
      </c>
      <c r="G8" s="368">
        <f>IFERROR(VLOOKUP(A8,'Control -LR-ES Febrero 2023'!$H$7:$N$22,5,FALSE),"0")</f>
        <v>0</v>
      </c>
      <c r="H8" s="368">
        <f>IFERROR(VLOOKUP(A8,'Control -LR-ES Febrero 2023'!$H$7:$N$22,4,FALSE),"0")</f>
        <v>0</v>
      </c>
      <c r="I8" s="326">
        <f>E8+F8+G8+H8</f>
        <v>1100</v>
      </c>
      <c r="J8" s="368" t="s">
        <v>12</v>
      </c>
      <c r="K8" s="385">
        <f>I8*D8</f>
        <v>3322</v>
      </c>
      <c r="L8" s="454"/>
      <c r="M8" s="380" t="s">
        <v>169</v>
      </c>
      <c r="N8" s="372">
        <f>I8</f>
        <v>1100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Febrero 2023'!$H$7:$N$22,3,FALSE),"0")</f>
        <v>0</v>
      </c>
      <c r="F9" s="368" t="str">
        <f>IFERROR(VLOOKUP(A9,'Control -LR-ES Febrero 2023'!$H$7:$N$22,2,FALSE),"0")</f>
        <v>0</v>
      </c>
      <c r="G9" s="368" t="str">
        <f>IFERROR(VLOOKUP(A9,'Control -LR-ES Febrero 2023'!$H$7:$N$22,5,FALSE),"0")</f>
        <v>0</v>
      </c>
      <c r="H9" s="368" t="str">
        <f>IFERROR(VLOOKUP(A9,'Control -LR-ES Febrero 2023'!$H$7:$N$22,4,FALSE),"0")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Febrero 2023'!$H$7:$N$22,3,FALSE),"0")</f>
        <v>0</v>
      </c>
      <c r="F10" s="368">
        <f>IFERROR(VLOOKUP(A10,'Control -LR-ES Febrero 2023'!$H$7:$N$22,2,FALSE),"0")</f>
        <v>0</v>
      </c>
      <c r="G10" s="368">
        <f>IFERROR(VLOOKUP(A10,'Control -LR-ES Febrero 2023'!$H$7:$N$22,5,FALSE),"0")</f>
        <v>50</v>
      </c>
      <c r="H10" s="368">
        <f>IFERROR(VLOOKUP(A10,'Control -LR-ES Febrero 2023'!$H$7:$N$22,4,FALSE),"0")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Febrero 2023'!$H$7:$N$22,3,FALSE),"0")</f>
        <v>0</v>
      </c>
      <c r="F11" s="368" t="str">
        <f>IFERROR(VLOOKUP(A11,'Control -LR-ES Febrero 2023'!$H$7:$N$22,2,FALSE),"0")</f>
        <v>0</v>
      </c>
      <c r="G11" s="368" t="str">
        <f>IFERROR(VLOOKUP(A11,'Control -LR-ES Febrero 2023'!$H$7:$N$22,5,FALSE),"0")</f>
        <v>0</v>
      </c>
      <c r="H11" s="368" t="str">
        <f>IFERROR(VLOOKUP(A11,'Control -LR-ES Febrero 2023'!$H$7:$N$22,4,FALSE),"0")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Febrero 2023'!$H$7:$N$22,3,FALSE),"0")</f>
        <v>0</v>
      </c>
      <c r="F12" s="368">
        <f>IFERROR(VLOOKUP(A12,'Control -LR-ES Febrero 2023'!$H$7:$N$22,2,FALSE),"0")</f>
        <v>600</v>
      </c>
      <c r="G12" s="368">
        <f>IFERROR(VLOOKUP(A12,'Control -LR-ES Febrero 2023'!$H$7:$N$22,5,FALSE),"0")</f>
        <v>0</v>
      </c>
      <c r="H12" s="368">
        <f>IFERROR(VLOOKUP(A12,'Control -LR-ES Febrero 2023'!$H$7:$N$22,4,FALSE),"0")</f>
        <v>0</v>
      </c>
      <c r="I12" s="326">
        <f t="shared" si="1"/>
        <v>600</v>
      </c>
      <c r="J12" s="368" t="s">
        <v>12</v>
      </c>
      <c r="K12" s="385">
        <f t="shared" si="2"/>
        <v>2154</v>
      </c>
      <c r="L12" s="454"/>
      <c r="M12" s="373" t="s">
        <v>245</v>
      </c>
      <c r="N12" s="372">
        <f t="shared" si="3"/>
        <v>600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Febrero 2023'!$H$7:$N$22,3,FALSE),"0")</f>
        <v>0</v>
      </c>
      <c r="F13" s="368" t="str">
        <f>IFERROR(VLOOKUP(A13,'Control -LR-ES Febrero 2023'!$H$7:$N$22,2,FALSE),"0")</f>
        <v>0</v>
      </c>
      <c r="G13" s="368" t="str">
        <f>IFERROR(VLOOKUP(A13,'Control -LR-ES Febrero 2023'!$H$7:$N$22,5,FALSE),"0")</f>
        <v>0</v>
      </c>
      <c r="H13" s="368" t="str">
        <f>IFERROR(VLOOKUP(A13,'Control -LR-ES Febrero 2023'!$H$7:$N$22,4,FALSE),"0")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Febrero 2023'!$H$7:$N$22,3,FALSE),"0")</f>
        <v>200</v>
      </c>
      <c r="F14" s="368">
        <f>IFERROR(VLOOKUP(A14,'Control -LR-ES Febrero 2023'!$H$7:$N$22,2,FALSE),"0")</f>
        <v>0</v>
      </c>
      <c r="G14" s="368">
        <f>IFERROR(VLOOKUP(A14,'Control -LR-ES Febrero 2023'!$H$7:$N$22,5,FALSE),"0")</f>
        <v>0</v>
      </c>
      <c r="H14" s="368">
        <f>IFERROR(VLOOKUP(A14,'Control -LR-ES Febrero 2023'!$H$7:$N$22,4,FALSE),"0")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Febrero 2023'!$H$7:$N$22,3,FALSE),"0")</f>
        <v>0</v>
      </c>
      <c r="F15" s="368" t="str">
        <f>IFERROR(VLOOKUP(A15,'Control -LR-ES Febrero 2023'!$H$7:$N$22,2,FALSE),"0")</f>
        <v>0</v>
      </c>
      <c r="G15" s="368" t="str">
        <f>IFERROR(VLOOKUP(A15,'Control -LR-ES Febrero 2023'!$H$7:$N$22,5,FALSE),"0")</f>
        <v>0</v>
      </c>
      <c r="H15" s="368" t="str">
        <f>IFERROR(VLOOKUP(A15,'Control -LR-ES Febrero 2023'!$H$7:$N$22,4,FALSE),"0")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Febrero 2023'!$H$7:$N$22,3,FALSE),"0")</f>
        <v>0</v>
      </c>
      <c r="F16" s="368" t="str">
        <f>IFERROR(VLOOKUP(A16,'Control -LR-ES Febrero 2023'!$H$7:$N$22,2,FALSE),"0")</f>
        <v>0</v>
      </c>
      <c r="G16" s="368" t="str">
        <f>IFERROR(VLOOKUP(A16,'Control -LR-ES Febrero 2023'!$H$7:$N$22,5,FALSE),"0")</f>
        <v>0</v>
      </c>
      <c r="H16" s="368" t="str">
        <f>IFERROR(VLOOKUP(A16,'Control -LR-ES Febrero 2023'!$H$7:$N$22,4,FALSE),"0")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Febrero 2023'!$H$7:$N$22,3,FALSE),"0")</f>
        <v>0</v>
      </c>
      <c r="F17" s="368" t="str">
        <f>IFERROR(VLOOKUP(A17,'Control -LR-ES Febrero 2023'!$H$7:$N$22,2,FALSE),"0")</f>
        <v>0</v>
      </c>
      <c r="G17" s="368" t="str">
        <f>IFERROR(VLOOKUP(A17,'Control -LR-ES Febrero 2023'!$H$7:$N$22,5,FALSE),"0")</f>
        <v>0</v>
      </c>
      <c r="H17" s="368" t="str">
        <f>IFERROR(VLOOKUP(A17,'Control -LR-ES Febrero 2023'!$H$7:$N$22,4,FALSE),"0")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Febrero 2023'!$H$7:$N$22,3,FALSE),"0")</f>
        <v>0</v>
      </c>
      <c r="F18" s="368" t="str">
        <f>IFERROR(VLOOKUP(A18,'Control -LR-ES Febrero 2023'!$H$7:$N$22,2,FALSE),"0")</f>
        <v>0</v>
      </c>
      <c r="G18" s="368" t="str">
        <f>IFERROR(VLOOKUP(A18,'Control -LR-ES Febrero 2023'!$H$7:$N$22,5,FALSE),"0")</f>
        <v>0</v>
      </c>
      <c r="H18" s="368" t="str">
        <f>IFERROR(VLOOKUP(A18,'Control -LR-ES Febrero 2023'!$H$7:$N$22,4,FALSE),"0")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Febrero 2023'!$H$7:$N$22,3,FALSE),"0")</f>
        <v>0</v>
      </c>
      <c r="F19" s="368" t="str">
        <f>IFERROR(VLOOKUP(A19,'Control -LR-ES Febrero 2023'!$H$7:$N$22,2,FALSE),"0")</f>
        <v>0</v>
      </c>
      <c r="G19" s="368" t="str">
        <f>IFERROR(VLOOKUP(A19,'Control -LR-ES Febrero 2023'!$H$7:$N$22,5,FALSE),"0")</f>
        <v>0</v>
      </c>
      <c r="H19" s="368" t="str">
        <f>IFERROR(VLOOKUP(A19,'Control -LR-ES Febrero 2023'!$H$7:$N$22,4,FALSE),"0")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Febrero 2023'!$H$7:$N$22,3,FALSE),"0")</f>
        <v>0</v>
      </c>
      <c r="F20" s="368" t="str">
        <f>IFERROR(VLOOKUP(A20,'Control -LR-ES Febrero 2023'!$H$7:$N$22,2,FALSE),"0")</f>
        <v>0</v>
      </c>
      <c r="G20" s="368" t="str">
        <f>IFERROR(VLOOKUP(A20,'Control -LR-ES Febrero 2023'!$H$7:$N$22,5,FALSE),"0")</f>
        <v>0</v>
      </c>
      <c r="H20" s="368" t="str">
        <f>IFERROR(VLOOKUP(A20,'Control -LR-ES Febrero 2023'!$H$7:$N$22,4,FALSE),"0")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Febrero 2023'!$H$7:$N$22,3,FALSE),"0")</f>
        <v>0</v>
      </c>
      <c r="F21" s="368" t="str">
        <f>IFERROR(VLOOKUP(A21,'Control -LR-ES Febrero 2023'!$H$7:$N$22,2,FALSE),"0")</f>
        <v>0</v>
      </c>
      <c r="G21" s="368" t="str">
        <f>IFERROR(VLOOKUP(A21,'Control -LR-ES Febrero 2023'!$H$7:$N$22,5,FALSE),"0")</f>
        <v>0</v>
      </c>
      <c r="H21" s="368" t="str">
        <f>IFERROR(VLOOKUP(A21,'Control -LR-ES Febrero 2023'!$H$7:$N$22,4,FALSE),"0")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Febrero 2023'!$H$7:$N$22,3,FALSE),"0")</f>
        <v>0</v>
      </c>
      <c r="F22" s="368" t="str">
        <f>IFERROR(VLOOKUP(A22,'Control -LR-ES Febrero 2023'!$H$7:$N$22,2,FALSE),"0")</f>
        <v>0</v>
      </c>
      <c r="G22" s="368" t="str">
        <f>IFERROR(VLOOKUP(A22,'Control -LR-ES Febrero 2023'!$H$7:$N$22,5,FALSE),"0")</f>
        <v>0</v>
      </c>
      <c r="H22" s="368" t="str">
        <f>IFERROR(VLOOKUP(A22,'Control -LR-ES Febrero 2023'!$H$7:$N$22,4,FALSE),"0")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Febrero 2023'!$H$7:$N$22,3,FALSE),"0")</f>
        <v>0</v>
      </c>
      <c r="F23" s="368" t="str">
        <f>IFERROR(VLOOKUP(A23,'Control -LR-ES Febrero 2023'!$H$7:$N$22,2,FALSE),"0")</f>
        <v>0</v>
      </c>
      <c r="G23" s="368" t="str">
        <f>IFERROR(VLOOKUP(A23,'Control -LR-ES Febrero 2023'!$H$7:$N$22,5,FALSE),"0")</f>
        <v>0</v>
      </c>
      <c r="H23" s="368" t="str">
        <f>IFERROR(VLOOKUP(A23,'Control -LR-ES Febrero 2023'!$H$7:$N$22,4,FALSE),"0")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Febrero 2023'!$H$7:$N$22,3,FALSE),"0")</f>
        <v>0</v>
      </c>
      <c r="F24" s="368" t="str">
        <f>IFERROR(VLOOKUP(A24,'Control -LR-ES Febrero 2023'!$H$7:$N$22,2,FALSE),"0")</f>
        <v>0</v>
      </c>
      <c r="G24" s="368" t="str">
        <f>IFERROR(VLOOKUP(A24,'Control -LR-ES Febrero 2023'!$H$7:$N$22,5,FALSE),"0")</f>
        <v>0</v>
      </c>
      <c r="H24" s="368" t="str">
        <f>IFERROR(VLOOKUP(A24,'Control -LR-ES Febrero 2023'!$H$7:$N$22,4,FALSE),"0")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Febrero 2023'!$H$7:$N$22,3,FALSE),"0")</f>
        <v>0</v>
      </c>
      <c r="F25" s="368" t="str">
        <f>IFERROR(VLOOKUP(A25,'Control -LR-ES Febrero 2023'!$H$7:$N$22,2,FALSE),"0")</f>
        <v>0</v>
      </c>
      <c r="G25" s="368" t="str">
        <f>IFERROR(VLOOKUP(A25,'Control -LR-ES Febrero 2023'!$H$7:$N$22,5,FALSE),"0")</f>
        <v>0</v>
      </c>
      <c r="H25" s="368" t="str">
        <f>IFERROR(VLOOKUP(A25,'Control -LR-ES Febrero 2023'!$H$7:$N$22,4,FALSE),"0")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Febrero 2023'!$H$7:$N$22,3,FALSE),"0")</f>
        <v>0</v>
      </c>
      <c r="F26" s="368">
        <f>IFERROR(VLOOKUP(A26,'Control -LR-ES Febrero 2023'!$H$7:$N$22,2,FALSE),"0")</f>
        <v>1300</v>
      </c>
      <c r="G26" s="368">
        <f>IFERROR(VLOOKUP(A26,'Control -LR-ES Febrero 2023'!$H$7:$N$22,5,FALSE),"0")</f>
        <v>0</v>
      </c>
      <c r="H26" s="368">
        <f>IFERROR(VLOOKUP(A26,'Control -LR-ES Febrero 2023'!$H$7:$N$22,4,FALSE),"0")</f>
        <v>0</v>
      </c>
      <c r="I26" s="326">
        <f t="shared" si="1"/>
        <v>1300</v>
      </c>
      <c r="J26" s="375" t="s">
        <v>12</v>
      </c>
      <c r="K26" s="385">
        <f t="shared" si="2"/>
        <v>10738</v>
      </c>
      <c r="L26" s="454"/>
      <c r="M26" s="373" t="s">
        <v>246</v>
      </c>
      <c r="N26" s="372">
        <f t="shared" si="3"/>
        <v>1300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Febrero 2023'!$H$7:$N$22,3,FALSE),"0")</f>
        <v>0</v>
      </c>
      <c r="F27" s="368" t="str">
        <f>IFERROR(VLOOKUP(A27,'Control -LR-ES Febrero 2023'!$H$7:$N$22,2,FALSE),"0")</f>
        <v>0</v>
      </c>
      <c r="G27" s="368" t="str">
        <f>IFERROR(VLOOKUP(A27,'Control -LR-ES Febrero 2023'!$H$7:$N$22,5,FALSE),"0")</f>
        <v>0</v>
      </c>
      <c r="H27" s="368" t="str">
        <f>IFERROR(VLOOKUP(A27,'Control -LR-ES Febrero 2023'!$H$7:$N$22,4,FALSE),"0")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Febrero 2023'!$H$7:$N$22,3,FALSE),"0")</f>
        <v>0</v>
      </c>
      <c r="F28" s="368" t="str">
        <f>IFERROR(VLOOKUP(A28,'Control -LR-ES Febrero 2023'!$H$7:$N$22,2,FALSE),"0")</f>
        <v>0</v>
      </c>
      <c r="G28" s="368" t="str">
        <f>IFERROR(VLOOKUP(A28,'Control -LR-ES Febrero 2023'!$H$7:$N$22,5,FALSE),"0")</f>
        <v>0</v>
      </c>
      <c r="H28" s="368" t="str">
        <f>IFERROR(VLOOKUP(A28,'Control -LR-ES Febrero 2023'!$H$7:$N$22,4,FALSE),"0")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Febrero 2023'!$H$7:$N$22,3,FALSE),"0")</f>
        <v>0</v>
      </c>
      <c r="F29" s="368" t="str">
        <f>IFERROR(VLOOKUP(A29,'Control -LR-ES Febrero 2023'!$H$7:$N$22,2,FALSE),"0")</f>
        <v>0</v>
      </c>
      <c r="G29" s="368" t="str">
        <f>IFERROR(VLOOKUP(A29,'Control -LR-ES Febrero 2023'!$H$7:$N$22,5,FALSE),"0")</f>
        <v>0</v>
      </c>
      <c r="H29" s="368" t="str">
        <f>IFERROR(VLOOKUP(A29,'Control -LR-ES Febrero 2023'!$H$7:$N$22,4,FALSE),"0")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Febrero 2023'!$H$7:$N$22,3,FALSE),"0")</f>
        <v>0</v>
      </c>
      <c r="F30" s="368">
        <f>IFERROR(VLOOKUP(A30,'Control -LR-ES Febrero 2023'!$H$7:$N$22,2,FALSE),"0")</f>
        <v>350</v>
      </c>
      <c r="G30" s="368">
        <f>IFERROR(VLOOKUP(A30,'Control -LR-ES Febrero 2023'!$H$7:$N$22,5,FALSE),"0")</f>
        <v>0</v>
      </c>
      <c r="H30" s="368">
        <f>IFERROR(VLOOKUP(A30,'Control -LR-ES Febrero 2023'!$H$7:$N$22,4,FALSE),"0")</f>
        <v>0</v>
      </c>
      <c r="I30" s="326">
        <f t="shared" si="1"/>
        <v>350</v>
      </c>
      <c r="J30" s="368" t="s">
        <v>12</v>
      </c>
      <c r="K30" s="385">
        <f>I30*D30</f>
        <v>976.5</v>
      </c>
      <c r="L30" s="454"/>
      <c r="M30" s="373" t="s">
        <v>69</v>
      </c>
      <c r="N30" s="477">
        <f>I30/200</f>
        <v>1.75</v>
      </c>
      <c r="O30" s="365" t="s">
        <v>220</v>
      </c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Febrero 2023'!$H$7:$N$22,3,FALSE),"0")</f>
        <v>0</v>
      </c>
      <c r="F31" s="368" t="str">
        <f>IFERROR(VLOOKUP(A31,'Control -LR-ES Febrero 2023'!$H$7:$N$22,2,FALSE),"0")</f>
        <v>0</v>
      </c>
      <c r="G31" s="368" t="str">
        <f>IFERROR(VLOOKUP(A31,'Control -LR-ES Febrero 2023'!$H$7:$N$22,5,FALSE),"0")</f>
        <v>0</v>
      </c>
      <c r="H31" s="368" t="str">
        <f>IFERROR(VLOOKUP(A31,'Control -LR-ES Febrero 2023'!$H$7:$N$22,4,FALSE),"0")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Febrero 2023'!$H$7:$N$22,3,FALSE),"0")</f>
        <v>0</v>
      </c>
      <c r="F32" s="368" t="str">
        <f>IFERROR(VLOOKUP(A32,'Control -LR-ES Febrero 2023'!$H$7:$N$22,2,FALSE),"0")</f>
        <v>0</v>
      </c>
      <c r="G32" s="368" t="str">
        <f>IFERROR(VLOOKUP(A32,'Control -LR-ES Febrero 2023'!$H$7:$N$22,5,FALSE),"0")</f>
        <v>0</v>
      </c>
      <c r="H32" s="368" t="str">
        <f>IFERROR(VLOOKUP(A32,'Control -LR-ES Febrero 2023'!$H$7:$N$22,4,FALSE),"0")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Febrero 2023'!$H$7:$N$22,3,FALSE),"0")</f>
        <v>0</v>
      </c>
      <c r="F33" s="368" t="str">
        <f>IFERROR(VLOOKUP(A33,'Control -LR-ES Febrero 2023'!$H$7:$N$22,2,FALSE),"0")</f>
        <v>0</v>
      </c>
      <c r="G33" s="368" t="str">
        <f>IFERROR(VLOOKUP(A33,'Control -LR-ES Febrero 2023'!$H$7:$N$22,5,FALSE),"0")</f>
        <v>0</v>
      </c>
      <c r="H33" s="368" t="str">
        <f>IFERROR(VLOOKUP(A33,'Control -LR-ES Febrero 2023'!$H$7:$N$22,4,FALSE),"0")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Febrero 2023'!$H$7:$N$22,3,FALSE),"0")</f>
        <v>0</v>
      </c>
      <c r="F34" s="368" t="str">
        <f>IFERROR(VLOOKUP(A34,'Control -LR-ES Febrero 2023'!$H$7:$N$22,2,FALSE),"0")</f>
        <v>0</v>
      </c>
      <c r="G34" s="368" t="str">
        <f>IFERROR(VLOOKUP(A34,'Control -LR-ES Febrero 2023'!$H$7:$N$22,5,FALSE),"0")</f>
        <v>0</v>
      </c>
      <c r="H34" s="368" t="str">
        <f>IFERROR(VLOOKUP(A34,'Control -LR-ES Febrero 2023'!$H$7:$N$22,4,FALSE),"0")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Febrero 2023'!$H$7:$N$22,3,FALSE),"0")</f>
        <v>0</v>
      </c>
      <c r="F35" s="368">
        <f>IFERROR(VLOOKUP(A35,'Control -LR-ES Febrero 2023'!$H$7:$N$22,2,FALSE),"0")</f>
        <v>0</v>
      </c>
      <c r="G35" s="368">
        <f>IFERROR(VLOOKUP(A35,'Control -LR-ES Febrero 2023'!$H$7:$N$22,5,FALSE),"0")</f>
        <v>0</v>
      </c>
      <c r="H35" s="368">
        <f>IFERROR(VLOOKUP(A35,'Control -LR-ES Febrero 2023'!$H$7:$N$22,4,FALSE),"0")</f>
        <v>600</v>
      </c>
      <c r="I35" s="326">
        <f t="shared" si="1"/>
        <v>600</v>
      </c>
      <c r="J35" s="375" t="s">
        <v>12</v>
      </c>
      <c r="K35" s="385">
        <f t="shared" si="2"/>
        <v>4038.0000000000005</v>
      </c>
      <c r="L35" s="454"/>
      <c r="M35" s="373" t="s">
        <v>155</v>
      </c>
      <c r="N35" s="372">
        <f t="shared" si="3"/>
        <v>600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Febrero 2023'!$H$7:$N$22,3,FALSE),"0")</f>
        <v>0</v>
      </c>
      <c r="F36" s="368" t="str">
        <f>IFERROR(VLOOKUP(A36,'Control -LR-ES Febrero 2023'!$H$7:$N$22,2,FALSE),"0")</f>
        <v>0</v>
      </c>
      <c r="G36" s="368" t="str">
        <f>IFERROR(VLOOKUP(A36,'Control -LR-ES Febrero 2023'!$H$7:$N$22,5,FALSE),"0")</f>
        <v>0</v>
      </c>
      <c r="H36" s="368" t="str">
        <f>IFERROR(VLOOKUP(A36,'Control -LR-ES Febrero 2023'!$H$7:$N$22,4,FALSE),"0")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Febrero 2023'!$H$7:$N$22,3,FALSE),"0")</f>
        <v>0</v>
      </c>
      <c r="F37" s="368">
        <f>IFERROR(VLOOKUP(A37,'Control -LR-ES Febrero 2023'!$H$7:$N$22,2,FALSE),"0")</f>
        <v>500</v>
      </c>
      <c r="G37" s="368">
        <f>IFERROR(VLOOKUP(A37,'Control -LR-ES Febrero 2023'!$H$7:$N$22,5,FALSE),"0")</f>
        <v>0</v>
      </c>
      <c r="H37" s="368">
        <f>IFERROR(VLOOKUP(A37,'Control -LR-ES Febrero 2023'!$H$7:$N$22,4,FALSE),"0")</f>
        <v>0</v>
      </c>
      <c r="I37" s="326">
        <f t="shared" si="1"/>
        <v>500</v>
      </c>
      <c r="J37" s="375" t="s">
        <v>12</v>
      </c>
      <c r="K37" s="385">
        <f t="shared" si="2"/>
        <v>1640</v>
      </c>
      <c r="L37" s="454">
        <f>D37*200</f>
        <v>656</v>
      </c>
      <c r="M37" s="373" t="s">
        <v>75</v>
      </c>
      <c r="N37" s="477">
        <f>I37/200</f>
        <v>2.5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Febrero 2023'!$H$7:$N$22,3,FALSE),"0")</f>
        <v>200</v>
      </c>
      <c r="F38" s="368">
        <f>IFERROR(VLOOKUP(A38,'Control -LR-ES Febrero 2023'!$H$7:$N$22,2,FALSE),"0")</f>
        <v>0</v>
      </c>
      <c r="G38" s="368">
        <f>IFERROR(VLOOKUP(A38,'Control -LR-ES Febrero 2023'!$H$7:$N$22,5,FALSE),"0")</f>
        <v>0</v>
      </c>
      <c r="H38" s="368">
        <f>IFERROR(VLOOKUP(A38,'Control -LR-ES Febrero 2023'!$H$7:$N$22,4,FALSE),"0")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Febrero 2023'!$H$7:$N$22,3,FALSE),"0")</f>
        <v>0</v>
      </c>
      <c r="F39" s="368">
        <f>IFERROR(VLOOKUP(A39,'Control -LR-ES Febrero 2023'!$H$7:$N$22,2,FALSE),"0")</f>
        <v>0</v>
      </c>
      <c r="G39" s="368">
        <f>IFERROR(VLOOKUP(A39,'Control -LR-ES Febrero 2023'!$H$7:$N$22,5,FALSE),"0")</f>
        <v>0</v>
      </c>
      <c r="H39" s="368">
        <f>IFERROR(VLOOKUP(A39,'Control -LR-ES Febrero 2023'!$H$7:$N$22,4,FALSE),"0")</f>
        <v>200</v>
      </c>
      <c r="I39" s="326">
        <f t="shared" si="1"/>
        <v>200</v>
      </c>
      <c r="J39" s="368" t="s">
        <v>12</v>
      </c>
      <c r="K39" s="385">
        <f t="shared" si="2"/>
        <v>1092</v>
      </c>
      <c r="L39" s="454"/>
      <c r="M39" s="373" t="s">
        <v>189</v>
      </c>
      <c r="N39" s="372">
        <f t="shared" si="3"/>
        <v>200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Febrero 2023'!$H$7:$N$22,3,FALSE),"0")</f>
        <v>0</v>
      </c>
      <c r="F40" s="368" t="str">
        <f>IFERROR(VLOOKUP(A40,'Control -LR-ES Febrero 2023'!$H$7:$N$22,2,FALSE),"0")</f>
        <v>0</v>
      </c>
      <c r="G40" s="368" t="str">
        <f>IFERROR(VLOOKUP(A40,'Control -LR-ES Febrero 2023'!$H$7:$N$22,5,FALSE),"0")</f>
        <v>0</v>
      </c>
      <c r="H40" s="368" t="str">
        <f>IFERROR(VLOOKUP(A40,'Control -LR-ES Febrero 2023'!$H$7:$N$22,4,FALSE),"0")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Febrero 2023'!$H$7:$N$22,3,FALSE),"0")</f>
        <v>0</v>
      </c>
      <c r="F41" s="368" t="str">
        <f>IFERROR(VLOOKUP(A41,'Control -LR-ES Febrero 2023'!$H$7:$N$22,2,FALSE),"0")</f>
        <v>0</v>
      </c>
      <c r="G41" s="368" t="str">
        <f>IFERROR(VLOOKUP(A41,'Control -LR-ES Febrero 2023'!$H$7:$N$22,5,FALSE),"0")</f>
        <v>0</v>
      </c>
      <c r="H41" s="368" t="str">
        <f>IFERROR(VLOOKUP(A41,'Control -LR-ES Febrero 2023'!$H$7:$N$22,4,FALSE),"0")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Febrero 2023'!$H$7:$N$22,3,FALSE),"0")</f>
        <v>0</v>
      </c>
      <c r="F42" s="368" t="str">
        <f>IFERROR(VLOOKUP(A42,'Control -LR-ES Febrero 2023'!$H$7:$N$22,2,FALSE),"0")</f>
        <v>0</v>
      </c>
      <c r="G42" s="368" t="str">
        <f>IFERROR(VLOOKUP(A42,'Control -LR-ES Febrero 2023'!$H$7:$N$22,5,FALSE),"0")</f>
        <v>0</v>
      </c>
      <c r="H42" s="368" t="str">
        <f>IFERROR(VLOOKUP(A42,'Control -LR-ES Febrero 2023'!$H$7:$N$22,4,FALSE),"0")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Febrero 2023'!$H$7:$N$22,3,FALSE),"0")</f>
        <v>0</v>
      </c>
      <c r="F43" s="368" t="str">
        <f>IFERROR(VLOOKUP(A43,'Control -LR-ES Febrero 2023'!$H$7:$N$22,2,FALSE),"0")</f>
        <v>0</v>
      </c>
      <c r="G43" s="368" t="str">
        <f>IFERROR(VLOOKUP(A43,'Control -LR-ES Febrero 2023'!$H$7:$N$22,5,FALSE),"0")</f>
        <v>0</v>
      </c>
      <c r="H43" s="368" t="str">
        <f>IFERROR(VLOOKUP(A43,'Control -LR-ES Febrero 2023'!$H$7:$N$22,4,FALSE),"0")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Febrero 2023'!$H$7:$N$22,3,FALSE),"0")</f>
        <v>0</v>
      </c>
      <c r="F44" s="368">
        <f>IFERROR(VLOOKUP(A44,'Control -LR-ES Febrero 2023'!$H$7:$N$22,2,FALSE),"0")</f>
        <v>100</v>
      </c>
      <c r="G44" s="368">
        <f>IFERROR(VLOOKUP(A44,'Control -LR-ES Febrero 2023'!$H$7:$N$22,5,FALSE),"0")</f>
        <v>0</v>
      </c>
      <c r="H44" s="368">
        <f>IFERROR(VLOOKUP(A44,'Control -LR-ES Febrero 2023'!$H$7:$N$22,4,FALSE),"0")</f>
        <v>0</v>
      </c>
      <c r="I44" s="326">
        <f t="shared" si="1"/>
        <v>100</v>
      </c>
      <c r="J44" s="375" t="s">
        <v>12</v>
      </c>
      <c r="K44" s="385">
        <f t="shared" si="2"/>
        <v>565</v>
      </c>
      <c r="L44" s="480">
        <f>D44*200</f>
        <v>1130</v>
      </c>
      <c r="M44" s="373" t="s">
        <v>399</v>
      </c>
      <c r="N44" s="372">
        <f t="shared" si="3"/>
        <v>100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Febrero 2023'!$H$7:$N$22,3,FALSE),"0")</f>
        <v>0</v>
      </c>
      <c r="F45" s="368" t="str">
        <f>IFERROR(VLOOKUP(A45,'Control -LR-ES Febrero 2023'!$H$7:$N$22,2,FALSE),"0")</f>
        <v>0</v>
      </c>
      <c r="G45" s="368" t="str">
        <f>IFERROR(VLOOKUP(A45,'Control -LR-ES Febrero 2023'!$H$7:$N$22,5,FALSE),"0")</f>
        <v>0</v>
      </c>
      <c r="H45" s="368" t="str">
        <f>IFERROR(VLOOKUP(A45,'Control -LR-ES Febrero 2023'!$H$7:$N$22,4,FALSE),"0")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Febrero 2023'!$H$7:$N$22,3,FALSE),"0")</f>
        <v>0</v>
      </c>
      <c r="F46" s="368" t="str">
        <f>IFERROR(VLOOKUP(A46,'Control -LR-ES Febrero 2023'!$H$7:$N$22,2,FALSE),"0")</f>
        <v>0</v>
      </c>
      <c r="G46" s="368" t="str">
        <f>IFERROR(VLOOKUP(A46,'Control -LR-ES Febrero 2023'!$H$7:$N$22,5,FALSE),"0")</f>
        <v>0</v>
      </c>
      <c r="H46" s="368" t="str">
        <f>IFERROR(VLOOKUP(A46,'Control -LR-ES Febrero 2023'!$H$7:$N$22,4,FALSE),"0")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Febrero 2023'!$H$7:$N$22,3,FALSE),"0")</f>
        <v>0</v>
      </c>
      <c r="F47" s="368" t="str">
        <f>IFERROR(VLOOKUP(A47,'Control -LR-ES Febrero 2023'!$H$7:$N$22,2,FALSE),"0")</f>
        <v>0</v>
      </c>
      <c r="G47" s="368" t="str">
        <f>IFERROR(VLOOKUP(A47,'Control -LR-ES Febrero 2023'!$H$7:$N$22,5,FALSE),"0")</f>
        <v>0</v>
      </c>
      <c r="H47" s="368" t="str">
        <f>IFERROR(VLOOKUP(A47,'Control -LR-ES Febrero 2023'!$H$7:$N$22,4,FALSE),"0")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Febrero 2023'!$H$7:$N$22,3,FALSE),"0")</f>
        <v>0</v>
      </c>
      <c r="F48" s="368" t="str">
        <f>IFERROR(VLOOKUP(A48,'Control -LR-ES Febrero 2023'!$H$7:$N$22,2,FALSE),"0")</f>
        <v>0</v>
      </c>
      <c r="G48" s="368" t="str">
        <f>IFERROR(VLOOKUP(A48,'Control -LR-ES Febrero 2023'!$H$7:$N$22,5,FALSE),"0")</f>
        <v>0</v>
      </c>
      <c r="H48" s="368" t="str">
        <f>IFERROR(VLOOKUP(A48,'Control -LR-ES Febrero 2023'!$H$7:$N$22,4,FALSE),"0")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Febrero 2023'!$H$7:$N$22,3,FALSE),"0")</f>
        <v>710</v>
      </c>
      <c r="F49" s="368">
        <f>IFERROR(VLOOKUP(A49,'Control -LR-ES Febrero 2023'!$H$7:$N$22,2,FALSE),"0")</f>
        <v>0</v>
      </c>
      <c r="G49" s="368">
        <f>IFERROR(VLOOKUP(A49,'Control -LR-ES Febrero 2023'!$H$7:$N$22,5,FALSE),"0")</f>
        <v>0</v>
      </c>
      <c r="H49" s="368">
        <f>IFERROR(VLOOKUP(A49,'Control -LR-ES Febrero 2023'!$H$7:$N$22,4,FALSE),"0")</f>
        <v>0</v>
      </c>
      <c r="I49" s="326">
        <f t="shared" si="1"/>
        <v>710</v>
      </c>
      <c r="J49" s="375" t="s">
        <v>12</v>
      </c>
      <c r="K49" s="385">
        <f t="shared" si="2"/>
        <v>4416.2</v>
      </c>
      <c r="L49" s="454"/>
      <c r="M49" s="373" t="s">
        <v>336</v>
      </c>
      <c r="N49" s="372">
        <f t="shared" si="3"/>
        <v>710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Febrero 2023'!$H$7:$N$22,3,FALSE),"0")</f>
        <v>0</v>
      </c>
      <c r="F50" s="368" t="str">
        <f>IFERROR(VLOOKUP(A50,'Control -LR-ES Febrero 2023'!$H$7:$N$22,2,FALSE),"0")</f>
        <v>0</v>
      </c>
      <c r="G50" s="368" t="str">
        <f>IFERROR(VLOOKUP(A50,'Control -LR-ES Febrero 2023'!$H$7:$N$22,5,FALSE),"0")</f>
        <v>0</v>
      </c>
      <c r="H50" s="368" t="str">
        <f>IFERROR(VLOOKUP(A50,'Control -LR-ES Febrero 2023'!$H$7:$N$22,4,FALSE),"0")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Febrero 2023'!$H$7:$N$22,3,FALSE),"0")</f>
        <v>0</v>
      </c>
      <c r="F51" s="368" t="str">
        <f>IFERROR(VLOOKUP(A51,'Control -LR-ES Febrero 2023'!$H$7:$N$22,2,FALSE),"0")</f>
        <v>0</v>
      </c>
      <c r="G51" s="368" t="str">
        <f>IFERROR(VLOOKUP(A51,'Control -LR-ES Febrero 2023'!$H$7:$N$22,5,FALSE),"0")</f>
        <v>0</v>
      </c>
      <c r="H51" s="368" t="str">
        <f>IFERROR(VLOOKUP(A51,'Control -LR-ES Febrero 2023'!$H$7:$N$22,4,FALSE),"0")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Febrero 2023'!$H$7:$N$22,3,FALSE),"0")</f>
        <v>0</v>
      </c>
      <c r="F52" s="368" t="str">
        <f>IFERROR(VLOOKUP(A52,'Control -LR-ES Febrero 2023'!$H$7:$N$22,2,FALSE),"0")</f>
        <v>0</v>
      </c>
      <c r="G52" s="368" t="str">
        <f>IFERROR(VLOOKUP(A52,'Control -LR-ES Febrero 2023'!$H$7:$N$22,5,FALSE),"0")</f>
        <v>0</v>
      </c>
      <c r="H52" s="368" t="str">
        <f>IFERROR(VLOOKUP(A52,'Control -LR-ES Febrero 2023'!$H$7:$N$22,4,FALSE),"0")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Febrero 2023'!$H$7:$N$22,3,FALSE),"0")</f>
        <v>0</v>
      </c>
      <c r="F53" s="368">
        <f>IFERROR(VLOOKUP(A53,'Control -LR-ES Febrero 2023'!$H$7:$N$22,2,FALSE),"0")</f>
        <v>0</v>
      </c>
      <c r="G53" s="368">
        <f>IFERROR(VLOOKUP(A53,'Control -LR-ES Febrero 2023'!$H$7:$N$22,5,FALSE),"0")</f>
        <v>0</v>
      </c>
      <c r="H53" s="368">
        <f>IFERROR(VLOOKUP(A53,'Control -LR-ES Febrero 2023'!$H$7:$N$22,4,FALSE),"0")</f>
        <v>150</v>
      </c>
      <c r="I53" s="326">
        <f t="shared" si="1"/>
        <v>150</v>
      </c>
      <c r="J53" s="375"/>
      <c r="K53" s="385">
        <f t="shared" si="2"/>
        <v>481.5</v>
      </c>
      <c r="L53" s="454"/>
      <c r="M53" s="373" t="s">
        <v>261</v>
      </c>
      <c r="N53" s="477">
        <f>I53/200</f>
        <v>0.75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Febrero 2023'!$H$7:$N$22,3,FALSE),"0")</f>
        <v>1300</v>
      </c>
      <c r="F54" s="368">
        <f>IFERROR(VLOOKUP(A54,'Control -LR-ES Febrero 2023'!$H$7:$N$22,2,FALSE),"0")</f>
        <v>0</v>
      </c>
      <c r="G54" s="368">
        <f>IFERROR(VLOOKUP(A54,'Control -LR-ES Febrero 2023'!$H$7:$N$22,5,FALSE),"0")</f>
        <v>0</v>
      </c>
      <c r="H54" s="368">
        <f>IFERROR(VLOOKUP(A54,'Control -LR-ES Febrero 2023'!$H$7:$N$22,4,FALSE),"0")</f>
        <v>0</v>
      </c>
      <c r="I54" s="326">
        <f t="shared" si="1"/>
        <v>1300</v>
      </c>
      <c r="J54" s="375" t="s">
        <v>12</v>
      </c>
      <c r="K54" s="385">
        <f t="shared" si="2"/>
        <v>7267</v>
      </c>
      <c r="L54" s="454"/>
      <c r="M54" s="373">
        <v>20002380</v>
      </c>
      <c r="N54" s="372">
        <f t="shared" si="3"/>
        <v>1300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Febrero 2023'!$H$7:$N$22,3,FALSE),"0")</f>
        <v>0</v>
      </c>
      <c r="F55" s="368" t="str">
        <f>IFERROR(VLOOKUP(A55,'Control -LR-ES Febrero 2023'!$H$7:$N$22,2,FALSE),"0")</f>
        <v>0</v>
      </c>
      <c r="G55" s="368" t="str">
        <f>IFERROR(VLOOKUP(A55,'Control -LR-ES Febrero 2023'!$H$7:$N$22,5,FALSE),"0")</f>
        <v>0</v>
      </c>
      <c r="H55" s="368" t="str">
        <f>IFERROR(VLOOKUP(A55,'Control -LR-ES Febrero 2023'!$H$7:$N$22,4,FALSE),"0")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2410</v>
      </c>
      <c r="F56" s="326">
        <f>SUM(F8:F55)</f>
        <v>3950</v>
      </c>
      <c r="G56" s="326">
        <f>SUM(G8:G55)</f>
        <v>50</v>
      </c>
      <c r="H56" s="326">
        <f>SUM(H8:H55)</f>
        <v>950</v>
      </c>
      <c r="I56" s="333">
        <f>SUM(I8:I55)</f>
        <v>7360</v>
      </c>
      <c r="J56" s="390" t="s">
        <v>12</v>
      </c>
      <c r="K56" s="461">
        <f>SUM(K8:K55)</f>
        <v>38839.199999999997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38839.199999999997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0.35220086922490684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13679.2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0.4993794928834786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19395.5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3.9393190384971891E-3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0.14448031885311749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5611.5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Febrero 2023'!F63</f>
        <v>1822172.82</v>
      </c>
      <c r="I66" s="279">
        <v>0.3</v>
      </c>
      <c r="J66" s="368" t="s">
        <v>10</v>
      </c>
      <c r="K66" s="395">
        <f>(H66*I66)</f>
        <v>546651.84600000002</v>
      </c>
      <c r="L66" s="386"/>
      <c r="M66" s="342">
        <v>20002369</v>
      </c>
      <c r="N66" s="381">
        <f>H66</f>
        <v>1822172.82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Febrero 2023'!F63</f>
        <v>1822172.82</v>
      </c>
      <c r="I67" s="279">
        <v>0.1</v>
      </c>
      <c r="J67" s="368" t="s">
        <v>10</v>
      </c>
      <c r="K67" s="395">
        <f>(H67*I67)</f>
        <v>182217.28200000001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39677.191999999995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728869.12800000003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100,00"/>
        <filter val="1.300,00"/>
        <filter val="100,00"/>
        <filter val="150,00"/>
        <filter val="200,00"/>
        <filter val="350,00"/>
        <filter val="50,00"/>
        <filter val="500,00"/>
        <filter val="600,00"/>
        <filter val="7.360,00"/>
        <filter val="71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99A4E-CEFC-490F-8CA1-9E9F69AEB915}">
  <sheetPr>
    <pageSetUpPr fitToPage="1"/>
  </sheetPr>
  <dimension ref="A1:N91"/>
  <sheetViews>
    <sheetView zoomScale="98" zoomScaleNormal="98" workbookViewId="0">
      <selection activeCell="J62" sqref="J62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80074892</v>
      </c>
      <c r="C4" s="438">
        <v>44980</v>
      </c>
      <c r="D4" s="368" t="s">
        <v>65</v>
      </c>
      <c r="E4" s="445">
        <v>1300</v>
      </c>
      <c r="F4" s="368" t="s">
        <v>323</v>
      </c>
      <c r="G4" s="393"/>
    </row>
    <row r="5" spans="2:14" x14ac:dyDescent="0.2">
      <c r="B5" s="368">
        <v>80074892</v>
      </c>
      <c r="C5" s="438">
        <v>44980</v>
      </c>
      <c r="D5" s="368" t="s">
        <v>32</v>
      </c>
      <c r="E5" s="445">
        <v>1100</v>
      </c>
      <c r="F5" s="368" t="s">
        <v>323</v>
      </c>
      <c r="G5" s="393"/>
    </row>
    <row r="6" spans="2:14" x14ac:dyDescent="0.2">
      <c r="B6" s="368">
        <v>80074892</v>
      </c>
      <c r="C6" s="438">
        <v>44980</v>
      </c>
      <c r="D6" s="368" t="s">
        <v>69</v>
      </c>
      <c r="E6" s="445">
        <v>350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80074892</v>
      </c>
      <c r="C7" s="438">
        <v>44980</v>
      </c>
      <c r="D7" s="368" t="s">
        <v>354</v>
      </c>
      <c r="E7" s="445">
        <v>600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80074892</v>
      </c>
      <c r="C8" s="438">
        <v>44980</v>
      </c>
      <c r="D8" s="368" t="s">
        <v>371</v>
      </c>
      <c r="E8" s="445">
        <v>500</v>
      </c>
      <c r="F8" s="368" t="s">
        <v>323</v>
      </c>
      <c r="H8" s="54" t="s">
        <v>32</v>
      </c>
      <c r="I8" s="496">
        <v>1100</v>
      </c>
      <c r="J8" s="496"/>
      <c r="K8" s="496"/>
      <c r="L8" s="496"/>
      <c r="M8" s="496"/>
      <c r="N8" s="496">
        <v>1100</v>
      </c>
    </row>
    <row r="9" spans="2:14" x14ac:dyDescent="0.2">
      <c r="B9" s="368">
        <v>80074954</v>
      </c>
      <c r="C9" s="438">
        <v>44980</v>
      </c>
      <c r="D9" s="368" t="s">
        <v>377</v>
      </c>
      <c r="E9" s="445">
        <v>100</v>
      </c>
      <c r="F9" s="368" t="s">
        <v>323</v>
      </c>
      <c r="H9" s="54" t="s">
        <v>69</v>
      </c>
      <c r="I9" s="496">
        <v>350</v>
      </c>
      <c r="J9" s="496"/>
      <c r="K9" s="496"/>
      <c r="L9" s="496"/>
      <c r="M9" s="496"/>
      <c r="N9" s="496">
        <v>350</v>
      </c>
    </row>
    <row r="10" spans="2:14" x14ac:dyDescent="0.2">
      <c r="B10" s="368">
        <v>80074958</v>
      </c>
      <c r="C10" s="438">
        <v>44980</v>
      </c>
      <c r="D10" s="368" t="s">
        <v>356</v>
      </c>
      <c r="E10" s="445">
        <v>200</v>
      </c>
      <c r="F10" s="368" t="s">
        <v>324</v>
      </c>
      <c r="H10" s="54" t="s">
        <v>65</v>
      </c>
      <c r="I10" s="496">
        <v>1300</v>
      </c>
      <c r="J10" s="496"/>
      <c r="K10" s="496"/>
      <c r="L10" s="496"/>
      <c r="M10" s="496"/>
      <c r="N10" s="496">
        <v>1300</v>
      </c>
    </row>
    <row r="11" spans="2:14" x14ac:dyDescent="0.2">
      <c r="B11" s="368">
        <v>80074958</v>
      </c>
      <c r="C11" s="438">
        <v>44980</v>
      </c>
      <c r="D11" s="368" t="s">
        <v>329</v>
      </c>
      <c r="E11" s="445">
        <v>710</v>
      </c>
      <c r="F11" s="368" t="s">
        <v>324</v>
      </c>
      <c r="H11" s="54" t="s">
        <v>329</v>
      </c>
      <c r="I11" s="496"/>
      <c r="J11" s="496">
        <v>710</v>
      </c>
      <c r="K11" s="496"/>
      <c r="L11" s="496"/>
      <c r="M11" s="496"/>
      <c r="N11" s="496">
        <v>710</v>
      </c>
    </row>
    <row r="12" spans="2:14" x14ac:dyDescent="0.2">
      <c r="B12" s="368">
        <v>80074958</v>
      </c>
      <c r="C12" s="438">
        <v>44980</v>
      </c>
      <c r="D12" s="368" t="s">
        <v>372</v>
      </c>
      <c r="E12" s="445">
        <v>200</v>
      </c>
      <c r="F12" s="368" t="s">
        <v>324</v>
      </c>
      <c r="H12" s="54" t="s">
        <v>77</v>
      </c>
      <c r="I12" s="496"/>
      <c r="J12" s="496"/>
      <c r="K12" s="496">
        <v>200</v>
      </c>
      <c r="L12" s="496"/>
      <c r="M12" s="496"/>
      <c r="N12" s="496">
        <v>200</v>
      </c>
    </row>
    <row r="13" spans="2:14" x14ac:dyDescent="0.2">
      <c r="B13" s="368">
        <v>80074964</v>
      </c>
      <c r="C13" s="438">
        <v>44980</v>
      </c>
      <c r="D13" s="368" t="s">
        <v>77</v>
      </c>
      <c r="E13" s="445">
        <v>200</v>
      </c>
      <c r="F13" s="368" t="s">
        <v>325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80074964</v>
      </c>
      <c r="C14" s="438">
        <v>44980</v>
      </c>
      <c r="D14" s="368" t="s">
        <v>261</v>
      </c>
      <c r="E14" s="445">
        <v>150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80074964</v>
      </c>
      <c r="C15" s="438">
        <v>44980</v>
      </c>
      <c r="D15" s="368" t="s">
        <v>369</v>
      </c>
      <c r="E15" s="445">
        <v>600</v>
      </c>
      <c r="F15" s="368" t="s">
        <v>325</v>
      </c>
      <c r="H15" s="54" t="s">
        <v>354</v>
      </c>
      <c r="I15" s="496">
        <v>600</v>
      </c>
      <c r="J15" s="496"/>
      <c r="K15" s="496"/>
      <c r="L15" s="496"/>
      <c r="M15" s="496"/>
      <c r="N15" s="496">
        <v>600</v>
      </c>
    </row>
    <row r="16" spans="2:14" x14ac:dyDescent="0.2">
      <c r="B16" s="368">
        <v>80074964</v>
      </c>
      <c r="C16" s="438">
        <v>44980</v>
      </c>
      <c r="D16" s="368" t="s">
        <v>37</v>
      </c>
      <c r="E16" s="445">
        <v>50</v>
      </c>
      <c r="F16" s="368" t="s">
        <v>326</v>
      </c>
      <c r="H16" s="54" t="s">
        <v>369</v>
      </c>
      <c r="I16" s="496"/>
      <c r="J16" s="496"/>
      <c r="K16" s="496">
        <v>600</v>
      </c>
      <c r="L16" s="496"/>
      <c r="M16" s="496"/>
      <c r="N16" s="496">
        <v>600</v>
      </c>
    </row>
    <row r="17" spans="2:14" x14ac:dyDescent="0.2">
      <c r="B17" s="368" t="s">
        <v>403</v>
      </c>
      <c r="C17" s="438"/>
      <c r="D17" s="368" t="s">
        <v>384</v>
      </c>
      <c r="E17" s="445">
        <v>1300</v>
      </c>
      <c r="F17" s="368" t="s">
        <v>324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500</v>
      </c>
      <c r="J18" s="496"/>
      <c r="K18" s="496"/>
      <c r="L18" s="496"/>
      <c r="M18" s="496"/>
      <c r="N18" s="496">
        <v>500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1300</v>
      </c>
      <c r="K19" s="496"/>
      <c r="L19" s="496"/>
      <c r="M19" s="496"/>
      <c r="N19" s="496">
        <v>1300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150</v>
      </c>
      <c r="L20" s="496"/>
      <c r="M20" s="496"/>
      <c r="N20" s="496">
        <v>150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100</v>
      </c>
      <c r="J21" s="496"/>
      <c r="K21" s="496"/>
      <c r="L21" s="496"/>
      <c r="M21" s="496"/>
      <c r="N21" s="496">
        <v>100</v>
      </c>
    </row>
    <row r="22" spans="2:14" x14ac:dyDescent="0.2">
      <c r="B22" s="368"/>
      <c r="C22" s="438"/>
      <c r="D22" s="368"/>
      <c r="E22" s="368"/>
      <c r="F22" s="368"/>
      <c r="H22" s="54" t="s">
        <v>372</v>
      </c>
      <c r="I22" s="496"/>
      <c r="J22" s="496">
        <v>200</v>
      </c>
      <c r="K22" s="496"/>
      <c r="L22" s="496"/>
      <c r="M22" s="496"/>
      <c r="N22" s="496">
        <v>200</v>
      </c>
    </row>
    <row r="23" spans="2:14" x14ac:dyDescent="0.2">
      <c r="B23" s="368"/>
      <c r="C23" s="438"/>
      <c r="D23" s="368"/>
      <c r="E23" s="368"/>
      <c r="F23" s="368"/>
      <c r="H23" s="54" t="s">
        <v>24</v>
      </c>
      <c r="I23" s="496">
        <v>3950</v>
      </c>
      <c r="J23" s="496">
        <v>2410</v>
      </c>
      <c r="K23" s="496">
        <v>950</v>
      </c>
      <c r="L23" s="496">
        <v>50</v>
      </c>
      <c r="M23" s="496"/>
      <c r="N23" s="496">
        <v>7360</v>
      </c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24:F38" xr:uid="{9EC5766C-40C3-4155-A5BD-BD79DD9085D0}">
      <formula1>$C$53:$C$55</formula1>
    </dataValidation>
    <dataValidation type="list" allowBlank="1" showInputMessage="1" showErrorMessage="1" sqref="D23:D30" xr:uid="{76E715C0-0D36-4A29-A832-9EF0BE95306A}">
      <formula1>$B$45:$B$83</formula1>
    </dataValidation>
    <dataValidation type="list" allowBlank="1" showInputMessage="1" showErrorMessage="1" sqref="D6" xr:uid="{9F8335D2-8B17-46F8-AC54-D8C620692B1D}">
      <formula1>$B$45:$B$82</formula1>
    </dataValidation>
    <dataValidation type="list" allowBlank="1" showInputMessage="1" showErrorMessage="1" sqref="D31" xr:uid="{F4943491-45B9-4604-AFFF-5D1B2BA92B0D}">
      <formula1>$B$45:$B$63</formula1>
    </dataValidation>
    <dataValidation type="list" allowBlank="1" showInputMessage="1" showErrorMessage="1" sqref="D4:D5 D7:D22" xr:uid="{1DA3A3F4-0B0F-4FA0-8385-076278B8F25A}">
      <formula1>$B$45:$B$91</formula1>
    </dataValidation>
    <dataValidation type="list" allowBlank="1" showInputMessage="1" showErrorMessage="1" sqref="F4:F23" xr:uid="{E188991F-DE5F-4850-9ACB-38FA64E71C3E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2CF50-1867-4716-B8C6-F8E294D028C0}">
  <sheetPr filterMode="1">
    <tabColor rgb="FFFFC000"/>
    <pageSetUpPr fitToPage="1"/>
  </sheetPr>
  <dimension ref="A2:W150"/>
  <sheetViews>
    <sheetView showGridLines="0" topLeftCell="A4" zoomScale="85" zoomScaleNormal="85" workbookViewId="0">
      <selection activeCell="B9" sqref="B9:F9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Marzo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407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Marzo 2023'!$H$8:$L$33,2,FALSE),"0")</f>
        <v>300</v>
      </c>
      <c r="F8" s="481">
        <f>IFERROR(VLOOKUP(A8,'Control-EM Marzo 2023'!$H$6:$L$33,3,FALSE),"0")</f>
        <v>3160</v>
      </c>
      <c r="G8" s="371">
        <f t="shared" ref="G8:G55" si="0">E8+F8</f>
        <v>3460</v>
      </c>
      <c r="H8" s="368" t="s">
        <v>12</v>
      </c>
      <c r="I8" s="238">
        <f t="shared" ref="I8:I55" si="1">IFERROR(+D8*G8,"")</f>
        <v>10449.200000000001</v>
      </c>
      <c r="J8" s="295"/>
      <c r="K8" s="270">
        <f t="shared" ref="K8:K44" si="2">I8+F8</f>
        <v>13609.2</v>
      </c>
      <c r="M8" s="373" t="s">
        <v>169</v>
      </c>
      <c r="N8" s="372">
        <f>G8</f>
        <v>3460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Marzo 2023'!$H$8:$L$33,2,FALSE),"0")</f>
        <v>0</v>
      </c>
      <c r="F9" s="481" t="str">
        <f>IFERROR(VLOOKUP(A9,'Control-EM Marzo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Marzo 2023'!$H$8:$L$33,2,FALSE),"0")</f>
        <v>940</v>
      </c>
      <c r="F10" s="481">
        <f>IFERROR(VLOOKUP(A10,'Control-EM Marzo 2023'!$H$6:$L$33,3,FALSE),"0")</f>
        <v>0</v>
      </c>
      <c r="G10" s="371">
        <f t="shared" si="0"/>
        <v>940</v>
      </c>
      <c r="H10" s="368" t="s">
        <v>12</v>
      </c>
      <c r="I10" s="238">
        <f t="shared" si="1"/>
        <v>3797.6</v>
      </c>
      <c r="J10" s="295"/>
      <c r="K10" s="270">
        <f t="shared" si="2"/>
        <v>3797.6</v>
      </c>
      <c r="L10" s="373"/>
      <c r="M10" s="373" t="s">
        <v>152</v>
      </c>
      <c r="N10" s="372">
        <f t="shared" ref="N10:N55" si="4">G10</f>
        <v>940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Marzo 2023'!$H$8:$L$33,2,FALSE),"0")</f>
        <v>2130</v>
      </c>
      <c r="F11" s="481">
        <f>IFERROR(VLOOKUP(A11,'Control-EM Marzo 2023'!$H$6:$L$33,3,FALSE),"0")</f>
        <v>0</v>
      </c>
      <c r="G11" s="371">
        <f t="shared" si="0"/>
        <v>2130</v>
      </c>
      <c r="H11" s="368" t="s">
        <v>12</v>
      </c>
      <c r="I11" s="238">
        <f t="shared" si="1"/>
        <v>6517.8</v>
      </c>
      <c r="J11" s="295"/>
      <c r="K11" s="270">
        <f t="shared" si="2"/>
        <v>6517.8</v>
      </c>
      <c r="L11" s="373"/>
      <c r="M11" s="373" t="s">
        <v>154</v>
      </c>
      <c r="N11" s="372">
        <f t="shared" si="4"/>
        <v>2130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Marzo 2023'!$H$8:$L$33,2,FALSE),"0")</f>
        <v>0</v>
      </c>
      <c r="F12" s="371" t="str">
        <f>IFERROR(VLOOKUP(A12,'Control-EM Marzo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Marzo 2023'!$H$8:$L$33,2,FALSE),"0")</f>
        <v>0</v>
      </c>
      <c r="F13" s="371" t="str">
        <f>IFERROR(VLOOKUP(A13,'Control-EM Marzo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Marzo 2023'!$H$8:$L$33,2,FALSE),"0")</f>
        <v>0</v>
      </c>
      <c r="F14" s="371" t="str">
        <f>IFERROR(VLOOKUP(A14,'Control-EM Marzo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Marzo 2023'!$H$8:$L$33,2,FALSE),"0")</f>
        <v>620</v>
      </c>
      <c r="F15" s="481">
        <f>IFERROR(VLOOKUP(A15,'Control-EM Marzo 2023'!$H$6:$L$33,3,FALSE),"0")</f>
        <v>0</v>
      </c>
      <c r="G15" s="371">
        <f t="shared" si="0"/>
        <v>620</v>
      </c>
      <c r="H15" s="368" t="s">
        <v>12</v>
      </c>
      <c r="I15" s="238">
        <f t="shared" si="1"/>
        <v>2721.7999999999997</v>
      </c>
      <c r="J15" s="295"/>
      <c r="K15" s="270">
        <f t="shared" si="2"/>
        <v>2721.7999999999997</v>
      </c>
      <c r="L15" s="373"/>
      <c r="M15" s="373" t="s">
        <v>156</v>
      </c>
      <c r="N15" s="372">
        <f t="shared" si="4"/>
        <v>620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Marzo 2023'!$H$8:$L$33,2,FALSE),"0")</f>
        <v>95</v>
      </c>
      <c r="F16" s="481">
        <f>IFERROR(VLOOKUP(A16,'Control-EM Marzo 2023'!$H$6:$L$33,3,FALSE),"0")</f>
        <v>0</v>
      </c>
      <c r="G16" s="371">
        <f t="shared" si="0"/>
        <v>95</v>
      </c>
      <c r="H16" s="375" t="s">
        <v>12</v>
      </c>
      <c r="I16" s="238">
        <f t="shared" si="1"/>
        <v>333.45</v>
      </c>
      <c r="J16" s="295"/>
      <c r="K16" s="270">
        <f t="shared" si="2"/>
        <v>333.45</v>
      </c>
      <c r="L16" s="373"/>
      <c r="M16" s="373" t="s">
        <v>347</v>
      </c>
      <c r="N16" s="372">
        <f t="shared" si="4"/>
        <v>95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Marzo 2023'!$H$8:$L$33,2,FALSE),"0")</f>
        <v>0</v>
      </c>
      <c r="F17" s="371" t="str">
        <f>IFERROR(VLOOKUP(A17,'Control-EM Marzo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 t="str">
        <f>IFERROR(VLOOKUP(A18,'Control-EM Marzo 2023'!$H$8:$L$33,2,FALSE),"0")</f>
        <v>0</v>
      </c>
      <c r="F18" s="371" t="str">
        <f>IFERROR(VLOOKUP(A18,'Control-EM Marzo 2023'!$H$6:$L$33,3,FALSE),"0")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Marzo 2023'!$H$8:$L$33,2,FALSE),"0")</f>
        <v>45</v>
      </c>
      <c r="F19" s="481">
        <f>IFERROR(VLOOKUP(A19,'Control-EM Marzo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Marzo 2023'!$H$8:$L$33,2,FALSE),"0")</f>
        <v>0</v>
      </c>
      <c r="F20" s="371" t="str">
        <f>IFERROR(VLOOKUP(A20,'Control-EM Marzo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Marzo 2023'!$H$8:$L$33,2,FALSE),"0")</f>
        <v>0</v>
      </c>
      <c r="F21" s="371" t="str">
        <f>IFERROR(VLOOKUP(A21,'Control-EM Marzo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Marzo 2023'!$H$8:$L$33,2,FALSE),"0")</f>
        <v>0</v>
      </c>
      <c r="F22" s="371" t="str">
        <f>IFERROR(VLOOKUP(A22,'Control-EM Marzo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Marzo 2023'!$H$8:$L$33,2,FALSE),"0")</f>
        <v>0</v>
      </c>
      <c r="F23" s="371" t="str">
        <f>IFERROR(VLOOKUP(A23,'Control-EM Marzo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Marzo 2023'!$H$8:$L$33,2,FALSE),"0")</f>
        <v>0</v>
      </c>
      <c r="F24" s="371" t="str">
        <f>IFERROR(VLOOKUP(A24,'Control-EM Marzo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Marzo 2023'!$H$8:$L$33,2,FALSE),"0")</f>
        <v>0</v>
      </c>
      <c r="F25" s="481">
        <f>IFERROR(VLOOKUP(A25,'Control-EM Marzo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Marzo 2023'!$H$8:$L$33,2,FALSE),"0")</f>
        <v>0</v>
      </c>
      <c r="F26" s="371" t="str">
        <f>IFERROR(VLOOKUP(A26,'Control-EM Marzo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Marzo 2023'!$H$8:$L$33,2,FALSE),"0")</f>
        <v>0</v>
      </c>
      <c r="F27" s="371" t="str">
        <f>IFERROR(VLOOKUP(A27,'Control-EM Marzo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Marzo 2023'!$H$8:$L$33,2,FALSE),"0")</f>
        <v>0</v>
      </c>
      <c r="F28" s="481">
        <f>IFERROR(VLOOKUP(A28,'Control-EM Marzo 2023'!$H$6:$L$33,3,FALSE),"0")</f>
        <v>1650</v>
      </c>
      <c r="G28" s="371">
        <f t="shared" si="0"/>
        <v>1650</v>
      </c>
      <c r="H28" s="375" t="s">
        <v>12</v>
      </c>
      <c r="I28" s="238">
        <f t="shared" si="1"/>
        <v>12193.5</v>
      </c>
      <c r="J28" s="295"/>
      <c r="K28" s="270">
        <f t="shared" si="2"/>
        <v>13843.5</v>
      </c>
      <c r="L28" s="358"/>
      <c r="M28" s="373" t="s">
        <v>176</v>
      </c>
      <c r="N28" s="372">
        <f t="shared" si="4"/>
        <v>1650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Marzo 2023'!$H$8:$L$33,2,FALSE),"0")</f>
        <v>0</v>
      </c>
      <c r="F29" s="371" t="str">
        <f>IFERROR(VLOOKUP(A29,'Control-EM Marzo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Marzo 2023'!$H$8:$L$33,2,FALSE),"0")</f>
        <v>0</v>
      </c>
      <c r="F30" s="371" t="str">
        <f>IFERROR(VLOOKUP(A30,'Control-EM Marzo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Marzo 2023'!$H$8:$L$33,2,FALSE),"0")</f>
        <v>0</v>
      </c>
      <c r="F31" s="371" t="str">
        <f>IFERROR(VLOOKUP(A31,'Control-EM Marzo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Marzo 2023'!$H$8:$L$33,2,FALSE),"0")</f>
        <v>120</v>
      </c>
      <c r="F32" s="481">
        <f>IFERROR(VLOOKUP(A32,'Control-EM Marzo 2023'!$H$6:$L$33,3,FALSE),"0")</f>
        <v>0</v>
      </c>
      <c r="G32" s="371">
        <f t="shared" si="0"/>
        <v>120</v>
      </c>
      <c r="H32" s="368" t="s">
        <v>12</v>
      </c>
      <c r="I32" s="238">
        <f t="shared" si="1"/>
        <v>596.4</v>
      </c>
      <c r="J32" s="295"/>
      <c r="K32" s="270">
        <f t="shared" si="2"/>
        <v>596.4</v>
      </c>
      <c r="M32" s="373" t="s">
        <v>170</v>
      </c>
      <c r="N32" s="372">
        <f t="shared" si="4"/>
        <v>120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Marzo 2023'!$H$8:$L$33,2,FALSE),"0")</f>
        <v>0</v>
      </c>
      <c r="F33" s="371" t="str">
        <f>IFERROR(VLOOKUP(A33,'Control-EM Marzo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Marzo 2023'!$H$8:$L$33,2,FALSE),"0")</f>
        <v>0</v>
      </c>
      <c r="F34" s="371" t="str">
        <f>IFERROR(VLOOKUP(A34,'Control-EM Marzo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Marzo 2023'!$H$8:$L$33,2,FALSE),"0")</f>
        <v>0</v>
      </c>
      <c r="F35" s="371" t="str">
        <f>IFERROR(VLOOKUP(A35,'Control-EM Marzo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Marzo 2023'!$H$8:$L$33,2,FALSE),"0")</f>
        <v>730</v>
      </c>
      <c r="F36" s="481">
        <f>IFERROR(VLOOKUP(A36,'Control-EM Marzo 2023'!$H$6:$L$33,3,FALSE),"0")</f>
        <v>0</v>
      </c>
      <c r="G36" s="371">
        <f t="shared" si="0"/>
        <v>730</v>
      </c>
      <c r="H36" s="375" t="s">
        <v>12</v>
      </c>
      <c r="I36" s="238">
        <f t="shared" si="1"/>
        <v>4912.9000000000005</v>
      </c>
      <c r="J36" s="295"/>
      <c r="K36" s="270">
        <f t="shared" si="2"/>
        <v>4912.9000000000005</v>
      </c>
      <c r="L36" s="358"/>
      <c r="M36" s="373" t="s">
        <v>155</v>
      </c>
      <c r="N36" s="372">
        <f t="shared" si="4"/>
        <v>730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Marzo 2023'!$H$8:$L$33,2,FALSE),"0")</f>
        <v>0</v>
      </c>
      <c r="F37" s="481">
        <f>IFERROR(VLOOKUP(A37,'Control-EM Marzo 2023'!$H$6:$L$33,3,FALSE),"0")</f>
        <v>400</v>
      </c>
      <c r="G37" s="371">
        <f t="shared" si="0"/>
        <v>400</v>
      </c>
      <c r="H37" s="375" t="s">
        <v>12</v>
      </c>
      <c r="I37" s="238">
        <f t="shared" si="1"/>
        <v>1728</v>
      </c>
      <c r="J37" s="295"/>
      <c r="K37" s="270">
        <f t="shared" si="2"/>
        <v>2128</v>
      </c>
      <c r="M37" s="373" t="s">
        <v>173</v>
      </c>
      <c r="N37" s="372">
        <f t="shared" si="4"/>
        <v>400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Marzo 2023'!$H$8:$L$33,2,FALSE),"0")</f>
        <v>0</v>
      </c>
      <c r="F38" s="371" t="str">
        <f>IFERROR(VLOOKUP(A38,'Control-EM Marzo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Marzo 2023'!$H$8:$L$33,2,FALSE),"0")</f>
        <v>200</v>
      </c>
      <c r="F39" s="371">
        <f>IFERROR(VLOOKUP(A39,'Control-EM Marzo 2023'!$H$6:$L$33,3,FALSE),"0")</f>
        <v>0</v>
      </c>
      <c r="G39" s="371">
        <f t="shared" si="0"/>
        <v>200</v>
      </c>
      <c r="H39" s="375" t="s">
        <v>12</v>
      </c>
      <c r="I39" s="238">
        <f t="shared" si="1"/>
        <v>1118</v>
      </c>
      <c r="J39" s="295"/>
      <c r="K39" s="270">
        <f t="shared" si="2"/>
        <v>1118</v>
      </c>
      <c r="M39" s="373" t="s">
        <v>248</v>
      </c>
      <c r="N39" s="372">
        <f t="shared" si="4"/>
        <v>200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Marzo 2023'!$H$8:$L$33,2,FALSE),"0")</f>
        <v>0</v>
      </c>
      <c r="F40" s="481">
        <f>IFERROR(VLOOKUP(A40,'Control-EM Marzo 2023'!$H$6:$L$33,3,FALSE),"0")</f>
        <v>1660</v>
      </c>
      <c r="G40" s="371">
        <f t="shared" si="0"/>
        <v>1660</v>
      </c>
      <c r="H40" s="368" t="s">
        <v>12</v>
      </c>
      <c r="I40" s="238">
        <f t="shared" si="1"/>
        <v>9063.6</v>
      </c>
      <c r="J40" s="295"/>
      <c r="K40" s="270">
        <f t="shared" si="2"/>
        <v>10723.6</v>
      </c>
      <c r="M40" s="373" t="s">
        <v>189</v>
      </c>
      <c r="N40" s="372">
        <f t="shared" si="4"/>
        <v>1660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Marzo 2023'!$H$8:$L$33,2,FALSE),"0")</f>
        <v>0</v>
      </c>
      <c r="F41" s="371" t="str">
        <f>IFERROR(VLOOKUP(A41,'Control-EM Marzo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Marzo 2023'!$H$8:$L$33,2,FALSE),"0")</f>
        <v>0</v>
      </c>
      <c r="F42" s="481">
        <f>IFERROR(VLOOKUP(A42,'Control-EM Marzo 2023'!$H$6:$L$33,3,FALSE),"0")</f>
        <v>285</v>
      </c>
      <c r="G42" s="371">
        <f t="shared" si="0"/>
        <v>285</v>
      </c>
      <c r="H42" s="368" t="s">
        <v>12</v>
      </c>
      <c r="I42" s="238">
        <f t="shared" si="1"/>
        <v>1168.5</v>
      </c>
      <c r="J42" s="295"/>
      <c r="K42" s="270">
        <f t="shared" si="2"/>
        <v>1453.5</v>
      </c>
      <c r="L42" s="381"/>
      <c r="M42" s="373" t="s">
        <v>244</v>
      </c>
      <c r="N42" s="372">
        <f t="shared" si="4"/>
        <v>285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Marzo 2023'!$H$8:$L$33,2,FALSE),"0")</f>
        <v>260</v>
      </c>
      <c r="F43" s="481">
        <f>IFERROR(VLOOKUP(A43,'Control-EM Marzo 2023'!$H$6:$L$33,3,FALSE),"0")</f>
        <v>0</v>
      </c>
      <c r="G43" s="371">
        <f t="shared" si="0"/>
        <v>260</v>
      </c>
      <c r="H43" s="375" t="s">
        <v>12</v>
      </c>
      <c r="I43" s="238">
        <f t="shared" si="1"/>
        <v>1066</v>
      </c>
      <c r="J43" s="295"/>
      <c r="K43" s="270">
        <f t="shared" si="2"/>
        <v>1066</v>
      </c>
      <c r="M43" s="373" t="s">
        <v>249</v>
      </c>
      <c r="N43" s="372">
        <f t="shared" si="4"/>
        <v>260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Marzo 2023'!$H$8:$L$33,2,FALSE),"0")</f>
        <v>0</v>
      </c>
      <c r="F44" s="371" t="str">
        <f>IFERROR(VLOOKUP(A44,'Control-EM Marzo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Marzo 2023'!$H$8:$L$33,2,FALSE),"0")</f>
        <v>0</v>
      </c>
      <c r="F45" s="371" t="str">
        <f>IFERROR(VLOOKUP(A45,'Control-EM Marzo 2023'!$H$6:$L$33,3,FALSE),"0")</f>
        <v>0</v>
      </c>
      <c r="G45" s="371">
        <f t="shared" si="0"/>
        <v>0</v>
      </c>
      <c r="H45" s="368" t="str">
        <f>IFERROR(VLOOKUP(A46,'Control -LR-ES Marzo 2023'!$H$7:$N$22,4,FALSE),"0")</f>
        <v>0</v>
      </c>
      <c r="I45" s="238">
        <f t="shared" si="1"/>
        <v>0</v>
      </c>
      <c r="J45" s="368"/>
      <c r="K45" s="385"/>
      <c r="L45" s="386"/>
      <c r="M45" s="373" t="str">
        <f>A46</f>
        <v xml:space="preserve">RT760 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Marzo 2023'!$H$8:$L$33,2,FALSE),"0")</f>
        <v>0</v>
      </c>
      <c r="F46" s="371" t="str">
        <f>IFERROR(VLOOKUP(A46,'Control-EM Marzo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Marzo 2023'!$H$8:$L$33,2,FALSE),"0")</f>
        <v>0</v>
      </c>
      <c r="F47" s="371" t="str">
        <f>IFERROR(VLOOKUP(A47,'Control-EM Marzo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Marzo 2023'!$H$8:$L$33,2,FALSE),"0")</f>
        <v>0</v>
      </c>
      <c r="F48" s="371" t="str">
        <f>IFERROR(VLOOKUP(A48,'Control-EM Marzo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Marzo 2023'!$H$8:$L$33,2,FALSE),"0")</f>
        <v>290</v>
      </c>
      <c r="F49" s="481">
        <f>IFERROR(VLOOKUP(A49,'Control-EM Marzo 2023'!$H$6:$L$33,3,FALSE),"0")</f>
        <v>0</v>
      </c>
      <c r="G49" s="371">
        <f t="shared" si="0"/>
        <v>290</v>
      </c>
      <c r="H49" s="375" t="s">
        <v>12</v>
      </c>
      <c r="I49" s="238">
        <f t="shared" si="1"/>
        <v>1682</v>
      </c>
      <c r="J49" s="295"/>
      <c r="K49" s="270"/>
      <c r="M49" s="373" t="s">
        <v>345</v>
      </c>
      <c r="N49" s="372">
        <f t="shared" si="4"/>
        <v>290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Marzo 2023'!$H$8:$L$33,2,FALSE),"0")</f>
        <v>0</v>
      </c>
      <c r="F50" s="371" t="str">
        <f>IFERROR(VLOOKUP(A50,'Control-EM Marzo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Marzo 2023'!$H$8:$L$33,2,FALSE),"0")</f>
        <v>0</v>
      </c>
      <c r="F51" s="371" t="str">
        <f>IFERROR(VLOOKUP(A51,'Control-EM Marzo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Marzo 2023'!$H$8:$L$33,2,FALSE),"0")</f>
        <v>0</v>
      </c>
      <c r="F52" s="371" t="str">
        <f>IFERROR(VLOOKUP(A52,'Control-EM Marzo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Marzo 2023'!$H$8:$L$33,2,FALSE),"0")</f>
        <v>0</v>
      </c>
      <c r="F53" s="371" t="str">
        <f>IFERROR(VLOOKUP(A53,'Control-EM Marzo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Marzo 2023'!$H$8:$L$33,2,FALSE),"0")</f>
        <v>1890</v>
      </c>
      <c r="F54" s="481">
        <f>IFERROR(VLOOKUP(A54,'Control-EM Marzo 2023'!$H$6:$L$33,3,FALSE),"0")</f>
        <v>0</v>
      </c>
      <c r="G54" s="371">
        <f t="shared" si="0"/>
        <v>1890</v>
      </c>
      <c r="H54" s="375" t="s">
        <v>12</v>
      </c>
      <c r="I54" s="238">
        <f t="shared" si="1"/>
        <v>10565.1</v>
      </c>
      <c r="J54" s="295"/>
      <c r="K54" s="295"/>
      <c r="L54" s="295"/>
      <c r="M54" s="373">
        <v>20002380</v>
      </c>
      <c r="N54" s="372">
        <f t="shared" si="4"/>
        <v>1890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Marzo 2023'!$H$8:$L$33,2,FALSE),"0")</f>
        <v>1910</v>
      </c>
      <c r="F55" s="481">
        <f>IFERROR(VLOOKUP(A55,'Control-EM Marzo 2023'!$H$6:$L$33,3,FALSE),"0")</f>
        <v>0</v>
      </c>
      <c r="G55" s="371">
        <f t="shared" si="0"/>
        <v>1910</v>
      </c>
      <c r="H55" s="375" t="s">
        <v>12</v>
      </c>
      <c r="I55" s="238">
        <f t="shared" si="1"/>
        <v>9416.2999999999993</v>
      </c>
      <c r="J55" s="295"/>
      <c r="K55" s="295"/>
      <c r="L55" s="295"/>
      <c r="M55" s="373">
        <v>20002186</v>
      </c>
      <c r="N55" s="372">
        <f t="shared" si="4"/>
        <v>1910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9530</v>
      </c>
      <c r="F56" s="326">
        <f>SUM(F8:F55)</f>
        <v>8955</v>
      </c>
      <c r="G56" s="333">
        <f>SUM(G8:G55)</f>
        <v>18485</v>
      </c>
      <c r="H56" s="390" t="s">
        <v>12</v>
      </c>
      <c r="I56" s="333">
        <f>SUM(I8:I55)</f>
        <v>83429.450000000012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83429.450000000012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4" t="s">
        <v>307</v>
      </c>
      <c r="D59" s="596"/>
      <c r="E59" s="596"/>
      <c r="F59" s="596"/>
      <c r="G59" s="597"/>
      <c r="H59" s="273">
        <f>I59/I58</f>
        <v>0.52425911953153215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43738.649999999994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57" t="s">
        <v>308</v>
      </c>
      <c r="D60" s="599"/>
      <c r="E60" s="599"/>
      <c r="F60" s="599"/>
      <c r="G60" s="600"/>
      <c r="H60" s="273">
        <f>I60/I58</f>
        <v>0.47574088046846763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39690.800000000003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83429.45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79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79" t="s">
        <v>302</v>
      </c>
      <c r="D63" s="579"/>
      <c r="E63" s="579"/>
      <c r="F63" s="394">
        <v>2014462.08</v>
      </c>
      <c r="G63" s="279">
        <v>0.6</v>
      </c>
      <c r="H63" s="368" t="s">
        <v>10</v>
      </c>
      <c r="I63" s="482">
        <f>(F63*G63)</f>
        <v>1208677.2479999999</v>
      </c>
      <c r="J63" s="296"/>
      <c r="K63" s="410"/>
      <c r="L63" s="381"/>
      <c r="M63" s="342">
        <v>20002369</v>
      </c>
      <c r="N63" s="343">
        <f>F63</f>
        <v>2014462.08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84686.438000000009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1208677.2479999999</v>
      </c>
      <c r="I66" s="541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20"/>
        <filter val="1650"/>
        <filter val="1660"/>
        <filter val="18.485,00"/>
        <filter val="1890"/>
        <filter val="1910"/>
        <filter val="200"/>
        <filter val="2130"/>
        <filter val="260"/>
        <filter val="285"/>
        <filter val="290"/>
        <filter val="3460"/>
        <filter val="400"/>
        <filter val="620"/>
        <filter val="730"/>
        <filter val="900"/>
        <filter val="940"/>
        <filter val="945"/>
        <filter val="95"/>
        <filter val="USD 72.980,25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6F94-3D1C-4BF5-89FF-88DF51D87F7A}">
  <sheetPr>
    <pageSetUpPr fitToPage="1"/>
  </sheetPr>
  <dimension ref="A1:M103"/>
  <sheetViews>
    <sheetView zoomScaleNormal="100" workbookViewId="0">
      <selection activeCell="B9" sqref="B9:F9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80077258</v>
      </c>
      <c r="C4" s="438">
        <v>45008</v>
      </c>
      <c r="D4" s="368" t="s">
        <v>357</v>
      </c>
      <c r="E4" s="368">
        <v>95</v>
      </c>
      <c r="F4" s="368" t="s">
        <v>286</v>
      </c>
      <c r="G4" s="393"/>
    </row>
    <row r="5" spans="2:13" x14ac:dyDescent="0.2">
      <c r="B5" s="368">
        <v>80077258</v>
      </c>
      <c r="C5" s="438">
        <v>45008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80077258</v>
      </c>
      <c r="C6" s="438">
        <v>45008</v>
      </c>
      <c r="D6" s="368" t="s">
        <v>31</v>
      </c>
      <c r="E6" s="368">
        <v>940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80077258</v>
      </c>
      <c r="C7" s="438">
        <v>45008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80077258</v>
      </c>
      <c r="C8" s="438">
        <v>45008</v>
      </c>
      <c r="D8" s="368" t="s">
        <v>37</v>
      </c>
      <c r="E8" s="368">
        <v>2130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80077258</v>
      </c>
      <c r="C9" s="438">
        <v>45008</v>
      </c>
      <c r="D9" s="368" t="s">
        <v>366</v>
      </c>
      <c r="E9" s="368">
        <v>120</v>
      </c>
      <c r="F9" s="368" t="s">
        <v>286</v>
      </c>
      <c r="H9" s="54" t="s">
        <v>32</v>
      </c>
      <c r="I9" s="499">
        <v>300</v>
      </c>
      <c r="J9" s="499">
        <v>3160</v>
      </c>
      <c r="K9" s="499"/>
      <c r="L9" s="499">
        <v>3460</v>
      </c>
      <c r="M9" s="356"/>
    </row>
    <row r="10" spans="2:13" x14ac:dyDescent="0.2">
      <c r="B10" s="368">
        <v>80077258</v>
      </c>
      <c r="C10" s="438">
        <v>45008</v>
      </c>
      <c r="D10" s="368" t="s">
        <v>369</v>
      </c>
      <c r="E10" s="368">
        <v>730</v>
      </c>
      <c r="F10" s="368" t="s">
        <v>286</v>
      </c>
      <c r="H10" s="247" t="s">
        <v>142</v>
      </c>
      <c r="I10" s="500"/>
      <c r="J10" s="500">
        <v>1650</v>
      </c>
      <c r="K10" s="500"/>
      <c r="L10" s="500">
        <v>1650</v>
      </c>
      <c r="M10" s="356"/>
    </row>
    <row r="11" spans="2:13" x14ac:dyDescent="0.2">
      <c r="B11" s="368">
        <v>80077258</v>
      </c>
      <c r="C11" s="438">
        <v>45008</v>
      </c>
      <c r="D11" s="368" t="s">
        <v>356</v>
      </c>
      <c r="E11" s="368">
        <v>620</v>
      </c>
      <c r="F11" s="368" t="s">
        <v>286</v>
      </c>
      <c r="H11" s="54" t="s">
        <v>77</v>
      </c>
      <c r="I11" s="499"/>
      <c r="J11" s="499">
        <v>1660</v>
      </c>
      <c r="K11" s="499"/>
      <c r="L11" s="499">
        <v>1660</v>
      </c>
      <c r="M11" s="356"/>
    </row>
    <row r="12" spans="2:13" x14ac:dyDescent="0.2">
      <c r="B12" s="368">
        <v>80077258</v>
      </c>
      <c r="C12" s="438">
        <v>45008</v>
      </c>
      <c r="D12" s="368" t="s">
        <v>340</v>
      </c>
      <c r="E12" s="368">
        <v>290</v>
      </c>
      <c r="F12" s="368" t="s">
        <v>286</v>
      </c>
      <c r="H12" s="54" t="s">
        <v>31</v>
      </c>
      <c r="I12" s="499">
        <v>940</v>
      </c>
      <c r="J12" s="499"/>
      <c r="K12" s="499"/>
      <c r="L12" s="499">
        <v>940</v>
      </c>
      <c r="M12" s="356"/>
    </row>
    <row r="13" spans="2:13" x14ac:dyDescent="0.2">
      <c r="B13" s="368">
        <v>80077258</v>
      </c>
      <c r="C13" s="438">
        <v>45008</v>
      </c>
      <c r="D13" s="368" t="s">
        <v>375</v>
      </c>
      <c r="E13" s="368">
        <v>260</v>
      </c>
      <c r="F13" s="368" t="s">
        <v>286</v>
      </c>
      <c r="H13" s="54" t="s">
        <v>37</v>
      </c>
      <c r="I13" s="499">
        <v>2130</v>
      </c>
      <c r="J13" s="499"/>
      <c r="K13" s="499"/>
      <c r="L13" s="499">
        <v>2130</v>
      </c>
      <c r="M13" s="356"/>
    </row>
    <row r="14" spans="2:13" x14ac:dyDescent="0.2">
      <c r="B14" s="368">
        <v>80077258</v>
      </c>
      <c r="C14" s="438">
        <v>45008</v>
      </c>
      <c r="D14" s="368" t="s">
        <v>372</v>
      </c>
      <c r="E14" s="368">
        <v>200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/>
      <c r="E15" s="368"/>
      <c r="F15" s="368"/>
      <c r="H15" s="54" t="s">
        <v>228</v>
      </c>
      <c r="I15" s="499">
        <v>1910</v>
      </c>
      <c r="J15" s="499"/>
      <c r="K15" s="499"/>
      <c r="L15" s="499">
        <v>1910</v>
      </c>
      <c r="M15" s="356"/>
    </row>
    <row r="16" spans="2:13" x14ac:dyDescent="0.2">
      <c r="B16" s="113">
        <v>80077264</v>
      </c>
      <c r="C16" s="438">
        <v>45008</v>
      </c>
      <c r="D16" s="368" t="s">
        <v>374</v>
      </c>
      <c r="E16" s="368">
        <v>285</v>
      </c>
      <c r="F16" s="368" t="s">
        <v>310</v>
      </c>
      <c r="H16" s="54" t="s">
        <v>340</v>
      </c>
      <c r="I16" s="499">
        <v>290</v>
      </c>
      <c r="J16" s="499"/>
      <c r="K16" s="499"/>
      <c r="L16" s="499">
        <v>290</v>
      </c>
      <c r="M16" s="356"/>
    </row>
    <row r="17" spans="1:13" x14ac:dyDescent="0.2">
      <c r="B17" s="113">
        <v>80077264</v>
      </c>
      <c r="C17" s="438">
        <v>45008</v>
      </c>
      <c r="D17" s="368" t="s">
        <v>30</v>
      </c>
      <c r="E17" s="368">
        <v>900</v>
      </c>
      <c r="F17" s="368" t="s">
        <v>310</v>
      </c>
      <c r="H17" s="54" t="s">
        <v>375</v>
      </c>
      <c r="I17" s="499">
        <v>260</v>
      </c>
      <c r="J17" s="499"/>
      <c r="K17" s="499"/>
      <c r="L17" s="499">
        <v>260</v>
      </c>
      <c r="M17" s="356"/>
    </row>
    <row r="18" spans="1:13" x14ac:dyDescent="0.2">
      <c r="B18" s="113">
        <v>80077264</v>
      </c>
      <c r="C18" s="438">
        <v>45008</v>
      </c>
      <c r="D18" s="368" t="s">
        <v>63</v>
      </c>
      <c r="E18" s="368">
        <v>900</v>
      </c>
      <c r="F18" s="368" t="s">
        <v>310</v>
      </c>
      <c r="H18" s="54" t="s">
        <v>374</v>
      </c>
      <c r="I18" s="499"/>
      <c r="J18" s="499">
        <v>285</v>
      </c>
      <c r="K18" s="499"/>
      <c r="L18" s="499">
        <v>285</v>
      </c>
      <c r="M18" s="356"/>
    </row>
    <row r="19" spans="1:13" x14ac:dyDescent="0.2">
      <c r="B19" s="113">
        <v>80077264</v>
      </c>
      <c r="C19" s="438">
        <v>45008</v>
      </c>
      <c r="D19" s="368" t="s">
        <v>142</v>
      </c>
      <c r="E19" s="368">
        <v>1650</v>
      </c>
      <c r="F19" s="368" t="s">
        <v>310</v>
      </c>
      <c r="H19" s="54" t="s">
        <v>357</v>
      </c>
      <c r="I19" s="499">
        <v>95</v>
      </c>
      <c r="J19" s="499"/>
      <c r="K19" s="499"/>
      <c r="L19" s="499">
        <v>95</v>
      </c>
      <c r="M19" s="356"/>
    </row>
    <row r="20" spans="1:13" x14ac:dyDescent="0.2">
      <c r="B20" s="113">
        <v>80077264</v>
      </c>
      <c r="C20" s="438">
        <v>45008</v>
      </c>
      <c r="D20" s="368" t="s">
        <v>77</v>
      </c>
      <c r="E20" s="368">
        <v>1660</v>
      </c>
      <c r="F20" s="368" t="s">
        <v>310</v>
      </c>
      <c r="H20" s="54" t="s">
        <v>369</v>
      </c>
      <c r="I20" s="499">
        <v>730</v>
      </c>
      <c r="J20" s="499"/>
      <c r="K20" s="499"/>
      <c r="L20" s="499">
        <v>730</v>
      </c>
      <c r="M20" s="356"/>
    </row>
    <row r="21" spans="1:13" x14ac:dyDescent="0.2">
      <c r="B21" s="113">
        <v>80077264</v>
      </c>
      <c r="C21" s="438">
        <v>45008</v>
      </c>
      <c r="D21" s="368" t="s">
        <v>32</v>
      </c>
      <c r="E21" s="368">
        <v>3160</v>
      </c>
      <c r="F21" s="368" t="s">
        <v>310</v>
      </c>
      <c r="H21" s="54" t="s">
        <v>370</v>
      </c>
      <c r="I21" s="499"/>
      <c r="J21" s="499">
        <v>400</v>
      </c>
      <c r="K21" s="499"/>
      <c r="L21" s="499">
        <v>400</v>
      </c>
      <c r="M21" s="356"/>
    </row>
    <row r="22" spans="1:13" s="393" customFormat="1" x14ac:dyDescent="0.2">
      <c r="A22" s="356"/>
      <c r="B22" s="113">
        <v>80077264</v>
      </c>
      <c r="C22" s="438">
        <v>45008</v>
      </c>
      <c r="D22" s="368" t="s">
        <v>370</v>
      </c>
      <c r="E22" s="368">
        <v>400</v>
      </c>
      <c r="F22" s="368" t="s">
        <v>310</v>
      </c>
      <c r="G22" s="356"/>
      <c r="H22" s="54" t="s">
        <v>356</v>
      </c>
      <c r="I22" s="499">
        <v>620</v>
      </c>
      <c r="J22" s="499"/>
      <c r="K22" s="499"/>
      <c r="L22" s="499">
        <v>620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366</v>
      </c>
      <c r="I23" s="499">
        <v>120</v>
      </c>
      <c r="J23" s="499"/>
      <c r="K23" s="499"/>
      <c r="L23" s="499">
        <v>120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384</v>
      </c>
      <c r="I24" s="499">
        <v>1890</v>
      </c>
      <c r="J24" s="499"/>
      <c r="K24" s="499"/>
      <c r="L24" s="499">
        <v>1890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372</v>
      </c>
      <c r="I26" s="499">
        <v>200</v>
      </c>
      <c r="J26" s="499"/>
      <c r="K26" s="499"/>
      <c r="L26" s="499">
        <v>200</v>
      </c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9530</v>
      </c>
      <c r="J27" s="502">
        <v>8955</v>
      </c>
      <c r="K27" s="502"/>
      <c r="L27" s="503">
        <v>18485</v>
      </c>
    </row>
    <row r="28" spans="1:13" s="393" customFormat="1" x14ac:dyDescent="0.2">
      <c r="A28" s="356"/>
      <c r="B28" s="368" t="s">
        <v>410</v>
      </c>
      <c r="C28" s="438"/>
      <c r="D28" s="368" t="s">
        <v>384</v>
      </c>
      <c r="E28" s="368">
        <v>1890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 t="s">
        <v>411</v>
      </c>
      <c r="C29" s="438"/>
      <c r="D29" s="368" t="s">
        <v>228</v>
      </c>
      <c r="E29" s="368">
        <v>1910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200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400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F35:F42 F4:F31" xr:uid="{F450AB1B-852A-40D0-8DC7-D83C1D5EB236}">
      <formula1>$C$57:$C$59</formula1>
    </dataValidation>
    <dataValidation type="list" allowBlank="1" showInputMessage="1" showErrorMessage="1" sqref="D35:D36 D4:D31" xr:uid="{2A3AA402-A04D-43E6-83A8-BC689FF1667D}">
      <formula1>$B$57:$B$103</formula1>
    </dataValidation>
    <dataValidation type="list" allowBlank="1" showInputMessage="1" showErrorMessage="1" sqref="D43" xr:uid="{18909207-EB02-4BDC-BF5B-6F5CA776D62A}">
      <formula1>$B$57:$B$76</formula1>
    </dataValidation>
    <dataValidation type="list" allowBlank="1" showInputMessage="1" showErrorMessage="1" sqref="D37:D42" xr:uid="{C9AC83EF-D5FE-4E76-8DDD-429B59D293F1}">
      <formula1>$B$57:$B$95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67C0-655B-41A7-A49C-51D9ECCFE69F}">
  <sheetPr filterMode="1">
    <tabColor rgb="FFFFC000"/>
    <pageSetUpPr fitToPage="1"/>
  </sheetPr>
  <dimension ref="A2:V153"/>
  <sheetViews>
    <sheetView showGridLines="0" topLeftCell="A62" zoomScale="80" zoomScaleNormal="80" workbookViewId="0">
      <selection activeCell="B9" sqref="B9:F9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408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Marzo 2023'!$H$7:$N$22,3,FALSE),"0")</f>
        <v>0</v>
      </c>
      <c r="F8" s="368">
        <f>IFERROR(VLOOKUP(A8,'Control -LR-ES Marzo 2023'!$H$7:$N$22,2,FALSE),"0")</f>
        <v>1130</v>
      </c>
      <c r="G8" s="368">
        <f>IFERROR(VLOOKUP(A8,'Control -LR-ES Marzo 2023'!$H$7:$N$22,5,FALSE),"0")</f>
        <v>0</v>
      </c>
      <c r="H8" s="368">
        <f>IFERROR(VLOOKUP(A8,'Control -LR-ES Marzo 2023'!$H$7:$N$22,4,FALSE),"0")</f>
        <v>0</v>
      </c>
      <c r="I8" s="326">
        <f>E8+F8+G8+H8</f>
        <v>1130</v>
      </c>
      <c r="J8" s="368" t="s">
        <v>12</v>
      </c>
      <c r="K8" s="385">
        <f>I8*D8</f>
        <v>3412.6</v>
      </c>
      <c r="L8" s="454"/>
      <c r="M8" s="380" t="s">
        <v>169</v>
      </c>
      <c r="N8" s="372">
        <f>I8</f>
        <v>1130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Marzo 2023'!$H$7:$N$22,3,FALSE),"0")</f>
        <v>0</v>
      </c>
      <c r="F9" s="368" t="str">
        <f>IFERROR(VLOOKUP(A9,'Control -LR-ES Marzo 2023'!$H$7:$N$22,2,FALSE),"0")</f>
        <v>0</v>
      </c>
      <c r="G9" s="368" t="str">
        <f>IFERROR(VLOOKUP(A9,'Control -LR-ES Marzo 2023'!$H$7:$N$22,5,FALSE),"0")</f>
        <v>0</v>
      </c>
      <c r="H9" s="368" t="str">
        <f>IFERROR(VLOOKUP(A9,'Control -LR-ES Marzo 2023'!$H$7:$N$22,4,FALSE),"0")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Marzo 2023'!$H$7:$N$22,3,FALSE),"0")</f>
        <v>0</v>
      </c>
      <c r="F10" s="368">
        <f>IFERROR(VLOOKUP(A10,'Control -LR-ES Marzo 2023'!$H$7:$N$22,2,FALSE),"0")</f>
        <v>0</v>
      </c>
      <c r="G10" s="368">
        <f>IFERROR(VLOOKUP(A10,'Control -LR-ES Marzo 2023'!$H$7:$N$22,5,FALSE),"0")</f>
        <v>100</v>
      </c>
      <c r="H10" s="368">
        <f>IFERROR(VLOOKUP(A10,'Control -LR-ES Marzo 2023'!$H$7:$N$22,4,FALSE),"0")</f>
        <v>0</v>
      </c>
      <c r="I10" s="326">
        <f t="shared" si="1"/>
        <v>100</v>
      </c>
      <c r="J10" s="368" t="s">
        <v>12</v>
      </c>
      <c r="K10" s="385">
        <f t="shared" si="2"/>
        <v>306</v>
      </c>
      <c r="L10" s="454"/>
      <c r="M10" s="373" t="s">
        <v>154</v>
      </c>
      <c r="N10" s="372">
        <f t="shared" si="3"/>
        <v>100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Marzo 2023'!$H$7:$N$22,3,FALSE),"0")</f>
        <v>0</v>
      </c>
      <c r="F11" s="368" t="str">
        <f>IFERROR(VLOOKUP(A11,'Control -LR-ES Marzo 2023'!$H$7:$N$22,2,FALSE),"0")</f>
        <v>0</v>
      </c>
      <c r="G11" s="368" t="str">
        <f>IFERROR(VLOOKUP(A11,'Control -LR-ES Marzo 2023'!$H$7:$N$22,5,FALSE),"0")</f>
        <v>0</v>
      </c>
      <c r="H11" s="368" t="str">
        <f>IFERROR(VLOOKUP(A11,'Control -LR-ES Marzo 2023'!$H$7:$N$22,4,FALSE),"0")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Marzo 2023'!$H$7:$N$22,3,FALSE),"0")</f>
        <v>0</v>
      </c>
      <c r="F12" s="368">
        <f>IFERROR(VLOOKUP(A12,'Control -LR-ES Marzo 2023'!$H$7:$N$22,2,FALSE),"0")</f>
        <v>580</v>
      </c>
      <c r="G12" s="368">
        <f>IFERROR(VLOOKUP(A12,'Control -LR-ES Marzo 2023'!$H$7:$N$22,5,FALSE),"0")</f>
        <v>0</v>
      </c>
      <c r="H12" s="368">
        <f>IFERROR(VLOOKUP(A12,'Control -LR-ES Marzo 2023'!$H$7:$N$22,4,FALSE),"0")</f>
        <v>0</v>
      </c>
      <c r="I12" s="326">
        <f t="shared" si="1"/>
        <v>580</v>
      </c>
      <c r="J12" s="368" t="s">
        <v>12</v>
      </c>
      <c r="K12" s="385">
        <f t="shared" si="2"/>
        <v>2082.1999999999998</v>
      </c>
      <c r="L12" s="454"/>
      <c r="M12" s="373" t="s">
        <v>245</v>
      </c>
      <c r="N12" s="372">
        <f t="shared" si="3"/>
        <v>580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Marzo 2023'!$H$7:$N$22,3,FALSE),"0")</f>
        <v>0</v>
      </c>
      <c r="F13" s="368" t="str">
        <f>IFERROR(VLOOKUP(A13,'Control -LR-ES Marzo 2023'!$H$7:$N$22,2,FALSE),"0")</f>
        <v>0</v>
      </c>
      <c r="G13" s="368" t="str">
        <f>IFERROR(VLOOKUP(A13,'Control -LR-ES Marzo 2023'!$H$7:$N$22,5,FALSE),"0")</f>
        <v>0</v>
      </c>
      <c r="H13" s="368" t="str">
        <f>IFERROR(VLOOKUP(A13,'Control -LR-ES Marzo 2023'!$H$7:$N$22,4,FALSE),"0")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Marzo 2023'!$H$7:$N$22,3,FALSE),"0")</f>
        <v>200</v>
      </c>
      <c r="F14" s="368">
        <f>IFERROR(VLOOKUP(A14,'Control -LR-ES Marzo 2023'!$H$7:$N$22,2,FALSE),"0")</f>
        <v>0</v>
      </c>
      <c r="G14" s="368">
        <f>IFERROR(VLOOKUP(A14,'Control -LR-ES Marzo 2023'!$H$7:$N$22,5,FALSE),"0")</f>
        <v>0</v>
      </c>
      <c r="H14" s="368">
        <f>IFERROR(VLOOKUP(A14,'Control -LR-ES Marzo 2023'!$H$7:$N$22,4,FALSE),"0")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Marzo 2023'!$H$7:$N$22,3,FALSE),"0")</f>
        <v>0</v>
      </c>
      <c r="F15" s="368" t="str">
        <f>IFERROR(VLOOKUP(A15,'Control -LR-ES Marzo 2023'!$H$7:$N$22,2,FALSE),"0")</f>
        <v>0</v>
      </c>
      <c r="G15" s="368" t="str">
        <f>IFERROR(VLOOKUP(A15,'Control -LR-ES Marzo 2023'!$H$7:$N$22,5,FALSE),"0")</f>
        <v>0</v>
      </c>
      <c r="H15" s="368" t="str">
        <f>IFERROR(VLOOKUP(A15,'Control -LR-ES Marzo 2023'!$H$7:$N$22,4,FALSE),"0")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Marzo 2023'!$H$7:$N$22,3,FALSE),"0")</f>
        <v>0</v>
      </c>
      <c r="F16" s="368" t="str">
        <f>IFERROR(VLOOKUP(A16,'Control -LR-ES Marzo 2023'!$H$7:$N$22,2,FALSE),"0")</f>
        <v>0</v>
      </c>
      <c r="G16" s="368" t="str">
        <f>IFERROR(VLOOKUP(A16,'Control -LR-ES Marzo 2023'!$H$7:$N$22,5,FALSE),"0")</f>
        <v>0</v>
      </c>
      <c r="H16" s="368" t="str">
        <f>IFERROR(VLOOKUP(A16,'Control -LR-ES Marzo 2023'!$H$7:$N$22,4,FALSE),"0")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Marzo 2023'!$H$7:$N$22,3,FALSE),"0")</f>
        <v>0</v>
      </c>
      <c r="F17" s="368" t="str">
        <f>IFERROR(VLOOKUP(A17,'Control -LR-ES Marzo 2023'!$H$7:$N$22,2,FALSE),"0")</f>
        <v>0</v>
      </c>
      <c r="G17" s="368" t="str">
        <f>IFERROR(VLOOKUP(A17,'Control -LR-ES Marzo 2023'!$H$7:$N$22,5,FALSE),"0")</f>
        <v>0</v>
      </c>
      <c r="H17" s="368" t="str">
        <f>IFERROR(VLOOKUP(A17,'Control -LR-ES Marzo 2023'!$H$7:$N$22,4,FALSE),"0")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Marzo 2023'!$H$7:$N$22,3,FALSE),"0")</f>
        <v>0</v>
      </c>
      <c r="F18" s="368" t="str">
        <f>IFERROR(VLOOKUP(A18,'Control -LR-ES Marzo 2023'!$H$7:$N$22,2,FALSE),"0")</f>
        <v>0</v>
      </c>
      <c r="G18" s="368" t="str">
        <f>IFERROR(VLOOKUP(A18,'Control -LR-ES Marzo 2023'!$H$7:$N$22,5,FALSE),"0")</f>
        <v>0</v>
      </c>
      <c r="H18" s="368" t="str">
        <f>IFERROR(VLOOKUP(A18,'Control -LR-ES Marzo 2023'!$H$7:$N$22,4,FALSE),"0")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Marzo 2023'!$H$7:$N$22,3,FALSE),"0")</f>
        <v>0</v>
      </c>
      <c r="F19" s="368" t="str">
        <f>IFERROR(VLOOKUP(A19,'Control -LR-ES Marzo 2023'!$H$7:$N$22,2,FALSE),"0")</f>
        <v>0</v>
      </c>
      <c r="G19" s="368" t="str">
        <f>IFERROR(VLOOKUP(A19,'Control -LR-ES Marzo 2023'!$H$7:$N$22,5,FALSE),"0")</f>
        <v>0</v>
      </c>
      <c r="H19" s="368" t="str">
        <f>IFERROR(VLOOKUP(A19,'Control -LR-ES Marzo 2023'!$H$7:$N$22,4,FALSE),"0")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Marzo 2023'!$H$7:$N$22,3,FALSE),"0")</f>
        <v>0</v>
      </c>
      <c r="F20" s="368" t="str">
        <f>IFERROR(VLOOKUP(A20,'Control -LR-ES Marzo 2023'!$H$7:$N$22,2,FALSE),"0")</f>
        <v>0</v>
      </c>
      <c r="G20" s="368" t="str">
        <f>IFERROR(VLOOKUP(A20,'Control -LR-ES Marzo 2023'!$H$7:$N$22,5,FALSE),"0")</f>
        <v>0</v>
      </c>
      <c r="H20" s="368" t="str">
        <f>IFERROR(VLOOKUP(A20,'Control -LR-ES Marzo 2023'!$H$7:$N$22,4,FALSE),"0")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Marzo 2023'!$H$7:$N$22,3,FALSE),"0")</f>
        <v>0</v>
      </c>
      <c r="F21" s="368" t="str">
        <f>IFERROR(VLOOKUP(A21,'Control -LR-ES Marzo 2023'!$H$7:$N$22,2,FALSE),"0")</f>
        <v>0</v>
      </c>
      <c r="G21" s="368" t="str">
        <f>IFERROR(VLOOKUP(A21,'Control -LR-ES Marzo 2023'!$H$7:$N$22,5,FALSE),"0")</f>
        <v>0</v>
      </c>
      <c r="H21" s="368" t="str">
        <f>IFERROR(VLOOKUP(A21,'Control -LR-ES Marzo 2023'!$H$7:$N$22,4,FALSE),"0")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Marzo 2023'!$H$7:$N$22,3,FALSE),"0")</f>
        <v>0</v>
      </c>
      <c r="F22" s="368" t="str">
        <f>IFERROR(VLOOKUP(A22,'Control -LR-ES Marzo 2023'!$H$7:$N$22,2,FALSE),"0")</f>
        <v>0</v>
      </c>
      <c r="G22" s="368" t="str">
        <f>IFERROR(VLOOKUP(A22,'Control -LR-ES Marzo 2023'!$H$7:$N$22,5,FALSE),"0")</f>
        <v>0</v>
      </c>
      <c r="H22" s="368" t="str">
        <f>IFERROR(VLOOKUP(A22,'Control -LR-ES Marzo 2023'!$H$7:$N$22,4,FALSE),"0")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Marzo 2023'!$H$7:$N$22,3,FALSE),"0")</f>
        <v>0</v>
      </c>
      <c r="F23" s="368" t="str">
        <f>IFERROR(VLOOKUP(A23,'Control -LR-ES Marzo 2023'!$H$7:$N$22,2,FALSE),"0")</f>
        <v>0</v>
      </c>
      <c r="G23" s="368" t="str">
        <f>IFERROR(VLOOKUP(A23,'Control -LR-ES Marzo 2023'!$H$7:$N$22,5,FALSE),"0")</f>
        <v>0</v>
      </c>
      <c r="H23" s="368" t="str">
        <f>IFERROR(VLOOKUP(A23,'Control -LR-ES Marzo 2023'!$H$7:$N$22,4,FALSE),"0")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Marzo 2023'!$H$7:$N$22,3,FALSE),"0")</f>
        <v>0</v>
      </c>
      <c r="F24" s="368" t="str">
        <f>IFERROR(VLOOKUP(A24,'Control -LR-ES Marzo 2023'!$H$7:$N$22,2,FALSE),"0")</f>
        <v>0</v>
      </c>
      <c r="G24" s="368" t="str">
        <f>IFERROR(VLOOKUP(A24,'Control -LR-ES Marzo 2023'!$H$7:$N$22,5,FALSE),"0")</f>
        <v>0</v>
      </c>
      <c r="H24" s="368" t="str">
        <f>IFERROR(VLOOKUP(A24,'Control -LR-ES Marzo 2023'!$H$7:$N$22,4,FALSE),"0")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Marzo 2023'!$H$7:$N$22,3,FALSE),"0")</f>
        <v>0</v>
      </c>
      <c r="F25" s="368" t="str">
        <f>IFERROR(VLOOKUP(A25,'Control -LR-ES Marzo 2023'!$H$7:$N$22,2,FALSE),"0")</f>
        <v>0</v>
      </c>
      <c r="G25" s="368" t="str">
        <f>IFERROR(VLOOKUP(A25,'Control -LR-ES Marzo 2023'!$H$7:$N$22,5,FALSE),"0")</f>
        <v>0</v>
      </c>
      <c r="H25" s="368" t="str">
        <f>IFERROR(VLOOKUP(A25,'Control -LR-ES Marzo 2023'!$H$7:$N$22,4,FALSE),"0")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Marzo 2023'!$H$7:$N$22,3,FALSE),"0")</f>
        <v>0</v>
      </c>
      <c r="F26" s="368">
        <f>IFERROR(VLOOKUP(A26,'Control -LR-ES Marzo 2023'!$H$7:$N$22,2,FALSE),"0")</f>
        <v>2000</v>
      </c>
      <c r="G26" s="368">
        <f>IFERROR(VLOOKUP(A26,'Control -LR-ES Marzo 2023'!$H$7:$N$22,5,FALSE),"0")</f>
        <v>0</v>
      </c>
      <c r="H26" s="368">
        <f>IFERROR(VLOOKUP(A26,'Control -LR-ES Marzo 2023'!$H$7:$N$22,4,FALSE),"0")</f>
        <v>0</v>
      </c>
      <c r="I26" s="326">
        <f t="shared" si="1"/>
        <v>2000</v>
      </c>
      <c r="J26" s="375" t="s">
        <v>12</v>
      </c>
      <c r="K26" s="385">
        <f t="shared" si="2"/>
        <v>16520</v>
      </c>
      <c r="L26" s="454"/>
      <c r="M26" s="373" t="s">
        <v>246</v>
      </c>
      <c r="N26" s="372">
        <f t="shared" si="3"/>
        <v>2000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Marzo 2023'!$H$7:$N$22,3,FALSE),"0")</f>
        <v>0</v>
      </c>
      <c r="F27" s="368" t="str">
        <f>IFERROR(VLOOKUP(A27,'Control -LR-ES Marzo 2023'!$H$7:$N$22,2,FALSE),"0")</f>
        <v>0</v>
      </c>
      <c r="G27" s="368" t="str">
        <f>IFERROR(VLOOKUP(A27,'Control -LR-ES Marzo 2023'!$H$7:$N$22,5,FALSE),"0")</f>
        <v>0</v>
      </c>
      <c r="H27" s="368" t="str">
        <f>IFERROR(VLOOKUP(A27,'Control -LR-ES Marzo 2023'!$H$7:$N$22,4,FALSE),"0")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Marzo 2023'!$H$7:$N$22,3,FALSE),"0")</f>
        <v>0</v>
      </c>
      <c r="F28" s="368" t="str">
        <f>IFERROR(VLOOKUP(A28,'Control -LR-ES Marzo 2023'!$H$7:$N$22,2,FALSE),"0")</f>
        <v>0</v>
      </c>
      <c r="G28" s="368" t="str">
        <f>IFERROR(VLOOKUP(A28,'Control -LR-ES Marzo 2023'!$H$7:$N$22,5,FALSE),"0")</f>
        <v>0</v>
      </c>
      <c r="H28" s="368" t="str">
        <f>IFERROR(VLOOKUP(A28,'Control -LR-ES Marzo 2023'!$H$7:$N$22,4,FALSE),"0")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Marzo 2023'!$H$7:$N$22,3,FALSE),"0")</f>
        <v>0</v>
      </c>
      <c r="F29" s="368" t="str">
        <f>IFERROR(VLOOKUP(A29,'Control -LR-ES Marzo 2023'!$H$7:$N$22,2,FALSE),"0")</f>
        <v>0</v>
      </c>
      <c r="G29" s="368" t="str">
        <f>IFERROR(VLOOKUP(A29,'Control -LR-ES Marzo 2023'!$H$7:$N$22,5,FALSE),"0")</f>
        <v>0</v>
      </c>
      <c r="H29" s="368" t="str">
        <f>IFERROR(VLOOKUP(A29,'Control -LR-ES Marzo 2023'!$H$7:$N$22,4,FALSE),"0")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Marzo 2023'!$H$7:$N$22,3,FALSE),"0")</f>
        <v>0</v>
      </c>
      <c r="F30" s="368">
        <f>IFERROR(VLOOKUP(A30,'Control -LR-ES Marzo 2023'!$H$7:$N$22,2,FALSE),"0")</f>
        <v>390</v>
      </c>
      <c r="G30" s="368">
        <f>IFERROR(VLOOKUP(A30,'Control -LR-ES Marzo 2023'!$H$7:$N$22,5,FALSE),"0")</f>
        <v>0</v>
      </c>
      <c r="H30" s="368">
        <f>IFERROR(VLOOKUP(A30,'Control -LR-ES Marzo 2023'!$H$7:$N$22,4,FALSE),"0")</f>
        <v>0</v>
      </c>
      <c r="I30" s="326">
        <f t="shared" si="1"/>
        <v>390</v>
      </c>
      <c r="J30" s="368" t="s">
        <v>12</v>
      </c>
      <c r="K30" s="385">
        <f>I30*D30</f>
        <v>1088.0999999999999</v>
      </c>
      <c r="L30" s="454"/>
      <c r="M30" s="373" t="s">
        <v>247</v>
      </c>
      <c r="N30" s="477">
        <f>I30</f>
        <v>390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Marzo 2023'!$H$7:$N$22,3,FALSE),"0")</f>
        <v>0</v>
      </c>
      <c r="F31" s="368" t="str">
        <f>IFERROR(VLOOKUP(A31,'Control -LR-ES Marzo 2023'!$H$7:$N$22,2,FALSE),"0")</f>
        <v>0</v>
      </c>
      <c r="G31" s="368" t="str">
        <f>IFERROR(VLOOKUP(A31,'Control -LR-ES Marzo 2023'!$H$7:$N$22,5,FALSE),"0")</f>
        <v>0</v>
      </c>
      <c r="H31" s="368" t="str">
        <f>IFERROR(VLOOKUP(A31,'Control -LR-ES Marzo 2023'!$H$7:$N$22,4,FALSE),"0")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Marzo 2023'!$H$7:$N$22,3,FALSE),"0")</f>
        <v>0</v>
      </c>
      <c r="F32" s="368" t="str">
        <f>IFERROR(VLOOKUP(A32,'Control -LR-ES Marzo 2023'!$H$7:$N$22,2,FALSE),"0")</f>
        <v>0</v>
      </c>
      <c r="G32" s="368" t="str">
        <f>IFERROR(VLOOKUP(A32,'Control -LR-ES Marzo 2023'!$H$7:$N$22,5,FALSE),"0")</f>
        <v>0</v>
      </c>
      <c r="H32" s="368" t="str">
        <f>IFERROR(VLOOKUP(A32,'Control -LR-ES Marzo 2023'!$H$7:$N$22,4,FALSE),"0")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Marzo 2023'!$H$7:$N$22,3,FALSE),"0")</f>
        <v>0</v>
      </c>
      <c r="F33" s="368" t="str">
        <f>IFERROR(VLOOKUP(A33,'Control -LR-ES Marzo 2023'!$H$7:$N$22,2,FALSE),"0")</f>
        <v>0</v>
      </c>
      <c r="G33" s="368" t="str">
        <f>IFERROR(VLOOKUP(A33,'Control -LR-ES Marzo 2023'!$H$7:$N$22,5,FALSE),"0")</f>
        <v>0</v>
      </c>
      <c r="H33" s="368" t="str">
        <f>IFERROR(VLOOKUP(A33,'Control -LR-ES Marzo 2023'!$H$7:$N$22,4,FALSE),"0")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Marzo 2023'!$H$7:$N$22,3,FALSE),"0")</f>
        <v>0</v>
      </c>
      <c r="F34" s="368" t="str">
        <f>IFERROR(VLOOKUP(A34,'Control -LR-ES Marzo 2023'!$H$7:$N$22,2,FALSE),"0")</f>
        <v>0</v>
      </c>
      <c r="G34" s="368" t="str">
        <f>IFERROR(VLOOKUP(A34,'Control -LR-ES Marzo 2023'!$H$7:$N$22,5,FALSE),"0")</f>
        <v>0</v>
      </c>
      <c r="H34" s="368" t="str">
        <f>IFERROR(VLOOKUP(A34,'Control -LR-ES Marzo 2023'!$H$7:$N$22,4,FALSE),"0")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Marzo 2023'!$H$7:$N$22,3,FALSE),"0")</f>
        <v>0</v>
      </c>
      <c r="F35" s="368">
        <f>IFERROR(VLOOKUP(A35,'Control -LR-ES Marzo 2023'!$H$7:$N$22,2,FALSE),"0")</f>
        <v>0</v>
      </c>
      <c r="G35" s="368">
        <f>IFERROR(VLOOKUP(A35,'Control -LR-ES Marzo 2023'!$H$7:$N$22,5,FALSE),"0")</f>
        <v>0</v>
      </c>
      <c r="H35" s="368">
        <f>IFERROR(VLOOKUP(A35,'Control -LR-ES Marzo 2023'!$H$7:$N$22,4,FALSE),"0")</f>
        <v>1270</v>
      </c>
      <c r="I35" s="326">
        <f t="shared" si="1"/>
        <v>1270</v>
      </c>
      <c r="J35" s="375" t="s">
        <v>12</v>
      </c>
      <c r="K35" s="385">
        <f t="shared" si="2"/>
        <v>8547.1</v>
      </c>
      <c r="L35" s="454"/>
      <c r="M35" s="373" t="s">
        <v>155</v>
      </c>
      <c r="N35" s="372">
        <f t="shared" si="3"/>
        <v>1270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Marzo 2023'!$H$7:$N$22,3,FALSE),"0")</f>
        <v>0</v>
      </c>
      <c r="F36" s="368" t="str">
        <f>IFERROR(VLOOKUP(A36,'Control -LR-ES Marzo 2023'!$H$7:$N$22,2,FALSE),"0")</f>
        <v>0</v>
      </c>
      <c r="G36" s="368" t="str">
        <f>IFERROR(VLOOKUP(A36,'Control -LR-ES Marzo 2023'!$H$7:$N$22,5,FALSE),"0")</f>
        <v>0</v>
      </c>
      <c r="H36" s="368" t="str">
        <f>IFERROR(VLOOKUP(A36,'Control -LR-ES Marzo 2023'!$H$7:$N$22,4,FALSE),"0")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Marzo 2023'!$H$7:$N$22,3,FALSE),"0")</f>
        <v>0</v>
      </c>
      <c r="F37" s="368">
        <f>IFERROR(VLOOKUP(A37,'Control -LR-ES Marzo 2023'!$H$7:$N$22,2,FALSE),"0")</f>
        <v>480</v>
      </c>
      <c r="G37" s="368">
        <f>IFERROR(VLOOKUP(A37,'Control -LR-ES Marzo 2023'!$H$7:$N$22,5,FALSE),"0")</f>
        <v>0</v>
      </c>
      <c r="H37" s="368">
        <f>IFERROR(VLOOKUP(A37,'Control -LR-ES Marzo 2023'!$H$7:$N$22,4,FALSE),"0")</f>
        <v>0</v>
      </c>
      <c r="I37" s="326">
        <f t="shared" si="1"/>
        <v>480</v>
      </c>
      <c r="J37" s="375" t="s">
        <v>12</v>
      </c>
      <c r="K37" s="385">
        <f t="shared" si="2"/>
        <v>1574.3999999999999</v>
      </c>
      <c r="L37" s="454">
        <f>D37*200</f>
        <v>656</v>
      </c>
      <c r="M37" s="373" t="s">
        <v>75</v>
      </c>
      <c r="N37" s="477">
        <f>I37/200</f>
        <v>2.4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Marzo 2023'!$H$7:$N$22,3,FALSE),"0")</f>
        <v>0</v>
      </c>
      <c r="F38" s="368" t="str">
        <f>IFERROR(VLOOKUP(A38,'Control -LR-ES Marzo 2023'!$H$7:$N$22,2,FALSE),"0")</f>
        <v>0</v>
      </c>
      <c r="G38" s="368" t="str">
        <f>IFERROR(VLOOKUP(A38,'Control -LR-ES Marzo 2023'!$H$7:$N$22,5,FALSE),"0")</f>
        <v>0</v>
      </c>
      <c r="H38" s="368" t="str">
        <f>IFERROR(VLOOKUP(A38,'Control -LR-ES Marzo 2023'!$H$7:$N$22,4,FALSE),"0")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Marzo 2023'!$H$7:$N$22,3,FALSE),"0")</f>
        <v>0</v>
      </c>
      <c r="F39" s="368">
        <f>IFERROR(VLOOKUP(A39,'Control -LR-ES Marzo 2023'!$H$7:$N$22,2,FALSE),"0")</f>
        <v>0</v>
      </c>
      <c r="G39" s="368">
        <f>IFERROR(VLOOKUP(A39,'Control -LR-ES Marzo 2023'!$H$7:$N$22,5,FALSE),"0")</f>
        <v>0</v>
      </c>
      <c r="H39" s="368">
        <f>IFERROR(VLOOKUP(A39,'Control -LR-ES Marzo 2023'!$H$7:$N$22,4,FALSE),"0")</f>
        <v>320</v>
      </c>
      <c r="I39" s="326">
        <f t="shared" si="1"/>
        <v>320</v>
      </c>
      <c r="J39" s="368" t="s">
        <v>12</v>
      </c>
      <c r="K39" s="385">
        <f t="shared" si="2"/>
        <v>1747.2</v>
      </c>
      <c r="L39" s="454"/>
      <c r="M39" s="373" t="s">
        <v>189</v>
      </c>
      <c r="N39" s="372">
        <f t="shared" si="3"/>
        <v>320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Marzo 2023'!$H$7:$N$22,3,FALSE),"0")</f>
        <v>0</v>
      </c>
      <c r="F40" s="368" t="str">
        <f>IFERROR(VLOOKUP(A40,'Control -LR-ES Marzo 2023'!$H$7:$N$22,2,FALSE),"0")</f>
        <v>0</v>
      </c>
      <c r="G40" s="368" t="str">
        <f>IFERROR(VLOOKUP(A40,'Control -LR-ES Marzo 2023'!$H$7:$N$22,5,FALSE),"0")</f>
        <v>0</v>
      </c>
      <c r="H40" s="368" t="str">
        <f>IFERROR(VLOOKUP(A40,'Control -LR-ES Marzo 2023'!$H$7:$N$22,4,FALSE),"0")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Marzo 2023'!$H$7:$N$22,3,FALSE),"0")</f>
        <v>0</v>
      </c>
      <c r="F41" s="368" t="str">
        <f>IFERROR(VLOOKUP(A41,'Control -LR-ES Marzo 2023'!$H$7:$N$22,2,FALSE),"0")</f>
        <v>0</v>
      </c>
      <c r="G41" s="368" t="str">
        <f>IFERROR(VLOOKUP(A41,'Control -LR-ES Marzo 2023'!$H$7:$N$22,5,FALSE),"0")</f>
        <v>0</v>
      </c>
      <c r="H41" s="368" t="str">
        <f>IFERROR(VLOOKUP(A41,'Control -LR-ES Marzo 2023'!$H$7:$N$22,4,FALSE),"0")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Marzo 2023'!$H$7:$N$22,3,FALSE),"0")</f>
        <v>0</v>
      </c>
      <c r="F42" s="368" t="str">
        <f>IFERROR(VLOOKUP(A42,'Control -LR-ES Marzo 2023'!$H$7:$N$22,2,FALSE),"0")</f>
        <v>0</v>
      </c>
      <c r="G42" s="368" t="str">
        <f>IFERROR(VLOOKUP(A42,'Control -LR-ES Marzo 2023'!$H$7:$N$22,5,FALSE),"0")</f>
        <v>0</v>
      </c>
      <c r="H42" s="368" t="str">
        <f>IFERROR(VLOOKUP(A42,'Control -LR-ES Marzo 2023'!$H$7:$N$22,4,FALSE),"0")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Marzo 2023'!$H$7:$N$22,3,FALSE),"0")</f>
        <v>0</v>
      </c>
      <c r="F43" s="368" t="str">
        <f>IFERROR(VLOOKUP(A43,'Control -LR-ES Marzo 2023'!$H$7:$N$22,2,FALSE),"0")</f>
        <v>0</v>
      </c>
      <c r="G43" s="368" t="str">
        <f>IFERROR(VLOOKUP(A43,'Control -LR-ES Marzo 2023'!$H$7:$N$22,5,FALSE),"0")</f>
        <v>0</v>
      </c>
      <c r="H43" s="368" t="str">
        <f>IFERROR(VLOOKUP(A43,'Control -LR-ES Marzo 2023'!$H$7:$N$22,4,FALSE),"0")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Marzo 2023'!$H$7:$N$22,3,FALSE),"0")</f>
        <v>0</v>
      </c>
      <c r="F44" s="368">
        <f>IFERROR(VLOOKUP(A44,'Control -LR-ES Marzo 2023'!$H$7:$N$22,2,FALSE),"0")</f>
        <v>110</v>
      </c>
      <c r="G44" s="368">
        <f>IFERROR(VLOOKUP(A44,'Control -LR-ES Marzo 2023'!$H$7:$N$22,5,FALSE),"0")</f>
        <v>0</v>
      </c>
      <c r="H44" s="368">
        <f>IFERROR(VLOOKUP(A44,'Control -LR-ES Marzo 2023'!$H$7:$N$22,4,FALSE),"0")</f>
        <v>0</v>
      </c>
      <c r="I44" s="326">
        <f t="shared" si="1"/>
        <v>110</v>
      </c>
      <c r="J44" s="375" t="s">
        <v>12</v>
      </c>
      <c r="K44" s="385">
        <f t="shared" si="2"/>
        <v>621.5</v>
      </c>
      <c r="L44" s="480">
        <f>D44*200</f>
        <v>1130</v>
      </c>
      <c r="M44" s="373" t="s">
        <v>399</v>
      </c>
      <c r="N44" s="372">
        <f t="shared" si="3"/>
        <v>110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Marzo 2023'!$H$7:$N$22,3,FALSE),"0")</f>
        <v>0</v>
      </c>
      <c r="F45" s="368" t="str">
        <f>IFERROR(VLOOKUP(A45,'Control -LR-ES Marzo 2023'!$H$7:$N$22,2,FALSE),"0")</f>
        <v>0</v>
      </c>
      <c r="G45" s="368" t="str">
        <f>IFERROR(VLOOKUP(A45,'Control -LR-ES Marzo 2023'!$H$7:$N$22,5,FALSE),"0")</f>
        <v>0</v>
      </c>
      <c r="H45" s="368" t="str">
        <f>IFERROR(VLOOKUP(A45,'Control -LR-ES Marzo 2023'!$H$7:$N$22,4,FALSE),"0")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Marzo 2023'!$H$7:$N$22,3,FALSE),"0")</f>
        <v>0</v>
      </c>
      <c r="F46" s="368" t="str">
        <f>IFERROR(VLOOKUP(A46,'Control -LR-ES Marzo 2023'!$H$7:$N$22,2,FALSE),"0")</f>
        <v>0</v>
      </c>
      <c r="G46" s="368" t="str">
        <f>IFERROR(VLOOKUP(A46,'Control -LR-ES Marzo 2023'!$H$7:$N$22,5,FALSE),"0")</f>
        <v>0</v>
      </c>
      <c r="H46" s="368" t="str">
        <f>IFERROR(VLOOKUP(A46,'Control -LR-ES Marzo 2023'!$H$7:$N$22,4,FALSE),"0")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Marzo 2023'!$H$7:$N$22,3,FALSE),"0")</f>
        <v>0</v>
      </c>
      <c r="F47" s="368" t="str">
        <f>IFERROR(VLOOKUP(A47,'Control -LR-ES Marzo 2023'!$H$7:$N$22,2,FALSE),"0")</f>
        <v>0</v>
      </c>
      <c r="G47" s="368" t="str">
        <f>IFERROR(VLOOKUP(A47,'Control -LR-ES Marzo 2023'!$H$7:$N$22,5,FALSE),"0")</f>
        <v>0</v>
      </c>
      <c r="H47" s="368" t="str">
        <f>IFERROR(VLOOKUP(A47,'Control -LR-ES Marzo 2023'!$H$7:$N$22,4,FALSE),"0")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Marzo 2023'!$H$7:$N$22,3,FALSE),"0")</f>
        <v>0</v>
      </c>
      <c r="F48" s="368" t="str">
        <f>IFERROR(VLOOKUP(A48,'Control -LR-ES Marzo 2023'!$H$7:$N$22,2,FALSE),"0")</f>
        <v>0</v>
      </c>
      <c r="G48" s="368" t="str">
        <f>IFERROR(VLOOKUP(A48,'Control -LR-ES Marzo 2023'!$H$7:$N$22,5,FALSE),"0")</f>
        <v>0</v>
      </c>
      <c r="H48" s="368" t="str">
        <f>IFERROR(VLOOKUP(A48,'Control -LR-ES Marzo 2023'!$H$7:$N$22,4,FALSE),"0")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Marzo 2023'!$H$7:$N$22,3,FALSE),"0")</f>
        <v>660</v>
      </c>
      <c r="F49" s="368">
        <f>IFERROR(VLOOKUP(A49,'Control -LR-ES Marzo 2023'!$H$7:$N$22,2,FALSE),"0")</f>
        <v>0</v>
      </c>
      <c r="G49" s="368">
        <f>IFERROR(VLOOKUP(A49,'Control -LR-ES Marzo 2023'!$H$7:$N$22,5,FALSE),"0")</f>
        <v>0</v>
      </c>
      <c r="H49" s="368">
        <f>IFERROR(VLOOKUP(A49,'Control -LR-ES Marzo 2023'!$H$7:$N$22,4,FALSE),"0")</f>
        <v>0</v>
      </c>
      <c r="I49" s="326">
        <f t="shared" si="1"/>
        <v>660</v>
      </c>
      <c r="J49" s="375" t="s">
        <v>12</v>
      </c>
      <c r="K49" s="385">
        <f t="shared" si="2"/>
        <v>4105.2</v>
      </c>
      <c r="L49" s="454"/>
      <c r="M49" s="373" t="s">
        <v>336</v>
      </c>
      <c r="N49" s="372">
        <f t="shared" si="3"/>
        <v>660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Marzo 2023'!$H$7:$N$22,3,FALSE),"0")</f>
        <v>0</v>
      </c>
      <c r="F50" s="368" t="str">
        <f>IFERROR(VLOOKUP(A50,'Control -LR-ES Marzo 2023'!$H$7:$N$22,2,FALSE),"0")</f>
        <v>0</v>
      </c>
      <c r="G50" s="368" t="str">
        <f>IFERROR(VLOOKUP(A50,'Control -LR-ES Marzo 2023'!$H$7:$N$22,5,FALSE),"0")</f>
        <v>0</v>
      </c>
      <c r="H50" s="368" t="str">
        <f>IFERROR(VLOOKUP(A50,'Control -LR-ES Marzo 2023'!$H$7:$N$22,4,FALSE),"0")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Marzo 2023'!$H$7:$N$22,3,FALSE),"0")</f>
        <v>0</v>
      </c>
      <c r="F51" s="368" t="str">
        <f>IFERROR(VLOOKUP(A51,'Control -LR-ES Marzo 2023'!$H$7:$N$22,2,FALSE),"0")</f>
        <v>0</v>
      </c>
      <c r="G51" s="368" t="str">
        <f>IFERROR(VLOOKUP(A51,'Control -LR-ES Marzo 2023'!$H$7:$N$22,5,FALSE),"0")</f>
        <v>0</v>
      </c>
      <c r="H51" s="368" t="str">
        <f>IFERROR(VLOOKUP(A51,'Control -LR-ES Marzo 2023'!$H$7:$N$22,4,FALSE),"0")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Marzo 2023'!$H$7:$N$22,3,FALSE),"0")</f>
        <v>0</v>
      </c>
      <c r="F52" s="368" t="str">
        <f>IFERROR(VLOOKUP(A52,'Control -LR-ES Marzo 2023'!$H$7:$N$22,2,FALSE),"0")</f>
        <v>0</v>
      </c>
      <c r="G52" s="368" t="str">
        <f>IFERROR(VLOOKUP(A52,'Control -LR-ES Marzo 2023'!$H$7:$N$22,5,FALSE),"0")</f>
        <v>0</v>
      </c>
      <c r="H52" s="368" t="str">
        <f>IFERROR(VLOOKUP(A52,'Control -LR-ES Marzo 2023'!$H$7:$N$22,4,FALSE),"0")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Marzo 2023'!$H$7:$N$22,3,FALSE),"0")</f>
        <v>0</v>
      </c>
      <c r="F53" s="368">
        <f>IFERROR(VLOOKUP(A53,'Control -LR-ES Marzo 2023'!$H$7:$N$22,2,FALSE),"0")</f>
        <v>0</v>
      </c>
      <c r="G53" s="368">
        <f>IFERROR(VLOOKUP(A53,'Control -LR-ES Marzo 2023'!$H$7:$N$22,5,FALSE),"0")</f>
        <v>0</v>
      </c>
      <c r="H53" s="368">
        <f>IFERROR(VLOOKUP(A53,'Control -LR-ES Marzo 2023'!$H$7:$N$22,4,FALSE),"0")</f>
        <v>200</v>
      </c>
      <c r="I53" s="326">
        <f t="shared" si="1"/>
        <v>200</v>
      </c>
      <c r="J53" s="375"/>
      <c r="K53" s="385">
        <f t="shared" si="2"/>
        <v>642</v>
      </c>
      <c r="L53" s="454"/>
      <c r="M53" s="373" t="s">
        <v>261</v>
      </c>
      <c r="N53" s="477">
        <f>I53/200</f>
        <v>1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Marzo 2023'!$H$7:$N$22,3,FALSE),"0")</f>
        <v>1160</v>
      </c>
      <c r="F54" s="368">
        <f>IFERROR(VLOOKUP(A54,'Control -LR-ES Marzo 2023'!$H$7:$N$22,2,FALSE),"0")</f>
        <v>0</v>
      </c>
      <c r="G54" s="368">
        <f>IFERROR(VLOOKUP(A54,'Control -LR-ES Marzo 2023'!$H$7:$N$22,5,FALSE),"0")</f>
        <v>0</v>
      </c>
      <c r="H54" s="368">
        <f>IFERROR(VLOOKUP(A54,'Control -LR-ES Marzo 2023'!$H$7:$N$22,4,FALSE),"0")</f>
        <v>0</v>
      </c>
      <c r="I54" s="326">
        <f t="shared" si="1"/>
        <v>1160</v>
      </c>
      <c r="J54" s="375" t="s">
        <v>12</v>
      </c>
      <c r="K54" s="385">
        <f t="shared" si="2"/>
        <v>6484.4</v>
      </c>
      <c r="L54" s="454"/>
      <c r="M54" s="373">
        <v>20002380</v>
      </c>
      <c r="N54" s="372">
        <f t="shared" si="3"/>
        <v>1160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Marzo 2023'!$H$7:$N$22,3,FALSE),"0")</f>
        <v>0</v>
      </c>
      <c r="F55" s="368" t="str">
        <f>IFERROR(VLOOKUP(A55,'Control -LR-ES Marzo 2023'!$H$7:$N$22,2,FALSE),"0")</f>
        <v>0</v>
      </c>
      <c r="G55" s="368" t="str">
        <f>IFERROR(VLOOKUP(A55,'Control -LR-ES Marzo 2023'!$H$7:$N$22,5,FALSE),"0")</f>
        <v>0</v>
      </c>
      <c r="H55" s="368" t="str">
        <f>IFERROR(VLOOKUP(A55,'Control -LR-ES Marzo 2023'!$H$7:$N$22,4,FALSE),"0")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2020</v>
      </c>
      <c r="F56" s="326">
        <f>SUM(F8:F55)</f>
        <v>4690</v>
      </c>
      <c r="G56" s="326">
        <f>SUM(G8:G55)</f>
        <v>100</v>
      </c>
      <c r="H56" s="326">
        <f>SUM(H8:H55)</f>
        <v>1790</v>
      </c>
      <c r="I56" s="333">
        <f>SUM(I8:I55)</f>
        <v>8600</v>
      </c>
      <c r="J56" s="390" t="s">
        <v>12</v>
      </c>
      <c r="K56" s="461">
        <f>SUM(K8:K55)</f>
        <v>48008.7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48008.7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0.23886503904500642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11467.599999999999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0.5269628213219687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25298.799999999999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6.3738447406407588E-3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306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0.22779829489238412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10936.300000000001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Marzo 2023'!F63</f>
        <v>2014462.08</v>
      </c>
      <c r="I66" s="279">
        <v>0.3</v>
      </c>
      <c r="J66" s="368" t="s">
        <v>10</v>
      </c>
      <c r="K66" s="395">
        <f>(H66*I66)</f>
        <v>604338.62399999995</v>
      </c>
      <c r="L66" s="386"/>
      <c r="M66" s="342">
        <v>20002369</v>
      </c>
      <c r="N66" s="381">
        <f>H66</f>
        <v>2014462.08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Marzo 2023'!F63</f>
        <v>2014462.08</v>
      </c>
      <c r="I67" s="279">
        <v>0.1</v>
      </c>
      <c r="J67" s="368" t="s">
        <v>10</v>
      </c>
      <c r="K67" s="395">
        <f>(H67*I67)</f>
        <v>201446.20800000001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48846.691999999995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805784.83199999994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130,00"/>
        <filter val="1.160,00"/>
        <filter val="1.270,00"/>
        <filter val="100,00"/>
        <filter val="110,00"/>
        <filter val="2.000,00"/>
        <filter val="200,00"/>
        <filter val="320,00"/>
        <filter val="390,00"/>
        <filter val="480,00"/>
        <filter val="580,00"/>
        <filter val="660,00"/>
        <filter val="8.60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F6AAD-3F7B-4F3D-B276-0F448684A175}">
  <sheetPr>
    <pageSetUpPr fitToPage="1"/>
  </sheetPr>
  <dimension ref="A1:N91"/>
  <sheetViews>
    <sheetView zoomScale="98" zoomScaleNormal="98" workbookViewId="0">
      <selection activeCell="B9" sqref="B9:F9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80077253</v>
      </c>
      <c r="C4" s="438">
        <v>45008</v>
      </c>
      <c r="D4" s="368" t="s">
        <v>65</v>
      </c>
      <c r="E4" s="368">
        <v>2000</v>
      </c>
      <c r="F4" s="368" t="s">
        <v>323</v>
      </c>
      <c r="G4" s="393"/>
    </row>
    <row r="5" spans="2:14" x14ac:dyDescent="0.2">
      <c r="B5" s="368">
        <v>80077253</v>
      </c>
      <c r="C5" s="438">
        <v>45008</v>
      </c>
      <c r="D5" s="368" t="s">
        <v>32</v>
      </c>
      <c r="E5" s="368">
        <v>1130</v>
      </c>
      <c r="F5" s="368" t="s">
        <v>323</v>
      </c>
      <c r="G5" s="393"/>
    </row>
    <row r="6" spans="2:14" x14ac:dyDescent="0.2">
      <c r="B6" s="368">
        <v>80077253</v>
      </c>
      <c r="C6" s="438">
        <v>45008</v>
      </c>
      <c r="D6" s="368" t="s">
        <v>69</v>
      </c>
      <c r="E6" s="368">
        <v>390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80077253</v>
      </c>
      <c r="C7" s="438">
        <v>45008</v>
      </c>
      <c r="D7" s="368" t="s">
        <v>354</v>
      </c>
      <c r="E7" s="368">
        <v>580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80077253</v>
      </c>
      <c r="C8" s="438">
        <v>45008</v>
      </c>
      <c r="D8" s="368" t="s">
        <v>371</v>
      </c>
      <c r="E8" s="368">
        <v>480</v>
      </c>
      <c r="F8" s="368" t="s">
        <v>323</v>
      </c>
      <c r="H8" s="54" t="s">
        <v>32</v>
      </c>
      <c r="I8" s="496">
        <v>1130</v>
      </c>
      <c r="J8" s="496"/>
      <c r="K8" s="496"/>
      <c r="L8" s="496"/>
      <c r="M8" s="496"/>
      <c r="N8" s="496">
        <v>1130</v>
      </c>
    </row>
    <row r="9" spans="2:14" x14ac:dyDescent="0.2">
      <c r="B9" s="368">
        <v>80077255</v>
      </c>
      <c r="C9" s="438">
        <v>45008</v>
      </c>
      <c r="D9" s="368" t="s">
        <v>377</v>
      </c>
      <c r="E9" s="368">
        <v>110</v>
      </c>
      <c r="F9" s="368" t="s">
        <v>323</v>
      </c>
      <c r="H9" s="54" t="s">
        <v>69</v>
      </c>
      <c r="I9" s="496">
        <v>390</v>
      </c>
      <c r="J9" s="496"/>
      <c r="K9" s="496"/>
      <c r="L9" s="496"/>
      <c r="M9" s="496"/>
      <c r="N9" s="496">
        <v>390</v>
      </c>
    </row>
    <row r="10" spans="2:14" x14ac:dyDescent="0.2">
      <c r="B10" s="368">
        <v>80077251</v>
      </c>
      <c r="C10" s="438">
        <v>45008</v>
      </c>
      <c r="D10" s="368" t="s">
        <v>356</v>
      </c>
      <c r="E10" s="368">
        <v>200</v>
      </c>
      <c r="F10" s="368" t="s">
        <v>324</v>
      </c>
      <c r="H10" s="54" t="s">
        <v>65</v>
      </c>
      <c r="I10" s="496">
        <v>2000</v>
      </c>
      <c r="J10" s="496"/>
      <c r="K10" s="496"/>
      <c r="L10" s="496"/>
      <c r="M10" s="496"/>
      <c r="N10" s="496">
        <v>2000</v>
      </c>
    </row>
    <row r="11" spans="2:14" x14ac:dyDescent="0.2">
      <c r="B11" s="368">
        <v>80077251</v>
      </c>
      <c r="C11" s="438">
        <v>45008</v>
      </c>
      <c r="D11" s="368" t="s">
        <v>329</v>
      </c>
      <c r="E11" s="368">
        <v>660</v>
      </c>
      <c r="F11" s="368" t="s">
        <v>324</v>
      </c>
      <c r="H11" s="54" t="s">
        <v>329</v>
      </c>
      <c r="I11" s="496"/>
      <c r="J11" s="496">
        <v>660</v>
      </c>
      <c r="K11" s="496"/>
      <c r="L11" s="496"/>
      <c r="M11" s="496"/>
      <c r="N11" s="496">
        <v>660</v>
      </c>
    </row>
    <row r="12" spans="2:14" x14ac:dyDescent="0.2">
      <c r="B12" s="368"/>
      <c r="C12" s="438"/>
      <c r="D12" s="368"/>
      <c r="E12" s="368"/>
      <c r="F12" s="368"/>
      <c r="H12" s="54" t="s">
        <v>77</v>
      </c>
      <c r="I12" s="496"/>
      <c r="J12" s="496"/>
      <c r="K12" s="496">
        <v>320</v>
      </c>
      <c r="L12" s="496"/>
      <c r="M12" s="496"/>
      <c r="N12" s="496">
        <v>320</v>
      </c>
    </row>
    <row r="13" spans="2:14" x14ac:dyDescent="0.2">
      <c r="B13" s="368">
        <v>80077354</v>
      </c>
      <c r="C13" s="438">
        <v>45012</v>
      </c>
      <c r="D13" s="368" t="s">
        <v>77</v>
      </c>
      <c r="E13" s="368">
        <v>320</v>
      </c>
      <c r="F13" s="368" t="s">
        <v>325</v>
      </c>
      <c r="H13" s="54" t="s">
        <v>37</v>
      </c>
      <c r="I13" s="496"/>
      <c r="J13" s="496"/>
      <c r="K13" s="496"/>
      <c r="L13" s="496">
        <v>100</v>
      </c>
      <c r="M13" s="496"/>
      <c r="N13" s="496">
        <v>100</v>
      </c>
    </row>
    <row r="14" spans="2:14" x14ac:dyDescent="0.2">
      <c r="B14" s="368">
        <v>80077354</v>
      </c>
      <c r="C14" s="438">
        <v>45012</v>
      </c>
      <c r="D14" s="368" t="s">
        <v>261</v>
      </c>
      <c r="E14" s="368">
        <v>200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80077354</v>
      </c>
      <c r="C15" s="438">
        <v>45012</v>
      </c>
      <c r="D15" s="368" t="s">
        <v>369</v>
      </c>
      <c r="E15" s="368">
        <v>1270</v>
      </c>
      <c r="F15" s="368" t="s">
        <v>325</v>
      </c>
      <c r="H15" s="54" t="s">
        <v>354</v>
      </c>
      <c r="I15" s="496">
        <v>580</v>
      </c>
      <c r="J15" s="496"/>
      <c r="K15" s="496"/>
      <c r="L15" s="496"/>
      <c r="M15" s="496"/>
      <c r="N15" s="496">
        <v>580</v>
      </c>
    </row>
    <row r="16" spans="2:14" x14ac:dyDescent="0.2">
      <c r="B16" s="368">
        <v>80077354</v>
      </c>
      <c r="C16" s="438">
        <v>45012</v>
      </c>
      <c r="D16" s="368" t="s">
        <v>37</v>
      </c>
      <c r="E16" s="368">
        <v>100</v>
      </c>
      <c r="F16" s="368" t="s">
        <v>326</v>
      </c>
      <c r="H16" s="54" t="s">
        <v>369</v>
      </c>
      <c r="I16" s="496"/>
      <c r="J16" s="496"/>
      <c r="K16" s="496">
        <v>1270</v>
      </c>
      <c r="L16" s="496"/>
      <c r="M16" s="496"/>
      <c r="N16" s="496">
        <v>1270</v>
      </c>
    </row>
    <row r="17" spans="2:14" x14ac:dyDescent="0.2">
      <c r="B17" s="368" t="s">
        <v>409</v>
      </c>
      <c r="C17" s="438"/>
      <c r="D17" s="368" t="s">
        <v>384</v>
      </c>
      <c r="E17" s="368">
        <v>1160</v>
      </c>
      <c r="F17" s="368" t="s">
        <v>324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480</v>
      </c>
      <c r="J18" s="496"/>
      <c r="K18" s="496"/>
      <c r="L18" s="496"/>
      <c r="M18" s="496"/>
      <c r="N18" s="496">
        <v>480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1160</v>
      </c>
      <c r="K19" s="496"/>
      <c r="L19" s="496"/>
      <c r="M19" s="496"/>
      <c r="N19" s="496">
        <v>1160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200</v>
      </c>
      <c r="L20" s="496"/>
      <c r="M20" s="496"/>
      <c r="N20" s="496">
        <v>200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110</v>
      </c>
      <c r="J21" s="496"/>
      <c r="K21" s="496"/>
      <c r="L21" s="496"/>
      <c r="M21" s="496"/>
      <c r="N21" s="496">
        <v>110</v>
      </c>
    </row>
    <row r="22" spans="2:14" x14ac:dyDescent="0.2">
      <c r="B22" s="368"/>
      <c r="C22" s="438"/>
      <c r="D22" s="368"/>
      <c r="E22" s="368"/>
      <c r="F22" s="368"/>
      <c r="H22" s="54" t="s">
        <v>24</v>
      </c>
      <c r="I22" s="496">
        <v>4690</v>
      </c>
      <c r="J22" s="496">
        <v>2020</v>
      </c>
      <c r="K22" s="496">
        <v>1790</v>
      </c>
      <c r="L22" s="496">
        <v>100</v>
      </c>
      <c r="M22" s="496"/>
      <c r="N22" s="496">
        <v>8600</v>
      </c>
    </row>
    <row r="23" spans="2:14" x14ac:dyDescent="0.2">
      <c r="B23" s="368"/>
      <c r="C23" s="438"/>
      <c r="D23" s="368"/>
      <c r="E23" s="368"/>
      <c r="F23" s="368"/>
      <c r="H23"/>
      <c r="I23"/>
      <c r="J23"/>
      <c r="K23"/>
      <c r="L23"/>
      <c r="M23"/>
      <c r="N23"/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4:F23" xr:uid="{758FE903-0E98-4EDF-A504-723F1724059A}">
      <formula1>$C$45:$C$48</formula1>
    </dataValidation>
    <dataValidation type="list" allowBlank="1" showInputMessage="1" showErrorMessage="1" sqref="D4:D5 D7:D22" xr:uid="{D4098394-8C90-4269-867B-EA7EE093DF21}">
      <formula1>$B$45:$B$91</formula1>
    </dataValidation>
    <dataValidation type="list" allowBlank="1" showInputMessage="1" showErrorMessage="1" sqref="D31" xr:uid="{6D0317B7-2701-4C50-8591-C7C0AA214B5F}">
      <formula1>$B$45:$B$63</formula1>
    </dataValidation>
    <dataValidation type="list" allowBlank="1" showInputMessage="1" showErrorMessage="1" sqref="D6" xr:uid="{24EF61CC-B5F0-4A66-A50E-0D7104014466}">
      <formula1>$B$45:$B$82</formula1>
    </dataValidation>
    <dataValidation type="list" allowBlank="1" showInputMessage="1" showErrorMessage="1" sqref="D23:D30" xr:uid="{015B8292-F1D7-4CE2-980E-0D1F0DF7465D}">
      <formula1>$B$45:$B$83</formula1>
    </dataValidation>
    <dataValidation type="list" allowBlank="1" showInputMessage="1" showErrorMessage="1" sqref="F24:F38" xr:uid="{7A955A81-F8B5-40A5-82B8-56255A743787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FCBCF-5CD0-4110-A5FF-31B7E1896112}">
  <sheetPr filterMode="1">
    <tabColor rgb="FFFFC000"/>
    <pageSetUpPr fitToPage="1"/>
  </sheetPr>
  <dimension ref="A2:W150"/>
  <sheetViews>
    <sheetView showGridLines="0" topLeftCell="A32" zoomScale="85" zoomScaleNormal="85" workbookViewId="0">
      <selection activeCell="G56" sqref="G56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Abril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412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Abril 2023'!$H$8:$L$33,2,FALSE),"0")</f>
        <v>300</v>
      </c>
      <c r="F8" s="481">
        <f>IFERROR(VLOOKUP(A8,'Control-EM Abril 2023'!$H$6:$L$33,3,FALSE),"0")</f>
        <v>3140</v>
      </c>
      <c r="G8" s="371">
        <f t="shared" ref="G8:G55" si="0">E8+F8</f>
        <v>3440</v>
      </c>
      <c r="H8" s="368" t="s">
        <v>12</v>
      </c>
      <c r="I8" s="238">
        <f t="shared" ref="I8:I55" si="1">IFERROR(+D8*G8,"")</f>
        <v>10388.799999999999</v>
      </c>
      <c r="J8" s="295"/>
      <c r="K8" s="270">
        <f t="shared" ref="K8:K44" si="2">I8+F8</f>
        <v>13528.8</v>
      </c>
      <c r="M8" s="373" t="s">
        <v>169</v>
      </c>
      <c r="N8" s="372">
        <f>G8</f>
        <v>3440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Abril 2023'!$H$8:$L$33,2,FALSE),"0")</f>
        <v>0</v>
      </c>
      <c r="F9" s="481" t="str">
        <f>IFERROR(VLOOKUP(A9,'Control-EM Abril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Abril 2023'!$H$8:$L$33,2,FALSE),"0")</f>
        <v>910</v>
      </c>
      <c r="F10" s="481">
        <f>IFERROR(VLOOKUP(A10,'Control-EM Abril 2023'!$H$6:$L$33,3,FALSE),"0")</f>
        <v>0</v>
      </c>
      <c r="G10" s="371">
        <f t="shared" si="0"/>
        <v>910</v>
      </c>
      <c r="H10" s="368" t="s">
        <v>12</v>
      </c>
      <c r="I10" s="238">
        <f t="shared" si="1"/>
        <v>3676.4</v>
      </c>
      <c r="J10" s="295"/>
      <c r="K10" s="270">
        <f t="shared" si="2"/>
        <v>3676.4</v>
      </c>
      <c r="L10" s="373"/>
      <c r="M10" s="373" t="s">
        <v>152</v>
      </c>
      <c r="N10" s="372">
        <f t="shared" ref="N10:N55" si="4">G10</f>
        <v>910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Abril 2023'!$H$8:$L$33,2,FALSE),"0")</f>
        <v>2130</v>
      </c>
      <c r="F11" s="481">
        <f>IFERROR(VLOOKUP(A11,'Control-EM Abril 2023'!$H$6:$L$33,3,FALSE),"0")</f>
        <v>0</v>
      </c>
      <c r="G11" s="371">
        <f t="shared" si="0"/>
        <v>2130</v>
      </c>
      <c r="H11" s="368" t="s">
        <v>12</v>
      </c>
      <c r="I11" s="238">
        <f t="shared" si="1"/>
        <v>6517.8</v>
      </c>
      <c r="J11" s="295"/>
      <c r="K11" s="270">
        <f t="shared" si="2"/>
        <v>6517.8</v>
      </c>
      <c r="L11" s="373"/>
      <c r="M11" s="373" t="s">
        <v>154</v>
      </c>
      <c r="N11" s="372">
        <f t="shared" si="4"/>
        <v>2130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Abril 2023'!$H$8:$L$33,2,FALSE),"0")</f>
        <v>0</v>
      </c>
      <c r="F12" s="371" t="str">
        <f>IFERROR(VLOOKUP(A12,'Control-EM Abril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Abril 2023'!$H$8:$L$33,2,FALSE),"0")</f>
        <v>0</v>
      </c>
      <c r="F13" s="371" t="str">
        <f>IFERROR(VLOOKUP(A13,'Control-EM Abril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Abril 2023'!$H$8:$L$33,2,FALSE),"0")</f>
        <v>0</v>
      </c>
      <c r="F14" s="371" t="str">
        <f>IFERROR(VLOOKUP(A14,'Control-EM Abril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Abril 2023'!$H$8:$L$33,2,FALSE),"0")</f>
        <v>450</v>
      </c>
      <c r="F15" s="481">
        <f>IFERROR(VLOOKUP(A15,'Control-EM Abril 2023'!$H$6:$L$33,3,FALSE),"0")</f>
        <v>0</v>
      </c>
      <c r="G15" s="371">
        <f t="shared" si="0"/>
        <v>450</v>
      </c>
      <c r="H15" s="368" t="s">
        <v>12</v>
      </c>
      <c r="I15" s="238">
        <f t="shared" si="1"/>
        <v>1975.4999999999998</v>
      </c>
      <c r="J15" s="295"/>
      <c r="K15" s="270">
        <f t="shared" si="2"/>
        <v>1975.4999999999998</v>
      </c>
      <c r="L15" s="373"/>
      <c r="M15" s="373" t="s">
        <v>156</v>
      </c>
      <c r="N15" s="372">
        <f t="shared" si="4"/>
        <v>450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Abril 2023'!$H$8:$L$33,2,FALSE),"0")</f>
        <v>100</v>
      </c>
      <c r="F16" s="481">
        <f>IFERROR(VLOOKUP(A16,'Control-EM Abril 2023'!$H$6:$L$33,3,FALSE),"0")</f>
        <v>0</v>
      </c>
      <c r="G16" s="371">
        <f t="shared" si="0"/>
        <v>100</v>
      </c>
      <c r="H16" s="375" t="s">
        <v>12</v>
      </c>
      <c r="I16" s="238">
        <f t="shared" si="1"/>
        <v>351</v>
      </c>
      <c r="J16" s="295"/>
      <c r="K16" s="270">
        <f t="shared" si="2"/>
        <v>351</v>
      </c>
      <c r="L16" s="373"/>
      <c r="M16" s="373" t="s">
        <v>347</v>
      </c>
      <c r="N16" s="372">
        <f t="shared" si="4"/>
        <v>100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Abril 2023'!$H$8:$L$33,2,FALSE),"0")</f>
        <v>0</v>
      </c>
      <c r="F17" s="371" t="str">
        <f>IFERROR(VLOOKUP(A17,'Control-EM Abril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 t="str">
        <f>IFERROR(VLOOKUP(A18,'Control-EM Abril 2023'!$H$8:$L$33,2,FALSE),"0")</f>
        <v>0</v>
      </c>
      <c r="F18" s="371" t="str">
        <f>IFERROR(VLOOKUP(A18,'Control-EM Abril 2023'!$H$6:$L$33,3,FALSE),"0")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Abril 2023'!$H$8:$L$33,2,FALSE),"0")</f>
        <v>45</v>
      </c>
      <c r="F19" s="481">
        <f>IFERROR(VLOOKUP(A19,'Control-EM Abril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Abril 2023'!$H$8:$L$33,2,FALSE),"0")</f>
        <v>0</v>
      </c>
      <c r="F20" s="371" t="str">
        <f>IFERROR(VLOOKUP(A20,'Control-EM Abril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Abril 2023'!$H$8:$L$33,2,FALSE),"0")</f>
        <v>0</v>
      </c>
      <c r="F21" s="371" t="str">
        <f>IFERROR(VLOOKUP(A21,'Control-EM Abril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Abril 2023'!$H$8:$L$33,2,FALSE),"0")</f>
        <v>0</v>
      </c>
      <c r="F22" s="371" t="str">
        <f>IFERROR(VLOOKUP(A22,'Control-EM Abril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Abril 2023'!$H$8:$L$33,2,FALSE),"0")</f>
        <v>0</v>
      </c>
      <c r="F23" s="371" t="str">
        <f>IFERROR(VLOOKUP(A23,'Control-EM Abril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Abril 2023'!$H$8:$L$33,2,FALSE),"0")</f>
        <v>0</v>
      </c>
      <c r="F24" s="371" t="str">
        <f>IFERROR(VLOOKUP(A24,'Control-EM Abril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Abril 2023'!$H$8:$L$33,2,FALSE),"0")</f>
        <v>0</v>
      </c>
      <c r="F25" s="481">
        <f>IFERROR(VLOOKUP(A25,'Control-EM Abril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Abril 2023'!$H$8:$L$33,2,FALSE),"0")</f>
        <v>0</v>
      </c>
      <c r="F26" s="371" t="str">
        <f>IFERROR(VLOOKUP(A26,'Control-EM Abril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Abril 2023'!$H$8:$L$33,2,FALSE),"0")</f>
        <v>0</v>
      </c>
      <c r="F27" s="371" t="str">
        <f>IFERROR(VLOOKUP(A27,'Control-EM Abril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Abril 2023'!$H$8:$L$33,2,FALSE),"0")</f>
        <v>0</v>
      </c>
      <c r="F28" s="481">
        <f>IFERROR(VLOOKUP(A28,'Control-EM Abril 2023'!$H$6:$L$33,3,FALSE),"0")</f>
        <v>1500</v>
      </c>
      <c r="G28" s="371">
        <f t="shared" si="0"/>
        <v>1500</v>
      </c>
      <c r="H28" s="375" t="s">
        <v>12</v>
      </c>
      <c r="I28" s="238">
        <f t="shared" si="1"/>
        <v>11085</v>
      </c>
      <c r="J28" s="295"/>
      <c r="K28" s="270">
        <f t="shared" si="2"/>
        <v>12585</v>
      </c>
      <c r="L28" s="358"/>
      <c r="M28" s="373" t="s">
        <v>176</v>
      </c>
      <c r="N28" s="372">
        <f t="shared" si="4"/>
        <v>1500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Abril 2023'!$H$8:$L$33,2,FALSE),"0")</f>
        <v>0</v>
      </c>
      <c r="F29" s="371" t="str">
        <f>IFERROR(VLOOKUP(A29,'Control-EM Abril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Abril 2023'!$H$8:$L$33,2,FALSE),"0")</f>
        <v>0</v>
      </c>
      <c r="F30" s="371" t="str">
        <f>IFERROR(VLOOKUP(A30,'Control-EM Abril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Abril 2023'!$H$8:$L$33,2,FALSE),"0")</f>
        <v>0</v>
      </c>
      <c r="F31" s="371" t="str">
        <f>IFERROR(VLOOKUP(A31,'Control-EM Abril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Abril 2023'!$H$8:$L$33,2,FALSE),"0")</f>
        <v>130</v>
      </c>
      <c r="F32" s="481">
        <f>IFERROR(VLOOKUP(A32,'Control-EM Abril 2023'!$H$6:$L$33,3,FALSE),"0")</f>
        <v>0</v>
      </c>
      <c r="G32" s="371">
        <f t="shared" si="0"/>
        <v>130</v>
      </c>
      <c r="H32" s="368" t="s">
        <v>12</v>
      </c>
      <c r="I32" s="238">
        <f t="shared" si="1"/>
        <v>646.1</v>
      </c>
      <c r="J32" s="295"/>
      <c r="K32" s="270">
        <f t="shared" si="2"/>
        <v>646.1</v>
      </c>
      <c r="M32" s="373" t="s">
        <v>170</v>
      </c>
      <c r="N32" s="372">
        <f t="shared" si="4"/>
        <v>130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Abril 2023'!$H$8:$L$33,2,FALSE),"0")</f>
        <v>0</v>
      </c>
      <c r="F33" s="371" t="str">
        <f>IFERROR(VLOOKUP(A33,'Control-EM Abril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Abril 2023'!$H$8:$L$33,2,FALSE),"0")</f>
        <v>0</v>
      </c>
      <c r="F34" s="371" t="str">
        <f>IFERROR(VLOOKUP(A34,'Control-EM Abril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Abril 2023'!$H$8:$L$33,2,FALSE),"0")</f>
        <v>0</v>
      </c>
      <c r="F35" s="371" t="str">
        <f>IFERROR(VLOOKUP(A35,'Control-EM Abril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Abril 2023'!$H$8:$L$33,2,FALSE),"0")</f>
        <v>400</v>
      </c>
      <c r="F36" s="481">
        <f>IFERROR(VLOOKUP(A36,'Control-EM Abril 2023'!$H$6:$L$33,3,FALSE),"0")</f>
        <v>0</v>
      </c>
      <c r="G36" s="371">
        <f t="shared" si="0"/>
        <v>400</v>
      </c>
      <c r="H36" s="375" t="s">
        <v>12</v>
      </c>
      <c r="I36" s="238">
        <f t="shared" si="1"/>
        <v>2692</v>
      </c>
      <c r="J36" s="295"/>
      <c r="K36" s="270">
        <f t="shared" si="2"/>
        <v>2692</v>
      </c>
      <c r="L36" s="358"/>
      <c r="M36" s="373" t="s">
        <v>155</v>
      </c>
      <c r="N36" s="372">
        <f t="shared" si="4"/>
        <v>400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Abril 2023'!$H$8:$L$33,2,FALSE),"0")</f>
        <v>0</v>
      </c>
      <c r="F37" s="481">
        <f>IFERROR(VLOOKUP(A37,'Control-EM Abril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Abril 2023'!$H$8:$L$33,2,FALSE),"0")</f>
        <v>0</v>
      </c>
      <c r="F38" s="371" t="str">
        <f>IFERROR(VLOOKUP(A38,'Control-EM Abril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Abril 2023'!$H$8:$L$33,2,FALSE),"0")</f>
        <v>400</v>
      </c>
      <c r="F39" s="371">
        <f>IFERROR(VLOOKUP(A39,'Control-EM Abril 2023'!$H$6:$L$33,3,FALSE),"0")</f>
        <v>0</v>
      </c>
      <c r="G39" s="371">
        <f t="shared" si="0"/>
        <v>400</v>
      </c>
      <c r="H39" s="375" t="s">
        <v>12</v>
      </c>
      <c r="I39" s="238">
        <f t="shared" si="1"/>
        <v>2236</v>
      </c>
      <c r="J39" s="295"/>
      <c r="K39" s="270">
        <f t="shared" si="2"/>
        <v>2236</v>
      </c>
      <c r="M39" s="373" t="s">
        <v>248</v>
      </c>
      <c r="N39" s="372">
        <f t="shared" si="4"/>
        <v>400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Abril 2023'!$H$8:$L$33,2,FALSE),"0")</f>
        <v>0</v>
      </c>
      <c r="F40" s="481">
        <f>IFERROR(VLOOKUP(A40,'Control-EM Abril 2023'!$H$6:$L$33,3,FALSE),"0")</f>
        <v>1260</v>
      </c>
      <c r="G40" s="371">
        <f t="shared" si="0"/>
        <v>1260</v>
      </c>
      <c r="H40" s="368" t="s">
        <v>12</v>
      </c>
      <c r="I40" s="238">
        <f t="shared" si="1"/>
        <v>6879.6</v>
      </c>
      <c r="J40" s="295"/>
      <c r="K40" s="270">
        <f t="shared" si="2"/>
        <v>8139.6</v>
      </c>
      <c r="M40" s="373" t="s">
        <v>189</v>
      </c>
      <c r="N40" s="372">
        <f t="shared" si="4"/>
        <v>1260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Abril 2023'!$H$8:$L$33,2,FALSE),"0")</f>
        <v>0</v>
      </c>
      <c r="F41" s="371" t="str">
        <f>IFERROR(VLOOKUP(A41,'Control-EM Abril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Abril 2023'!$H$8:$L$33,2,FALSE),"0")</f>
        <v>0</v>
      </c>
      <c r="F42" s="481">
        <f>IFERROR(VLOOKUP(A42,'Control-EM Abril 2023'!$H$6:$L$33,3,FALSE),"0")</f>
        <v>330</v>
      </c>
      <c r="G42" s="371">
        <f t="shared" si="0"/>
        <v>330</v>
      </c>
      <c r="H42" s="368" t="s">
        <v>12</v>
      </c>
      <c r="I42" s="238">
        <f t="shared" si="1"/>
        <v>1352.9999999999998</v>
      </c>
      <c r="J42" s="295"/>
      <c r="K42" s="270">
        <f t="shared" si="2"/>
        <v>1682.9999999999998</v>
      </c>
      <c r="L42" s="381"/>
      <c r="M42" s="373" t="s">
        <v>244</v>
      </c>
      <c r="N42" s="372">
        <f t="shared" si="4"/>
        <v>330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Abril 2023'!$H$8:$L$33,2,FALSE),"0")</f>
        <v>845</v>
      </c>
      <c r="F43" s="481">
        <f>IFERROR(VLOOKUP(A43,'Control-EM Abril 2023'!$H$6:$L$33,3,FALSE),"0")</f>
        <v>0</v>
      </c>
      <c r="G43" s="371">
        <f t="shared" si="0"/>
        <v>845</v>
      </c>
      <c r="H43" s="375" t="s">
        <v>12</v>
      </c>
      <c r="I43" s="238">
        <f t="shared" si="1"/>
        <v>3464.4999999999995</v>
      </c>
      <c r="J43" s="295"/>
      <c r="K43" s="270">
        <f t="shared" si="2"/>
        <v>3464.4999999999995</v>
      </c>
      <c r="M43" s="373" t="s">
        <v>249</v>
      </c>
      <c r="N43" s="372">
        <f t="shared" si="4"/>
        <v>845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Abril 2023'!$H$8:$L$33,2,FALSE),"0")</f>
        <v>0</v>
      </c>
      <c r="F44" s="371" t="str">
        <f>IFERROR(VLOOKUP(A44,'Control-EM Abril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Abril 2023'!$H$8:$L$33,2,FALSE),"0")</f>
        <v>0</v>
      </c>
      <c r="F45" s="371" t="str">
        <f>IFERROR(VLOOKUP(A45,'Control-EM Abril 2023'!$H$6:$L$33,3,FALSE),"0")</f>
        <v>0</v>
      </c>
      <c r="G45" s="371">
        <f t="shared" si="0"/>
        <v>0</v>
      </c>
      <c r="H45" s="368" t="str">
        <f>IFERROR(VLOOKUP(A46,'Control -LR-ES Abril 2023'!$H$7:$N$22,4,FALSE),"0")</f>
        <v>0</v>
      </c>
      <c r="I45" s="238">
        <f t="shared" si="1"/>
        <v>0</v>
      </c>
      <c r="J45" s="368"/>
      <c r="K45" s="385"/>
      <c r="L45" s="386"/>
      <c r="M45" s="373" t="str">
        <f>A46</f>
        <v xml:space="preserve">RT760 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Abril 2023'!$H$8:$L$33,2,FALSE),"0")</f>
        <v>0</v>
      </c>
      <c r="F46" s="371" t="str">
        <f>IFERROR(VLOOKUP(A46,'Control-EM Abril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Abril 2023'!$H$8:$L$33,2,FALSE),"0")</f>
        <v>0</v>
      </c>
      <c r="F47" s="371" t="str">
        <f>IFERROR(VLOOKUP(A47,'Control-EM Abril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Abril 2023'!$H$8:$L$33,2,FALSE),"0")</f>
        <v>0</v>
      </c>
      <c r="F48" s="371" t="str">
        <f>IFERROR(VLOOKUP(A48,'Control-EM Abril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Abril 2023'!$H$8:$L$33,2,FALSE),"0")</f>
        <v>220</v>
      </c>
      <c r="F49" s="481">
        <f>IFERROR(VLOOKUP(A49,'Control-EM Abril 2023'!$H$6:$L$33,3,FALSE),"0")</f>
        <v>0</v>
      </c>
      <c r="G49" s="371">
        <f t="shared" si="0"/>
        <v>220</v>
      </c>
      <c r="H49" s="375" t="s">
        <v>12</v>
      </c>
      <c r="I49" s="238">
        <f t="shared" si="1"/>
        <v>1276</v>
      </c>
      <c r="J49" s="295"/>
      <c r="K49" s="270"/>
      <c r="M49" s="373" t="s">
        <v>345</v>
      </c>
      <c r="N49" s="372">
        <f t="shared" si="4"/>
        <v>220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Abril 2023'!$H$8:$L$33,2,FALSE),"0")</f>
        <v>0</v>
      </c>
      <c r="F50" s="371" t="str">
        <f>IFERROR(VLOOKUP(A50,'Control-EM Abril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Abril 2023'!$H$8:$L$33,2,FALSE),"0")</f>
        <v>0</v>
      </c>
      <c r="F51" s="371" t="str">
        <f>IFERROR(VLOOKUP(A51,'Control-EM Abril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Abril 2023'!$H$8:$L$33,2,FALSE),"0")</f>
        <v>0</v>
      </c>
      <c r="F52" s="371" t="str">
        <f>IFERROR(VLOOKUP(A52,'Control-EM Abril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Abril 2023'!$H$8:$L$33,2,FALSE),"0")</f>
        <v>0</v>
      </c>
      <c r="F53" s="371" t="str">
        <f>IFERROR(VLOOKUP(A53,'Control-EM Abril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Abril 2023'!$H$8:$L$33,2,FALSE),"0")</f>
        <v>1440</v>
      </c>
      <c r="F54" s="481">
        <f>IFERROR(VLOOKUP(A54,'Control-EM Abril 2023'!$H$6:$L$33,3,FALSE),"0")</f>
        <v>0</v>
      </c>
      <c r="G54" s="371">
        <f t="shared" si="0"/>
        <v>1440</v>
      </c>
      <c r="H54" s="375" t="s">
        <v>12</v>
      </c>
      <c r="I54" s="238">
        <f t="shared" si="1"/>
        <v>8049.5999999999995</v>
      </c>
      <c r="J54" s="295"/>
      <c r="K54" s="295"/>
      <c r="L54" s="295"/>
      <c r="M54" s="373">
        <v>20002380</v>
      </c>
      <c r="N54" s="372">
        <f t="shared" si="4"/>
        <v>1440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Abril 2023'!$H$8:$L$33,2,FALSE),"0")</f>
        <v>2395</v>
      </c>
      <c r="F55" s="481">
        <f>IFERROR(VLOOKUP(A55,'Control-EM Abril 2023'!$H$6:$L$33,3,FALSE),"0")</f>
        <v>0</v>
      </c>
      <c r="G55" s="371">
        <f t="shared" si="0"/>
        <v>2395</v>
      </c>
      <c r="H55" s="375" t="s">
        <v>12</v>
      </c>
      <c r="I55" s="238">
        <f t="shared" si="1"/>
        <v>11807.349999999999</v>
      </c>
      <c r="J55" s="295"/>
      <c r="K55" s="295"/>
      <c r="L55" s="295"/>
      <c r="M55" s="373">
        <v>20002186</v>
      </c>
      <c r="N55" s="372">
        <f t="shared" si="4"/>
        <v>2395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9765</v>
      </c>
      <c r="F56" s="326">
        <f>SUM(F8:F55)</f>
        <v>8330</v>
      </c>
      <c r="G56" s="333">
        <f>SUM(G8:G55)</f>
        <v>18095</v>
      </c>
      <c r="H56" s="390" t="s">
        <v>12</v>
      </c>
      <c r="I56" s="333">
        <f>SUM(I8:I55)</f>
        <v>79793.950000000012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79793.950000000012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4" t="s">
        <v>307</v>
      </c>
      <c r="D59" s="596"/>
      <c r="E59" s="596"/>
      <c r="F59" s="596"/>
      <c r="G59" s="597"/>
      <c r="H59" s="273">
        <f>I59/I58</f>
        <v>0.547705057839598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43703.549999999996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57" t="s">
        <v>308</v>
      </c>
      <c r="D60" s="599"/>
      <c r="E60" s="599"/>
      <c r="F60" s="599"/>
      <c r="G60" s="600"/>
      <c r="H60" s="273">
        <f>I60/I58</f>
        <v>0.45229494216040184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36090.400000000001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79793.95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79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79" t="s">
        <v>302</v>
      </c>
      <c r="D63" s="579"/>
      <c r="E63" s="579"/>
      <c r="F63" s="394">
        <v>2014462.08</v>
      </c>
      <c r="G63" s="279">
        <v>0.6</v>
      </c>
      <c r="H63" s="368" t="s">
        <v>10</v>
      </c>
      <c r="I63" s="482">
        <f>(F63*G63)</f>
        <v>1208677.2479999999</v>
      </c>
      <c r="J63" s="296"/>
      <c r="K63" s="410"/>
      <c r="L63" s="381"/>
      <c r="M63" s="342">
        <v>20002369</v>
      </c>
      <c r="N63" s="343">
        <f>F63</f>
        <v>2014462.08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81050.938000000009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1208677.2479999999</v>
      </c>
      <c r="I66" s="541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00"/>
        <filter val="1260"/>
        <filter val="130"/>
        <filter val="1440"/>
        <filter val="1500"/>
        <filter val="18.095,00"/>
        <filter val="2130"/>
        <filter val="220"/>
        <filter val="2395"/>
        <filter val="300"/>
        <filter val="330"/>
        <filter val="3440"/>
        <filter val="400"/>
        <filter val="450"/>
        <filter val="845"/>
        <filter val="900"/>
        <filter val="910"/>
        <filter val="945"/>
        <filter val="USD 79.793,95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77BBD-1A63-40C5-91EB-07BCA7119374}">
  <sheetPr>
    <pageSetUpPr fitToPage="1"/>
  </sheetPr>
  <dimension ref="A1:M103"/>
  <sheetViews>
    <sheetView topLeftCell="B3" zoomScaleNormal="100" workbookViewId="0">
      <selection activeCell="G56" sqref="G5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80079616</v>
      </c>
      <c r="C4" s="438">
        <v>45040</v>
      </c>
      <c r="D4" s="368" t="s">
        <v>357</v>
      </c>
      <c r="E4" s="368">
        <v>100</v>
      </c>
      <c r="F4" s="368" t="s">
        <v>286</v>
      </c>
      <c r="G4" s="393"/>
    </row>
    <row r="5" spans="2:13" x14ac:dyDescent="0.2">
      <c r="B5" s="368">
        <v>80079616</v>
      </c>
      <c r="C5" s="438">
        <v>45040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80079616</v>
      </c>
      <c r="C6" s="438">
        <v>45040</v>
      </c>
      <c r="D6" s="368" t="s">
        <v>31</v>
      </c>
      <c r="E6" s="368">
        <v>910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80079616</v>
      </c>
      <c r="C7" s="438">
        <v>45040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80079616</v>
      </c>
      <c r="C8" s="438">
        <v>45040</v>
      </c>
      <c r="D8" s="368" t="s">
        <v>37</v>
      </c>
      <c r="E8" s="368">
        <v>2130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80079616</v>
      </c>
      <c r="C9" s="438">
        <v>45040</v>
      </c>
      <c r="D9" s="368" t="s">
        <v>366</v>
      </c>
      <c r="E9" s="368">
        <v>130</v>
      </c>
      <c r="F9" s="368" t="s">
        <v>286</v>
      </c>
      <c r="H9" s="54" t="s">
        <v>32</v>
      </c>
      <c r="I9" s="499">
        <v>300</v>
      </c>
      <c r="J9" s="499">
        <v>3140</v>
      </c>
      <c r="K9" s="499"/>
      <c r="L9" s="499">
        <v>3440</v>
      </c>
      <c r="M9" s="356"/>
    </row>
    <row r="10" spans="2:13" x14ac:dyDescent="0.2">
      <c r="B10" s="368">
        <v>80079616</v>
      </c>
      <c r="C10" s="438">
        <v>45040</v>
      </c>
      <c r="D10" s="368" t="s">
        <v>369</v>
      </c>
      <c r="E10" s="368">
        <v>400</v>
      </c>
      <c r="F10" s="368" t="s">
        <v>286</v>
      </c>
      <c r="H10" s="247" t="s">
        <v>142</v>
      </c>
      <c r="I10" s="500"/>
      <c r="J10" s="500">
        <v>1500</v>
      </c>
      <c r="K10" s="500"/>
      <c r="L10" s="500">
        <v>1500</v>
      </c>
      <c r="M10" s="356"/>
    </row>
    <row r="11" spans="2:13" x14ac:dyDescent="0.2">
      <c r="B11" s="368">
        <v>80079616</v>
      </c>
      <c r="C11" s="438">
        <v>45040</v>
      </c>
      <c r="D11" s="368" t="s">
        <v>356</v>
      </c>
      <c r="E11" s="368">
        <v>450</v>
      </c>
      <c r="F11" s="368" t="s">
        <v>286</v>
      </c>
      <c r="H11" s="54" t="s">
        <v>77</v>
      </c>
      <c r="I11" s="499"/>
      <c r="J11" s="499">
        <v>1260</v>
      </c>
      <c r="K11" s="499"/>
      <c r="L11" s="499">
        <v>1260</v>
      </c>
      <c r="M11" s="356"/>
    </row>
    <row r="12" spans="2:13" x14ac:dyDescent="0.2">
      <c r="B12" s="368">
        <v>80079616</v>
      </c>
      <c r="C12" s="438">
        <v>45040</v>
      </c>
      <c r="D12" s="368" t="s">
        <v>340</v>
      </c>
      <c r="E12" s="368">
        <v>220</v>
      </c>
      <c r="F12" s="368" t="s">
        <v>286</v>
      </c>
      <c r="H12" s="54" t="s">
        <v>31</v>
      </c>
      <c r="I12" s="499">
        <v>910</v>
      </c>
      <c r="J12" s="499"/>
      <c r="K12" s="499"/>
      <c r="L12" s="499">
        <v>910</v>
      </c>
      <c r="M12" s="356"/>
    </row>
    <row r="13" spans="2:13" x14ac:dyDescent="0.2">
      <c r="B13" s="368">
        <v>80079616</v>
      </c>
      <c r="C13" s="438">
        <v>45040</v>
      </c>
      <c r="D13" s="368" t="s">
        <v>375</v>
      </c>
      <c r="E13" s="368">
        <v>845</v>
      </c>
      <c r="F13" s="368" t="s">
        <v>286</v>
      </c>
      <c r="H13" s="54" t="s">
        <v>37</v>
      </c>
      <c r="I13" s="499">
        <v>2130</v>
      </c>
      <c r="J13" s="499"/>
      <c r="K13" s="499"/>
      <c r="L13" s="499">
        <v>2130</v>
      </c>
      <c r="M13" s="356"/>
    </row>
    <row r="14" spans="2:13" x14ac:dyDescent="0.2">
      <c r="B14" s="368">
        <v>80079616</v>
      </c>
      <c r="C14" s="438">
        <v>45040</v>
      </c>
      <c r="D14" s="368" t="s">
        <v>372</v>
      </c>
      <c r="E14" s="368">
        <v>400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/>
      <c r="E15" s="368"/>
      <c r="F15" s="368"/>
      <c r="H15" s="54" t="s">
        <v>228</v>
      </c>
      <c r="I15" s="499">
        <v>2395</v>
      </c>
      <c r="J15" s="499"/>
      <c r="K15" s="499"/>
      <c r="L15" s="499">
        <v>2395</v>
      </c>
      <c r="M15" s="356"/>
    </row>
    <row r="16" spans="2:13" x14ac:dyDescent="0.2">
      <c r="B16" s="113">
        <v>80079601</v>
      </c>
      <c r="C16" s="438">
        <v>45040</v>
      </c>
      <c r="D16" s="368" t="s">
        <v>374</v>
      </c>
      <c r="E16" s="368">
        <v>330</v>
      </c>
      <c r="F16" s="368" t="s">
        <v>310</v>
      </c>
      <c r="H16" s="54" t="s">
        <v>340</v>
      </c>
      <c r="I16" s="499">
        <v>220</v>
      </c>
      <c r="J16" s="499"/>
      <c r="K16" s="499"/>
      <c r="L16" s="499">
        <v>220</v>
      </c>
      <c r="M16" s="356"/>
    </row>
    <row r="17" spans="1:13" x14ac:dyDescent="0.2">
      <c r="B17" s="113">
        <v>80079601</v>
      </c>
      <c r="C17" s="438">
        <v>45040</v>
      </c>
      <c r="D17" s="368" t="s">
        <v>30</v>
      </c>
      <c r="E17" s="368">
        <v>900</v>
      </c>
      <c r="F17" s="368" t="s">
        <v>310</v>
      </c>
      <c r="H17" s="54" t="s">
        <v>375</v>
      </c>
      <c r="I17" s="499">
        <v>845</v>
      </c>
      <c r="J17" s="499"/>
      <c r="K17" s="499"/>
      <c r="L17" s="499">
        <v>845</v>
      </c>
      <c r="M17" s="356"/>
    </row>
    <row r="18" spans="1:13" x14ac:dyDescent="0.2">
      <c r="B18" s="113">
        <v>80079601</v>
      </c>
      <c r="C18" s="438">
        <v>45040</v>
      </c>
      <c r="D18" s="368" t="s">
        <v>63</v>
      </c>
      <c r="E18" s="368">
        <v>900</v>
      </c>
      <c r="F18" s="368" t="s">
        <v>310</v>
      </c>
      <c r="H18" s="54" t="s">
        <v>374</v>
      </c>
      <c r="I18" s="499"/>
      <c r="J18" s="499">
        <v>330</v>
      </c>
      <c r="K18" s="499"/>
      <c r="L18" s="499">
        <v>330</v>
      </c>
      <c r="M18" s="356"/>
    </row>
    <row r="19" spans="1:13" x14ac:dyDescent="0.2">
      <c r="B19" s="113">
        <v>80079601</v>
      </c>
      <c r="C19" s="438">
        <v>45040</v>
      </c>
      <c r="D19" s="368" t="s">
        <v>142</v>
      </c>
      <c r="E19" s="368">
        <v>1500</v>
      </c>
      <c r="F19" s="368" t="s">
        <v>310</v>
      </c>
      <c r="H19" s="54" t="s">
        <v>357</v>
      </c>
      <c r="I19" s="499">
        <v>100</v>
      </c>
      <c r="J19" s="499"/>
      <c r="K19" s="499"/>
      <c r="L19" s="499">
        <v>100</v>
      </c>
      <c r="M19" s="356"/>
    </row>
    <row r="20" spans="1:13" x14ac:dyDescent="0.2">
      <c r="B20" s="113">
        <v>80079601</v>
      </c>
      <c r="C20" s="438">
        <v>45040</v>
      </c>
      <c r="D20" s="368" t="s">
        <v>77</v>
      </c>
      <c r="E20" s="368">
        <v>1260</v>
      </c>
      <c r="F20" s="368" t="s">
        <v>310</v>
      </c>
      <c r="H20" s="54" t="s">
        <v>369</v>
      </c>
      <c r="I20" s="499">
        <v>400</v>
      </c>
      <c r="J20" s="499"/>
      <c r="K20" s="499"/>
      <c r="L20" s="499">
        <v>400</v>
      </c>
      <c r="M20" s="356"/>
    </row>
    <row r="21" spans="1:13" x14ac:dyDescent="0.2">
      <c r="B21" s="113">
        <v>80079601</v>
      </c>
      <c r="C21" s="438">
        <v>45040</v>
      </c>
      <c r="D21" s="368" t="s">
        <v>32</v>
      </c>
      <c r="E21" s="368">
        <v>3140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113">
        <v>80079601</v>
      </c>
      <c r="C22" s="438">
        <v>45040</v>
      </c>
      <c r="D22" s="368" t="s">
        <v>370</v>
      </c>
      <c r="E22" s="368">
        <v>300</v>
      </c>
      <c r="F22" s="368" t="s">
        <v>310</v>
      </c>
      <c r="G22" s="356"/>
      <c r="H22" s="54" t="s">
        <v>356</v>
      </c>
      <c r="I22" s="499">
        <v>450</v>
      </c>
      <c r="J22" s="499"/>
      <c r="K22" s="499"/>
      <c r="L22" s="499">
        <v>450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366</v>
      </c>
      <c r="I23" s="499">
        <v>130</v>
      </c>
      <c r="J23" s="499"/>
      <c r="K23" s="499"/>
      <c r="L23" s="499">
        <v>130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384</v>
      </c>
      <c r="I24" s="499">
        <v>1440</v>
      </c>
      <c r="J24" s="499"/>
      <c r="K24" s="499"/>
      <c r="L24" s="499">
        <v>1440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372</v>
      </c>
      <c r="I26" s="499">
        <v>400</v>
      </c>
      <c r="J26" s="499"/>
      <c r="K26" s="499"/>
      <c r="L26" s="499">
        <v>400</v>
      </c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9765</v>
      </c>
      <c r="J27" s="502">
        <v>8330</v>
      </c>
      <c r="K27" s="502"/>
      <c r="L27" s="503">
        <v>18095</v>
      </c>
    </row>
    <row r="28" spans="1:13" s="393" customFormat="1" x14ac:dyDescent="0.2">
      <c r="A28" s="356"/>
      <c r="B28" s="368" t="s">
        <v>415</v>
      </c>
      <c r="C28" s="438">
        <v>45040</v>
      </c>
      <c r="D28" s="368" t="s">
        <v>384</v>
      </c>
      <c r="E28" s="368">
        <v>1440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 t="s">
        <v>416</v>
      </c>
      <c r="C29" s="438">
        <v>45040</v>
      </c>
      <c r="D29" s="368" t="s">
        <v>228</v>
      </c>
      <c r="E29" s="368">
        <v>2395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200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400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D37:D42" xr:uid="{B8971BEC-DD22-4CFE-BB6F-79219C00EBFC}">
      <formula1>$B$57:$B$95</formula1>
    </dataValidation>
    <dataValidation type="list" allowBlank="1" showInputMessage="1" showErrorMessage="1" sqref="D43" xr:uid="{8E9D70B9-1FD4-4460-B10F-068077717498}">
      <formula1>$B$57:$B$76</formula1>
    </dataValidation>
    <dataValidation type="list" allowBlank="1" showInputMessage="1" showErrorMessage="1" sqref="D35:D36 D4:D31" xr:uid="{DAD9E5B5-26AB-44CF-9168-65E5C6EEABAF}">
      <formula1>$B$57:$B$103</formula1>
    </dataValidation>
    <dataValidation type="list" allowBlank="1" showInputMessage="1" showErrorMessage="1" sqref="F35:F42 F4:F31" xr:uid="{97B85175-533D-407E-BC83-5679313B4C47}">
      <formula1>$C$57:$C$59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835-B31D-4CB3-A46F-DE042A40F0EA}">
  <sheetPr filterMode="1">
    <tabColor rgb="FFFFC000"/>
    <pageSetUpPr fitToPage="1"/>
  </sheetPr>
  <dimension ref="A2:V153"/>
  <sheetViews>
    <sheetView showGridLines="0" topLeftCell="C1" zoomScale="80" zoomScaleNormal="80" workbookViewId="0">
      <selection activeCell="G56" sqref="G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413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Abril 2023'!$H$7:$N$22,3,FALSE),"0")</f>
        <v>0</v>
      </c>
      <c r="F8" s="368">
        <f>IFERROR(VLOOKUP(A8,'Control -LR-ES Abril 2023'!$H$7:$N$22,2,FALSE),"0")</f>
        <v>1060</v>
      </c>
      <c r="G8" s="368">
        <f>IFERROR(VLOOKUP(A8,'Control -LR-ES Abril 2023'!$H$7:$N$22,5,FALSE),"0")</f>
        <v>0</v>
      </c>
      <c r="H8" s="368">
        <f>IFERROR(VLOOKUP(A8,'Control -LR-ES Abril 2023'!$H$7:$N$22,4,FALSE),"0")</f>
        <v>0</v>
      </c>
      <c r="I8" s="326">
        <f>E8+F8+G8+H8</f>
        <v>1060</v>
      </c>
      <c r="J8" s="368" t="s">
        <v>12</v>
      </c>
      <c r="K8" s="385">
        <f>I8*D8</f>
        <v>3201.2</v>
      </c>
      <c r="L8" s="454"/>
      <c r="M8" s="380" t="s">
        <v>169</v>
      </c>
      <c r="N8" s="372">
        <f>I8</f>
        <v>1060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Abril 2023'!$H$7:$N$22,3,FALSE),"0")</f>
        <v>0</v>
      </c>
      <c r="F9" s="368" t="str">
        <f>IFERROR(VLOOKUP(A9,'Control -LR-ES Abril 2023'!$H$7:$N$22,2,FALSE),"0")</f>
        <v>0</v>
      </c>
      <c r="G9" s="368" t="str">
        <f>IFERROR(VLOOKUP(A9,'Control -LR-ES Abril 2023'!$H$7:$N$22,5,FALSE),"0")</f>
        <v>0</v>
      </c>
      <c r="H9" s="368" t="str">
        <f>IFERROR(VLOOKUP(A9,'Control -LR-ES Abril 2023'!$H$7:$N$22,4,FALSE),"0")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Abril 2023'!$H$7:$N$22,3,FALSE),"0")</f>
        <v>0</v>
      </c>
      <c r="F10" s="368">
        <f>IFERROR(VLOOKUP(A10,'Control -LR-ES Abril 2023'!$H$7:$N$22,2,FALSE),"0")</f>
        <v>0</v>
      </c>
      <c r="G10" s="368">
        <f>IFERROR(VLOOKUP(A10,'Control -LR-ES Abril 2023'!$H$7:$N$22,5,FALSE),"0")</f>
        <v>60</v>
      </c>
      <c r="H10" s="368">
        <f>IFERROR(VLOOKUP(A10,'Control -LR-ES Abril 2023'!$H$7:$N$22,4,FALSE),"0")</f>
        <v>0</v>
      </c>
      <c r="I10" s="326">
        <f t="shared" si="1"/>
        <v>60</v>
      </c>
      <c r="J10" s="368" t="s">
        <v>12</v>
      </c>
      <c r="K10" s="385">
        <f t="shared" si="2"/>
        <v>183.6</v>
      </c>
      <c r="L10" s="454"/>
      <c r="M10" s="373" t="s">
        <v>154</v>
      </c>
      <c r="N10" s="372">
        <f t="shared" si="3"/>
        <v>60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Abril 2023'!$H$7:$N$22,3,FALSE),"0")</f>
        <v>0</v>
      </c>
      <c r="F11" s="368" t="str">
        <f>IFERROR(VLOOKUP(A11,'Control -LR-ES Abril 2023'!$H$7:$N$22,2,FALSE),"0")</f>
        <v>0</v>
      </c>
      <c r="G11" s="368" t="str">
        <f>IFERROR(VLOOKUP(A11,'Control -LR-ES Abril 2023'!$H$7:$N$22,5,FALSE),"0")</f>
        <v>0</v>
      </c>
      <c r="H11" s="368" t="str">
        <f>IFERROR(VLOOKUP(A11,'Control -LR-ES Abril 2023'!$H$7:$N$22,4,FALSE),"0")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Abril 2023'!$H$7:$N$22,3,FALSE),"0")</f>
        <v>0</v>
      </c>
      <c r="F12" s="368">
        <f>IFERROR(VLOOKUP(A12,'Control -LR-ES Abril 2023'!$H$7:$N$22,2,FALSE),"0")</f>
        <v>620</v>
      </c>
      <c r="G12" s="368">
        <f>IFERROR(VLOOKUP(A12,'Control -LR-ES Abril 2023'!$H$7:$N$22,5,FALSE),"0")</f>
        <v>0</v>
      </c>
      <c r="H12" s="368">
        <f>IFERROR(VLOOKUP(A12,'Control -LR-ES Abril 2023'!$H$7:$N$22,4,FALSE),"0")</f>
        <v>0</v>
      </c>
      <c r="I12" s="326">
        <f t="shared" si="1"/>
        <v>620</v>
      </c>
      <c r="J12" s="368" t="s">
        <v>12</v>
      </c>
      <c r="K12" s="385">
        <f t="shared" si="2"/>
        <v>2225.7999999999997</v>
      </c>
      <c r="L12" s="454"/>
      <c r="M12" s="373" t="s">
        <v>245</v>
      </c>
      <c r="N12" s="372">
        <f t="shared" si="3"/>
        <v>620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Abril 2023'!$H$7:$N$22,3,FALSE),"0")</f>
        <v>0</v>
      </c>
      <c r="F13" s="368" t="str">
        <f>IFERROR(VLOOKUP(A13,'Control -LR-ES Abril 2023'!$H$7:$N$22,2,FALSE),"0")</f>
        <v>0</v>
      </c>
      <c r="G13" s="368" t="str">
        <f>IFERROR(VLOOKUP(A13,'Control -LR-ES Abril 2023'!$H$7:$N$22,5,FALSE),"0")</f>
        <v>0</v>
      </c>
      <c r="H13" s="368" t="str">
        <f>IFERROR(VLOOKUP(A13,'Control -LR-ES Abril 2023'!$H$7:$N$22,4,FALSE),"0")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Abril 2023'!$H$7:$N$22,3,FALSE),"0")</f>
        <v>200</v>
      </c>
      <c r="F14" s="368">
        <f>IFERROR(VLOOKUP(A14,'Control -LR-ES Abril 2023'!$H$7:$N$22,2,FALSE),"0")</f>
        <v>0</v>
      </c>
      <c r="G14" s="368">
        <f>IFERROR(VLOOKUP(A14,'Control -LR-ES Abril 2023'!$H$7:$N$22,5,FALSE),"0")</f>
        <v>0</v>
      </c>
      <c r="H14" s="368">
        <f>IFERROR(VLOOKUP(A14,'Control -LR-ES Abril 2023'!$H$7:$N$22,4,FALSE),"0")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Abril 2023'!$H$7:$N$22,3,FALSE),"0")</f>
        <v>0</v>
      </c>
      <c r="F15" s="368" t="str">
        <f>IFERROR(VLOOKUP(A15,'Control -LR-ES Abril 2023'!$H$7:$N$22,2,FALSE),"0")</f>
        <v>0</v>
      </c>
      <c r="G15" s="368" t="str">
        <f>IFERROR(VLOOKUP(A15,'Control -LR-ES Abril 2023'!$H$7:$N$22,5,FALSE),"0")</f>
        <v>0</v>
      </c>
      <c r="H15" s="368" t="str">
        <f>IFERROR(VLOOKUP(A15,'Control -LR-ES Abril 2023'!$H$7:$N$22,4,FALSE),"0")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Abril 2023'!$H$7:$N$22,3,FALSE),"0")</f>
        <v>0</v>
      </c>
      <c r="F16" s="368" t="str">
        <f>IFERROR(VLOOKUP(A16,'Control -LR-ES Abril 2023'!$H$7:$N$22,2,FALSE),"0")</f>
        <v>0</v>
      </c>
      <c r="G16" s="368" t="str">
        <f>IFERROR(VLOOKUP(A16,'Control -LR-ES Abril 2023'!$H$7:$N$22,5,FALSE),"0")</f>
        <v>0</v>
      </c>
      <c r="H16" s="368" t="str">
        <f>IFERROR(VLOOKUP(A16,'Control -LR-ES Abril 2023'!$H$7:$N$22,4,FALSE),"0")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Abril 2023'!$H$7:$N$22,3,FALSE),"0")</f>
        <v>0</v>
      </c>
      <c r="F17" s="368">
        <f>IFERROR(VLOOKUP(A17,'Control -LR-ES Abril 2023'!$H$7:$N$22,2,FALSE),"0")</f>
        <v>200</v>
      </c>
      <c r="G17" s="368">
        <f>IFERROR(VLOOKUP(A17,'Control -LR-ES Abril 2023'!$H$7:$N$22,5,FALSE),"0")</f>
        <v>0</v>
      </c>
      <c r="H17" s="368">
        <f>IFERROR(VLOOKUP(A17,'Control -LR-ES Abril 2023'!$H$7:$N$22,4,FALSE),"0")</f>
        <v>0</v>
      </c>
      <c r="I17" s="326">
        <f t="shared" si="1"/>
        <v>200</v>
      </c>
      <c r="J17" s="375" t="s">
        <v>12</v>
      </c>
      <c r="K17" s="385">
        <f t="shared" si="2"/>
        <v>300</v>
      </c>
      <c r="L17" s="454"/>
      <c r="M17" s="373" t="s">
        <v>252</v>
      </c>
      <c r="N17" s="372">
        <f t="shared" si="3"/>
        <v>200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Abril 2023'!$H$7:$N$22,3,FALSE),"0")</f>
        <v>0</v>
      </c>
      <c r="F18" s="368" t="str">
        <f>IFERROR(VLOOKUP(A18,'Control -LR-ES Abril 2023'!$H$7:$N$22,2,FALSE),"0")</f>
        <v>0</v>
      </c>
      <c r="G18" s="368" t="str">
        <f>IFERROR(VLOOKUP(A18,'Control -LR-ES Abril 2023'!$H$7:$N$22,5,FALSE),"0")</f>
        <v>0</v>
      </c>
      <c r="H18" s="368" t="str">
        <f>IFERROR(VLOOKUP(A18,'Control -LR-ES Abril 2023'!$H$7:$N$22,4,FALSE),"0")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Abril 2023'!$H$7:$N$22,3,FALSE),"0")</f>
        <v>0</v>
      </c>
      <c r="F19" s="368" t="str">
        <f>IFERROR(VLOOKUP(A19,'Control -LR-ES Abril 2023'!$H$7:$N$22,2,FALSE),"0")</f>
        <v>0</v>
      </c>
      <c r="G19" s="368" t="str">
        <f>IFERROR(VLOOKUP(A19,'Control -LR-ES Abril 2023'!$H$7:$N$22,5,FALSE),"0")</f>
        <v>0</v>
      </c>
      <c r="H19" s="368" t="str">
        <f>IFERROR(VLOOKUP(A19,'Control -LR-ES Abril 2023'!$H$7:$N$22,4,FALSE),"0")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Abril 2023'!$H$7:$N$22,3,FALSE),"0")</f>
        <v>0</v>
      </c>
      <c r="F20" s="368" t="str">
        <f>IFERROR(VLOOKUP(A20,'Control -LR-ES Abril 2023'!$H$7:$N$22,2,FALSE),"0")</f>
        <v>0</v>
      </c>
      <c r="G20" s="368" t="str">
        <f>IFERROR(VLOOKUP(A20,'Control -LR-ES Abril 2023'!$H$7:$N$22,5,FALSE),"0")</f>
        <v>0</v>
      </c>
      <c r="H20" s="368" t="str">
        <f>IFERROR(VLOOKUP(A20,'Control -LR-ES Abril 2023'!$H$7:$N$22,4,FALSE),"0")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Abril 2023'!$H$7:$N$22,3,FALSE),"0")</f>
        <v>0</v>
      </c>
      <c r="F21" s="368" t="str">
        <f>IFERROR(VLOOKUP(A21,'Control -LR-ES Abril 2023'!$H$7:$N$22,2,FALSE),"0")</f>
        <v>0</v>
      </c>
      <c r="G21" s="368" t="str">
        <f>IFERROR(VLOOKUP(A21,'Control -LR-ES Abril 2023'!$H$7:$N$22,5,FALSE),"0")</f>
        <v>0</v>
      </c>
      <c r="H21" s="368" t="str">
        <f>IFERROR(VLOOKUP(A21,'Control -LR-ES Abril 2023'!$H$7:$N$22,4,FALSE),"0")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Abril 2023'!$H$7:$N$22,3,FALSE),"0")</f>
        <v>0</v>
      </c>
      <c r="F22" s="368" t="str">
        <f>IFERROR(VLOOKUP(A22,'Control -LR-ES Abril 2023'!$H$7:$N$22,2,FALSE),"0")</f>
        <v>0</v>
      </c>
      <c r="G22" s="368" t="str">
        <f>IFERROR(VLOOKUP(A22,'Control -LR-ES Abril 2023'!$H$7:$N$22,5,FALSE),"0")</f>
        <v>0</v>
      </c>
      <c r="H22" s="368" t="str">
        <f>IFERROR(VLOOKUP(A22,'Control -LR-ES Abril 2023'!$H$7:$N$22,4,FALSE),"0")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Abril 2023'!$H$7:$N$22,3,FALSE),"0")</f>
        <v>0</v>
      </c>
      <c r="F23" s="368" t="str">
        <f>IFERROR(VLOOKUP(A23,'Control -LR-ES Abril 2023'!$H$7:$N$22,2,FALSE),"0")</f>
        <v>0</v>
      </c>
      <c r="G23" s="368" t="str">
        <f>IFERROR(VLOOKUP(A23,'Control -LR-ES Abril 2023'!$H$7:$N$22,5,FALSE),"0")</f>
        <v>0</v>
      </c>
      <c r="H23" s="368" t="str">
        <f>IFERROR(VLOOKUP(A23,'Control -LR-ES Abril 2023'!$H$7:$N$22,4,FALSE),"0")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Abril 2023'!$H$7:$N$22,3,FALSE),"0")</f>
        <v>0</v>
      </c>
      <c r="F24" s="368" t="str">
        <f>IFERROR(VLOOKUP(A24,'Control -LR-ES Abril 2023'!$H$7:$N$22,2,FALSE),"0")</f>
        <v>0</v>
      </c>
      <c r="G24" s="368" t="str">
        <f>IFERROR(VLOOKUP(A24,'Control -LR-ES Abril 2023'!$H$7:$N$22,5,FALSE),"0")</f>
        <v>0</v>
      </c>
      <c r="H24" s="368" t="str">
        <f>IFERROR(VLOOKUP(A24,'Control -LR-ES Abril 2023'!$H$7:$N$22,4,FALSE),"0")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Abril 2023'!$H$7:$N$22,3,FALSE),"0")</f>
        <v>0</v>
      </c>
      <c r="F25" s="368" t="str">
        <f>IFERROR(VLOOKUP(A25,'Control -LR-ES Abril 2023'!$H$7:$N$22,2,FALSE),"0")</f>
        <v>0</v>
      </c>
      <c r="G25" s="368" t="str">
        <f>IFERROR(VLOOKUP(A25,'Control -LR-ES Abril 2023'!$H$7:$N$22,5,FALSE),"0")</f>
        <v>0</v>
      </c>
      <c r="H25" s="368" t="str">
        <f>IFERROR(VLOOKUP(A25,'Control -LR-ES Abril 2023'!$H$7:$N$22,4,FALSE),"0")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Abril 2023'!$H$7:$N$22,3,FALSE),"0")</f>
        <v>0</v>
      </c>
      <c r="F26" s="368">
        <f>IFERROR(VLOOKUP(A26,'Control -LR-ES Abril 2023'!$H$7:$N$22,2,FALSE),"0")</f>
        <v>1700</v>
      </c>
      <c r="G26" s="368">
        <f>IFERROR(VLOOKUP(A26,'Control -LR-ES Abril 2023'!$H$7:$N$22,5,FALSE),"0")</f>
        <v>0</v>
      </c>
      <c r="H26" s="368">
        <f>IFERROR(VLOOKUP(A26,'Control -LR-ES Abril 2023'!$H$7:$N$22,4,FALSE),"0")</f>
        <v>0</v>
      </c>
      <c r="I26" s="326">
        <f t="shared" si="1"/>
        <v>1700</v>
      </c>
      <c r="J26" s="375" t="s">
        <v>12</v>
      </c>
      <c r="K26" s="385">
        <f t="shared" si="2"/>
        <v>14042</v>
      </c>
      <c r="L26" s="454"/>
      <c r="M26" s="373" t="s">
        <v>246</v>
      </c>
      <c r="N26" s="372">
        <f t="shared" si="3"/>
        <v>1700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Abril 2023'!$H$7:$N$22,3,FALSE),"0")</f>
        <v>0</v>
      </c>
      <c r="F27" s="368" t="str">
        <f>IFERROR(VLOOKUP(A27,'Control -LR-ES Abril 2023'!$H$7:$N$22,2,FALSE),"0")</f>
        <v>0</v>
      </c>
      <c r="G27" s="368" t="str">
        <f>IFERROR(VLOOKUP(A27,'Control -LR-ES Abril 2023'!$H$7:$N$22,5,FALSE),"0")</f>
        <v>0</v>
      </c>
      <c r="H27" s="368" t="str">
        <f>IFERROR(VLOOKUP(A27,'Control -LR-ES Abril 2023'!$H$7:$N$22,4,FALSE),"0")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Abril 2023'!$H$7:$N$22,3,FALSE),"0")</f>
        <v>0</v>
      </c>
      <c r="F28" s="368" t="str">
        <f>IFERROR(VLOOKUP(A28,'Control -LR-ES Abril 2023'!$H$7:$N$22,2,FALSE),"0")</f>
        <v>0</v>
      </c>
      <c r="G28" s="368" t="str">
        <f>IFERROR(VLOOKUP(A28,'Control -LR-ES Abril 2023'!$H$7:$N$22,5,FALSE),"0")</f>
        <v>0</v>
      </c>
      <c r="H28" s="368" t="str">
        <f>IFERROR(VLOOKUP(A28,'Control -LR-ES Abril 2023'!$H$7:$N$22,4,FALSE),"0")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Abril 2023'!$H$7:$N$22,3,FALSE),"0")</f>
        <v>0</v>
      </c>
      <c r="F29" s="368" t="str">
        <f>IFERROR(VLOOKUP(A29,'Control -LR-ES Abril 2023'!$H$7:$N$22,2,FALSE),"0")</f>
        <v>0</v>
      </c>
      <c r="G29" s="368" t="str">
        <f>IFERROR(VLOOKUP(A29,'Control -LR-ES Abril 2023'!$H$7:$N$22,5,FALSE),"0")</f>
        <v>0</v>
      </c>
      <c r="H29" s="368" t="str">
        <f>IFERROR(VLOOKUP(A29,'Control -LR-ES Abril 2023'!$H$7:$N$22,4,FALSE),"0")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Abril 2023'!$H$7:$N$22,3,FALSE),"0")</f>
        <v>0</v>
      </c>
      <c r="F30" s="368">
        <f>IFERROR(VLOOKUP(A30,'Control -LR-ES Abril 2023'!$H$7:$N$22,2,FALSE),"0")</f>
        <v>360</v>
      </c>
      <c r="G30" s="368">
        <f>IFERROR(VLOOKUP(A30,'Control -LR-ES Abril 2023'!$H$7:$N$22,5,FALSE),"0")</f>
        <v>0</v>
      </c>
      <c r="H30" s="368">
        <f>IFERROR(VLOOKUP(A30,'Control -LR-ES Abril 2023'!$H$7:$N$22,4,FALSE),"0")</f>
        <v>0</v>
      </c>
      <c r="I30" s="326">
        <f t="shared" si="1"/>
        <v>360</v>
      </c>
      <c r="J30" s="368" t="s">
        <v>12</v>
      </c>
      <c r="K30" s="385">
        <f>I30*D30</f>
        <v>1004.4</v>
      </c>
      <c r="L30" s="454"/>
      <c r="M30" s="373" t="s">
        <v>247</v>
      </c>
      <c r="N30" s="477">
        <f>I30</f>
        <v>360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Abril 2023'!$H$7:$N$22,3,FALSE),"0")</f>
        <v>0</v>
      </c>
      <c r="F31" s="368" t="str">
        <f>IFERROR(VLOOKUP(A31,'Control -LR-ES Abril 2023'!$H$7:$N$22,2,FALSE),"0")</f>
        <v>0</v>
      </c>
      <c r="G31" s="368" t="str">
        <f>IFERROR(VLOOKUP(A31,'Control -LR-ES Abril 2023'!$H$7:$N$22,5,FALSE),"0")</f>
        <v>0</v>
      </c>
      <c r="H31" s="368" t="str">
        <f>IFERROR(VLOOKUP(A31,'Control -LR-ES Abril 2023'!$H$7:$N$22,4,FALSE),"0")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Abril 2023'!$H$7:$N$22,3,FALSE),"0")</f>
        <v>0</v>
      </c>
      <c r="F32" s="368" t="str">
        <f>IFERROR(VLOOKUP(A32,'Control -LR-ES Abril 2023'!$H$7:$N$22,2,FALSE),"0")</f>
        <v>0</v>
      </c>
      <c r="G32" s="368" t="str">
        <f>IFERROR(VLOOKUP(A32,'Control -LR-ES Abril 2023'!$H$7:$N$22,5,FALSE),"0")</f>
        <v>0</v>
      </c>
      <c r="H32" s="368" t="str">
        <f>IFERROR(VLOOKUP(A32,'Control -LR-ES Abril 2023'!$H$7:$N$22,4,FALSE),"0")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Abril 2023'!$H$7:$N$22,3,FALSE),"0")</f>
        <v>0</v>
      </c>
      <c r="F33" s="368" t="str">
        <f>IFERROR(VLOOKUP(A33,'Control -LR-ES Abril 2023'!$H$7:$N$22,2,FALSE),"0")</f>
        <v>0</v>
      </c>
      <c r="G33" s="368" t="str">
        <f>IFERROR(VLOOKUP(A33,'Control -LR-ES Abril 2023'!$H$7:$N$22,5,FALSE),"0")</f>
        <v>0</v>
      </c>
      <c r="H33" s="368" t="str">
        <f>IFERROR(VLOOKUP(A33,'Control -LR-ES Abril 2023'!$H$7:$N$22,4,FALSE),"0")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Abril 2023'!$H$7:$N$22,3,FALSE),"0")</f>
        <v>0</v>
      </c>
      <c r="F34" s="368" t="str">
        <f>IFERROR(VLOOKUP(A34,'Control -LR-ES Abril 2023'!$H$7:$N$22,2,FALSE),"0")</f>
        <v>0</v>
      </c>
      <c r="G34" s="368" t="str">
        <f>IFERROR(VLOOKUP(A34,'Control -LR-ES Abril 2023'!$H$7:$N$22,5,FALSE),"0")</f>
        <v>0</v>
      </c>
      <c r="H34" s="368" t="str">
        <f>IFERROR(VLOOKUP(A34,'Control -LR-ES Abril 2023'!$H$7:$N$22,4,FALSE),"0")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Abril 2023'!$H$7:$N$22,3,FALSE),"0")</f>
        <v>0</v>
      </c>
      <c r="F35" s="368">
        <f>IFERROR(VLOOKUP(A35,'Control -LR-ES Abril 2023'!$H$7:$N$22,2,FALSE),"0")</f>
        <v>0</v>
      </c>
      <c r="G35" s="368">
        <f>IFERROR(VLOOKUP(A35,'Control -LR-ES Abril 2023'!$H$7:$N$22,5,FALSE),"0")</f>
        <v>0</v>
      </c>
      <c r="H35" s="368">
        <f>IFERROR(VLOOKUP(A35,'Control -LR-ES Abril 2023'!$H$7:$N$22,4,FALSE),"0")</f>
        <v>450</v>
      </c>
      <c r="I35" s="326">
        <f t="shared" si="1"/>
        <v>450</v>
      </c>
      <c r="J35" s="375" t="s">
        <v>12</v>
      </c>
      <c r="K35" s="385">
        <f t="shared" si="2"/>
        <v>3028.5</v>
      </c>
      <c r="L35" s="454"/>
      <c r="M35" s="373" t="s">
        <v>155</v>
      </c>
      <c r="N35" s="372">
        <f t="shared" si="3"/>
        <v>450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Abril 2023'!$H$7:$N$22,3,FALSE),"0")</f>
        <v>0</v>
      </c>
      <c r="F36" s="368" t="str">
        <f>IFERROR(VLOOKUP(A36,'Control -LR-ES Abril 2023'!$H$7:$N$22,2,FALSE),"0")</f>
        <v>0</v>
      </c>
      <c r="G36" s="368" t="str">
        <f>IFERROR(VLOOKUP(A36,'Control -LR-ES Abril 2023'!$H$7:$N$22,5,FALSE),"0")</f>
        <v>0</v>
      </c>
      <c r="H36" s="368" t="str">
        <f>IFERROR(VLOOKUP(A36,'Control -LR-ES Abril 2023'!$H$7:$N$22,4,FALSE),"0")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Abril 2023'!$H$7:$N$22,3,FALSE),"0")</f>
        <v>0</v>
      </c>
      <c r="F37" s="368">
        <f>IFERROR(VLOOKUP(A37,'Control -LR-ES Abril 2023'!$H$7:$N$22,2,FALSE),"0")</f>
        <v>500</v>
      </c>
      <c r="G37" s="368">
        <f>IFERROR(VLOOKUP(A37,'Control -LR-ES Abril 2023'!$H$7:$N$22,5,FALSE),"0")</f>
        <v>0</v>
      </c>
      <c r="H37" s="368">
        <f>IFERROR(VLOOKUP(A37,'Control -LR-ES Abril 2023'!$H$7:$N$22,4,FALSE),"0")</f>
        <v>0</v>
      </c>
      <c r="I37" s="326">
        <f t="shared" si="1"/>
        <v>500</v>
      </c>
      <c r="J37" s="375" t="s">
        <v>12</v>
      </c>
      <c r="K37" s="385">
        <f t="shared" si="2"/>
        <v>1640</v>
      </c>
      <c r="L37" s="454">
        <f>D37*200</f>
        <v>656</v>
      </c>
      <c r="M37" s="373" t="s">
        <v>75</v>
      </c>
      <c r="N37" s="477">
        <f>I37/200</f>
        <v>2.5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Abril 2023'!$H$7:$N$22,3,FALSE),"0")</f>
        <v>0</v>
      </c>
      <c r="F38" s="368" t="str">
        <f>IFERROR(VLOOKUP(A38,'Control -LR-ES Abril 2023'!$H$7:$N$22,2,FALSE),"0")</f>
        <v>0</v>
      </c>
      <c r="G38" s="368" t="str">
        <f>IFERROR(VLOOKUP(A38,'Control -LR-ES Abril 2023'!$H$7:$N$22,5,FALSE),"0")</f>
        <v>0</v>
      </c>
      <c r="H38" s="368" t="str">
        <f>IFERROR(VLOOKUP(A38,'Control -LR-ES Abril 2023'!$H$7:$N$22,4,FALSE),"0")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Abril 2023'!$H$7:$N$22,3,FALSE),"0")</f>
        <v>0</v>
      </c>
      <c r="F39" s="368">
        <f>IFERROR(VLOOKUP(A39,'Control -LR-ES Abril 2023'!$H$7:$N$22,2,FALSE),"0")</f>
        <v>0</v>
      </c>
      <c r="G39" s="368">
        <f>IFERROR(VLOOKUP(A39,'Control -LR-ES Abril 2023'!$H$7:$N$22,5,FALSE),"0")</f>
        <v>0</v>
      </c>
      <c r="H39" s="368">
        <f>IFERROR(VLOOKUP(A39,'Control -LR-ES Abril 2023'!$H$7:$N$22,4,FALSE),"0")</f>
        <v>230</v>
      </c>
      <c r="I39" s="326">
        <f t="shared" si="1"/>
        <v>230</v>
      </c>
      <c r="J39" s="368" t="s">
        <v>12</v>
      </c>
      <c r="K39" s="385">
        <f t="shared" si="2"/>
        <v>1255.8</v>
      </c>
      <c r="L39" s="454"/>
      <c r="M39" s="373" t="s">
        <v>189</v>
      </c>
      <c r="N39" s="372">
        <f t="shared" si="3"/>
        <v>230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Abril 2023'!$H$7:$N$22,3,FALSE),"0")</f>
        <v>0</v>
      </c>
      <c r="F40" s="368" t="str">
        <f>IFERROR(VLOOKUP(A40,'Control -LR-ES Abril 2023'!$H$7:$N$22,2,FALSE),"0")</f>
        <v>0</v>
      </c>
      <c r="G40" s="368" t="str">
        <f>IFERROR(VLOOKUP(A40,'Control -LR-ES Abril 2023'!$H$7:$N$22,5,FALSE),"0")</f>
        <v>0</v>
      </c>
      <c r="H40" s="368" t="str">
        <f>IFERROR(VLOOKUP(A40,'Control -LR-ES Abril 2023'!$H$7:$N$22,4,FALSE),"0")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Abril 2023'!$H$7:$N$22,3,FALSE),"0")</f>
        <v>0</v>
      </c>
      <c r="F41" s="368" t="str">
        <f>IFERROR(VLOOKUP(A41,'Control -LR-ES Abril 2023'!$H$7:$N$22,2,FALSE),"0")</f>
        <v>0</v>
      </c>
      <c r="G41" s="368" t="str">
        <f>IFERROR(VLOOKUP(A41,'Control -LR-ES Abril 2023'!$H$7:$N$22,5,FALSE),"0")</f>
        <v>0</v>
      </c>
      <c r="H41" s="368" t="str">
        <f>IFERROR(VLOOKUP(A41,'Control -LR-ES Abril 2023'!$H$7:$N$22,4,FALSE),"0")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Abril 2023'!$H$7:$N$22,3,FALSE),"0")</f>
        <v>0</v>
      </c>
      <c r="F42" s="368" t="str">
        <f>IFERROR(VLOOKUP(A42,'Control -LR-ES Abril 2023'!$H$7:$N$22,2,FALSE),"0")</f>
        <v>0</v>
      </c>
      <c r="G42" s="368" t="str">
        <f>IFERROR(VLOOKUP(A42,'Control -LR-ES Abril 2023'!$H$7:$N$22,5,FALSE),"0")</f>
        <v>0</v>
      </c>
      <c r="H42" s="368" t="str">
        <f>IFERROR(VLOOKUP(A42,'Control -LR-ES Abril 2023'!$H$7:$N$22,4,FALSE),"0")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Abril 2023'!$H$7:$N$22,3,FALSE),"0")</f>
        <v>0</v>
      </c>
      <c r="F43" s="368" t="str">
        <f>IFERROR(VLOOKUP(A43,'Control -LR-ES Abril 2023'!$H$7:$N$22,2,FALSE),"0")</f>
        <v>0</v>
      </c>
      <c r="G43" s="368" t="str">
        <f>IFERROR(VLOOKUP(A43,'Control -LR-ES Abril 2023'!$H$7:$N$22,5,FALSE),"0")</f>
        <v>0</v>
      </c>
      <c r="H43" s="368" t="str">
        <f>IFERROR(VLOOKUP(A43,'Control -LR-ES Abril 2023'!$H$7:$N$22,4,FALSE),"0")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Abril 2023'!$H$7:$N$22,3,FALSE),"0")</f>
        <v>0</v>
      </c>
      <c r="F44" s="368">
        <f>IFERROR(VLOOKUP(A44,'Control -LR-ES Abril 2023'!$H$7:$N$22,2,FALSE),"0")</f>
        <v>110</v>
      </c>
      <c r="G44" s="368">
        <f>IFERROR(VLOOKUP(A44,'Control -LR-ES Abril 2023'!$H$7:$N$22,5,FALSE),"0")</f>
        <v>0</v>
      </c>
      <c r="H44" s="368">
        <f>IFERROR(VLOOKUP(A44,'Control -LR-ES Abril 2023'!$H$7:$N$22,4,FALSE),"0")</f>
        <v>0</v>
      </c>
      <c r="I44" s="326">
        <f t="shared" si="1"/>
        <v>110</v>
      </c>
      <c r="J44" s="375" t="s">
        <v>12</v>
      </c>
      <c r="K44" s="385">
        <f t="shared" si="2"/>
        <v>621.5</v>
      </c>
      <c r="L44" s="480">
        <f>D44*200</f>
        <v>1130</v>
      </c>
      <c r="M44" s="373" t="s">
        <v>399</v>
      </c>
      <c r="N44" s="372">
        <f t="shared" si="3"/>
        <v>110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Abril 2023'!$H$7:$N$22,3,FALSE),"0")</f>
        <v>0</v>
      </c>
      <c r="F45" s="368" t="str">
        <f>IFERROR(VLOOKUP(A45,'Control -LR-ES Abril 2023'!$H$7:$N$22,2,FALSE),"0")</f>
        <v>0</v>
      </c>
      <c r="G45" s="368" t="str">
        <f>IFERROR(VLOOKUP(A45,'Control -LR-ES Abril 2023'!$H$7:$N$22,5,FALSE),"0")</f>
        <v>0</v>
      </c>
      <c r="H45" s="368" t="str">
        <f>IFERROR(VLOOKUP(A45,'Control -LR-ES Abril 2023'!$H$7:$N$22,4,FALSE),"0")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Abril 2023'!$H$7:$N$22,3,FALSE),"0")</f>
        <v>0</v>
      </c>
      <c r="F46" s="368" t="str">
        <f>IFERROR(VLOOKUP(A46,'Control -LR-ES Abril 2023'!$H$7:$N$22,2,FALSE),"0")</f>
        <v>0</v>
      </c>
      <c r="G46" s="368" t="str">
        <f>IFERROR(VLOOKUP(A46,'Control -LR-ES Abril 2023'!$H$7:$N$22,5,FALSE),"0")</f>
        <v>0</v>
      </c>
      <c r="H46" s="368" t="str">
        <f>IFERROR(VLOOKUP(A46,'Control -LR-ES Abril 2023'!$H$7:$N$22,4,FALSE),"0")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Abril 2023'!$H$7:$N$22,3,FALSE),"0")</f>
        <v>0</v>
      </c>
      <c r="F47" s="368" t="str">
        <f>IFERROR(VLOOKUP(A47,'Control -LR-ES Abril 2023'!$H$7:$N$22,2,FALSE),"0")</f>
        <v>0</v>
      </c>
      <c r="G47" s="368" t="str">
        <f>IFERROR(VLOOKUP(A47,'Control -LR-ES Abril 2023'!$H$7:$N$22,5,FALSE),"0")</f>
        <v>0</v>
      </c>
      <c r="H47" s="368" t="str">
        <f>IFERROR(VLOOKUP(A47,'Control -LR-ES Abril 2023'!$H$7:$N$22,4,FALSE),"0")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Abril 2023'!$H$7:$N$22,3,FALSE),"0")</f>
        <v>0</v>
      </c>
      <c r="F48" s="368" t="str">
        <f>IFERROR(VLOOKUP(A48,'Control -LR-ES Abril 2023'!$H$7:$N$22,2,FALSE),"0")</f>
        <v>0</v>
      </c>
      <c r="G48" s="368" t="str">
        <f>IFERROR(VLOOKUP(A48,'Control -LR-ES Abril 2023'!$H$7:$N$22,5,FALSE),"0")</f>
        <v>0</v>
      </c>
      <c r="H48" s="368" t="str">
        <f>IFERROR(VLOOKUP(A48,'Control -LR-ES Abril 2023'!$H$7:$N$22,4,FALSE),"0")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Abril 2023'!$H$7:$N$22,3,FALSE),"0")</f>
        <v>675</v>
      </c>
      <c r="F49" s="368">
        <f>IFERROR(VLOOKUP(A49,'Control -LR-ES Abril 2023'!$H$7:$N$22,2,FALSE),"0")</f>
        <v>0</v>
      </c>
      <c r="G49" s="368">
        <f>IFERROR(VLOOKUP(A49,'Control -LR-ES Abril 2023'!$H$7:$N$22,5,FALSE),"0")</f>
        <v>0</v>
      </c>
      <c r="H49" s="368">
        <f>IFERROR(VLOOKUP(A49,'Control -LR-ES Abril 2023'!$H$7:$N$22,4,FALSE),"0")</f>
        <v>0</v>
      </c>
      <c r="I49" s="326">
        <f t="shared" si="1"/>
        <v>675</v>
      </c>
      <c r="J49" s="375" t="s">
        <v>12</v>
      </c>
      <c r="K49" s="385">
        <f t="shared" si="2"/>
        <v>4198.5</v>
      </c>
      <c r="L49" s="454"/>
      <c r="M49" s="373" t="s">
        <v>336</v>
      </c>
      <c r="N49" s="372">
        <f t="shared" si="3"/>
        <v>675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Abril 2023'!$H$7:$N$22,3,FALSE),"0")</f>
        <v>0</v>
      </c>
      <c r="F50" s="368" t="str">
        <f>IFERROR(VLOOKUP(A50,'Control -LR-ES Abril 2023'!$H$7:$N$22,2,FALSE),"0")</f>
        <v>0</v>
      </c>
      <c r="G50" s="368" t="str">
        <f>IFERROR(VLOOKUP(A50,'Control -LR-ES Abril 2023'!$H$7:$N$22,5,FALSE),"0")</f>
        <v>0</v>
      </c>
      <c r="H50" s="368" t="str">
        <f>IFERROR(VLOOKUP(A50,'Control -LR-ES Abril 2023'!$H$7:$N$22,4,FALSE),"0")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Abril 2023'!$H$7:$N$22,3,FALSE),"0")</f>
        <v>0</v>
      </c>
      <c r="F51" s="368" t="str">
        <f>IFERROR(VLOOKUP(A51,'Control -LR-ES Abril 2023'!$H$7:$N$22,2,FALSE),"0")</f>
        <v>0</v>
      </c>
      <c r="G51" s="368" t="str">
        <f>IFERROR(VLOOKUP(A51,'Control -LR-ES Abril 2023'!$H$7:$N$22,5,FALSE),"0")</f>
        <v>0</v>
      </c>
      <c r="H51" s="368" t="str">
        <f>IFERROR(VLOOKUP(A51,'Control -LR-ES Abril 2023'!$H$7:$N$22,4,FALSE),"0")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Abril 2023'!$H$7:$N$22,3,FALSE),"0")</f>
        <v>0</v>
      </c>
      <c r="F52" s="368" t="str">
        <f>IFERROR(VLOOKUP(A52,'Control -LR-ES Abril 2023'!$H$7:$N$22,2,FALSE),"0")</f>
        <v>0</v>
      </c>
      <c r="G52" s="368" t="str">
        <f>IFERROR(VLOOKUP(A52,'Control -LR-ES Abril 2023'!$H$7:$N$22,5,FALSE),"0")</f>
        <v>0</v>
      </c>
      <c r="H52" s="368" t="str">
        <f>IFERROR(VLOOKUP(A52,'Control -LR-ES Abril 2023'!$H$7:$N$22,4,FALSE),"0")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Abril 2023'!$H$7:$N$22,3,FALSE),"0")</f>
        <v>0</v>
      </c>
      <c r="F53" s="368">
        <f>IFERROR(VLOOKUP(A53,'Control -LR-ES Abril 2023'!$H$7:$N$22,2,FALSE),"0")</f>
        <v>0</v>
      </c>
      <c r="G53" s="368">
        <f>IFERROR(VLOOKUP(A53,'Control -LR-ES Abril 2023'!$H$7:$N$22,5,FALSE),"0")</f>
        <v>0</v>
      </c>
      <c r="H53" s="368">
        <f>IFERROR(VLOOKUP(A53,'Control -LR-ES Abril 2023'!$H$7:$N$22,4,FALSE),"0")</f>
        <v>200</v>
      </c>
      <c r="I53" s="326">
        <f t="shared" si="1"/>
        <v>200</v>
      </c>
      <c r="J53" s="375"/>
      <c r="K53" s="385">
        <f t="shared" si="2"/>
        <v>642</v>
      </c>
      <c r="L53" s="454"/>
      <c r="M53" s="373" t="s">
        <v>261</v>
      </c>
      <c r="N53" s="477">
        <f>I53/200</f>
        <v>1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Abril 2023'!$H$7:$N$22,3,FALSE),"0")</f>
        <v>1135</v>
      </c>
      <c r="F54" s="368">
        <f>IFERROR(VLOOKUP(A54,'Control -LR-ES Abril 2023'!$H$7:$N$22,2,FALSE),"0")</f>
        <v>0</v>
      </c>
      <c r="G54" s="368">
        <f>IFERROR(VLOOKUP(A54,'Control -LR-ES Abril 2023'!$H$7:$N$22,5,FALSE),"0")</f>
        <v>0</v>
      </c>
      <c r="H54" s="368">
        <f>IFERROR(VLOOKUP(A54,'Control -LR-ES Abril 2023'!$H$7:$N$22,4,FALSE),"0")</f>
        <v>0</v>
      </c>
      <c r="I54" s="326">
        <f t="shared" si="1"/>
        <v>1135</v>
      </c>
      <c r="J54" s="375" t="s">
        <v>12</v>
      </c>
      <c r="K54" s="385">
        <f t="shared" si="2"/>
        <v>6344.65</v>
      </c>
      <c r="L54" s="454"/>
      <c r="M54" s="373">
        <v>20002380</v>
      </c>
      <c r="N54" s="372">
        <f t="shared" si="3"/>
        <v>1135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Abril 2023'!$H$7:$N$22,3,FALSE),"0")</f>
        <v>0</v>
      </c>
      <c r="F55" s="368" t="str">
        <f>IFERROR(VLOOKUP(A55,'Control -LR-ES Abril 2023'!$H$7:$N$22,2,FALSE),"0")</f>
        <v>0</v>
      </c>
      <c r="G55" s="368" t="str">
        <f>IFERROR(VLOOKUP(A55,'Control -LR-ES Abril 2023'!$H$7:$N$22,5,FALSE),"0")</f>
        <v>0</v>
      </c>
      <c r="H55" s="368" t="str">
        <f>IFERROR(VLOOKUP(A55,'Control -LR-ES Abril 2023'!$H$7:$N$22,4,FALSE),"0")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2010</v>
      </c>
      <c r="F56" s="326">
        <f>SUM(F8:F55)</f>
        <v>4550</v>
      </c>
      <c r="G56" s="326">
        <f>SUM(G8:G55)</f>
        <v>60</v>
      </c>
      <c r="H56" s="326">
        <f>SUM(H8:H55)</f>
        <v>880</v>
      </c>
      <c r="I56" s="333">
        <f>SUM(I8:I55)</f>
        <v>7500</v>
      </c>
      <c r="J56" s="390" t="s">
        <v>12</v>
      </c>
      <c r="K56" s="461">
        <f>SUM(K8:K55)</f>
        <v>39565.950000000004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39565.950000000004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0.2886610835832325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11421.15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0.58218998911943221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23034.9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4.6403536374079223E-3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183.6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0.12450857365992728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4926.3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Abril 2023'!F63</f>
        <v>2014462.08</v>
      </c>
      <c r="I66" s="279">
        <v>0.3</v>
      </c>
      <c r="J66" s="368" t="s">
        <v>10</v>
      </c>
      <c r="K66" s="395">
        <f>(H66*I66)</f>
        <v>604338.62399999995</v>
      </c>
      <c r="L66" s="386"/>
      <c r="M66" s="342">
        <v>20002369</v>
      </c>
      <c r="N66" s="381">
        <f>H66</f>
        <v>2014462.08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Abril 2023'!F63</f>
        <v>2014462.08</v>
      </c>
      <c r="I67" s="279">
        <v>0.1</v>
      </c>
      <c r="J67" s="368" t="s">
        <v>10</v>
      </c>
      <c r="K67" s="395">
        <f>(H67*I67)</f>
        <v>201446.20800000001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40403.942000000003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805784.83199999994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060,00"/>
        <filter val="1.135,00"/>
        <filter val="1.700,00"/>
        <filter val="110,00"/>
        <filter val="200,00"/>
        <filter val="230,00"/>
        <filter val="360,00"/>
        <filter val="450,00"/>
        <filter val="500,00"/>
        <filter val="60,00"/>
        <filter val="620,00"/>
        <filter val="675,00"/>
        <filter val="7.50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FB075-2CEF-44F9-B43E-F3E675D3F3F3}">
  <sheetPr>
    <pageSetUpPr fitToPage="1"/>
  </sheetPr>
  <dimension ref="A1:N91"/>
  <sheetViews>
    <sheetView zoomScale="98" zoomScaleNormal="98" workbookViewId="0">
      <selection activeCell="G56" sqref="G56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80079598</v>
      </c>
      <c r="C4" s="438">
        <v>45040</v>
      </c>
      <c r="D4" s="368" t="s">
        <v>65</v>
      </c>
      <c r="E4" s="368">
        <v>1700</v>
      </c>
      <c r="F4" s="368" t="s">
        <v>323</v>
      </c>
      <c r="G4" s="393"/>
    </row>
    <row r="5" spans="2:14" x14ac:dyDescent="0.2">
      <c r="B5" s="368">
        <v>80079598</v>
      </c>
      <c r="C5" s="438">
        <v>45040</v>
      </c>
      <c r="D5" s="368" t="s">
        <v>32</v>
      </c>
      <c r="E5" s="368">
        <v>1060</v>
      </c>
      <c r="F5" s="368" t="s">
        <v>323</v>
      </c>
      <c r="G5" s="393"/>
    </row>
    <row r="6" spans="2:14" x14ac:dyDescent="0.2">
      <c r="B6" s="368">
        <v>80079598</v>
      </c>
      <c r="C6" s="438">
        <v>45040</v>
      </c>
      <c r="D6" s="368" t="s">
        <v>69</v>
      </c>
      <c r="E6" s="368">
        <v>360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80079598</v>
      </c>
      <c r="C7" s="438">
        <v>45040</v>
      </c>
      <c r="D7" s="368" t="s">
        <v>354</v>
      </c>
      <c r="E7" s="368">
        <v>620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80079598</v>
      </c>
      <c r="C8" s="438">
        <v>45040</v>
      </c>
      <c r="D8" s="368" t="s">
        <v>371</v>
      </c>
      <c r="E8" s="368">
        <v>500</v>
      </c>
      <c r="F8" s="368" t="s">
        <v>323</v>
      </c>
      <c r="H8" s="54" t="s">
        <v>32</v>
      </c>
      <c r="I8" s="496">
        <v>1060</v>
      </c>
      <c r="J8" s="496"/>
      <c r="K8" s="496"/>
      <c r="L8" s="496"/>
      <c r="M8" s="496"/>
      <c r="N8" s="496">
        <v>1060</v>
      </c>
    </row>
    <row r="9" spans="2:14" x14ac:dyDescent="0.2">
      <c r="B9" s="368">
        <v>80079598</v>
      </c>
      <c r="C9" s="438">
        <v>45040</v>
      </c>
      <c r="D9" s="368" t="s">
        <v>359</v>
      </c>
      <c r="E9" s="368">
        <v>200</v>
      </c>
      <c r="F9" s="368" t="s">
        <v>323</v>
      </c>
      <c r="H9" s="54" t="s">
        <v>69</v>
      </c>
      <c r="I9" s="496">
        <v>360</v>
      </c>
      <c r="J9" s="496"/>
      <c r="K9" s="496"/>
      <c r="L9" s="496"/>
      <c r="M9" s="496"/>
      <c r="N9" s="496">
        <v>360</v>
      </c>
    </row>
    <row r="10" spans="2:14" x14ac:dyDescent="0.2">
      <c r="B10" s="368">
        <v>80079598</v>
      </c>
      <c r="C10" s="438">
        <v>45040</v>
      </c>
      <c r="D10" s="368" t="s">
        <v>377</v>
      </c>
      <c r="E10" s="368">
        <v>110</v>
      </c>
      <c r="F10" s="368" t="s">
        <v>323</v>
      </c>
      <c r="H10" s="54" t="s">
        <v>65</v>
      </c>
      <c r="I10" s="496">
        <v>1700</v>
      </c>
      <c r="J10" s="496"/>
      <c r="K10" s="496"/>
      <c r="L10" s="496"/>
      <c r="M10" s="496"/>
      <c r="N10" s="496">
        <v>1700</v>
      </c>
    </row>
    <row r="11" spans="2:14" x14ac:dyDescent="0.2">
      <c r="B11" s="368">
        <v>80079595</v>
      </c>
      <c r="C11" s="438">
        <v>45040</v>
      </c>
      <c r="D11" s="368" t="s">
        <v>356</v>
      </c>
      <c r="E11" s="368">
        <v>200</v>
      </c>
      <c r="F11" s="368" t="s">
        <v>324</v>
      </c>
      <c r="H11" s="54" t="s">
        <v>329</v>
      </c>
      <c r="I11" s="496"/>
      <c r="J11" s="496">
        <v>675</v>
      </c>
      <c r="K11" s="496"/>
      <c r="L11" s="496"/>
      <c r="M11" s="496"/>
      <c r="N11" s="496">
        <v>675</v>
      </c>
    </row>
    <row r="12" spans="2:14" x14ac:dyDescent="0.2">
      <c r="B12" s="368">
        <v>80079595</v>
      </c>
      <c r="C12" s="438">
        <v>45040</v>
      </c>
      <c r="D12" s="368" t="s">
        <v>329</v>
      </c>
      <c r="E12" s="368">
        <v>675</v>
      </c>
      <c r="F12" s="368" t="s">
        <v>324</v>
      </c>
      <c r="H12" s="54" t="s">
        <v>77</v>
      </c>
      <c r="I12" s="496"/>
      <c r="J12" s="496"/>
      <c r="K12" s="496">
        <v>230</v>
      </c>
      <c r="L12" s="496"/>
      <c r="M12" s="496"/>
      <c r="N12" s="496">
        <v>230</v>
      </c>
    </row>
    <row r="13" spans="2:14" x14ac:dyDescent="0.2">
      <c r="B13" s="368"/>
      <c r="C13" s="438"/>
      <c r="D13" s="368"/>
      <c r="E13" s="368"/>
      <c r="F13" s="368"/>
      <c r="H13" s="54" t="s">
        <v>37</v>
      </c>
      <c r="I13" s="496"/>
      <c r="J13" s="496"/>
      <c r="K13" s="496"/>
      <c r="L13" s="496">
        <v>60</v>
      </c>
      <c r="M13" s="496"/>
      <c r="N13" s="496">
        <v>60</v>
      </c>
    </row>
    <row r="14" spans="2:14" x14ac:dyDescent="0.2">
      <c r="B14" s="368">
        <v>80079591</v>
      </c>
      <c r="C14" s="438">
        <v>45040</v>
      </c>
      <c r="D14" s="368" t="s">
        <v>77</v>
      </c>
      <c r="E14" s="368">
        <v>230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80079591</v>
      </c>
      <c r="C15" s="438">
        <v>45040</v>
      </c>
      <c r="D15" s="368" t="s">
        <v>261</v>
      </c>
      <c r="E15" s="368">
        <v>200</v>
      </c>
      <c r="F15" s="368" t="s">
        <v>325</v>
      </c>
      <c r="H15" s="54" t="s">
        <v>354</v>
      </c>
      <c r="I15" s="496">
        <v>620</v>
      </c>
      <c r="J15" s="496"/>
      <c r="K15" s="496"/>
      <c r="L15" s="496"/>
      <c r="M15" s="496"/>
      <c r="N15" s="496">
        <v>620</v>
      </c>
    </row>
    <row r="16" spans="2:14" x14ac:dyDescent="0.2">
      <c r="B16" s="368">
        <v>80079591</v>
      </c>
      <c r="C16" s="438">
        <v>45040</v>
      </c>
      <c r="D16" s="368" t="s">
        <v>369</v>
      </c>
      <c r="E16" s="368">
        <v>450</v>
      </c>
      <c r="F16" s="368" t="s">
        <v>325</v>
      </c>
      <c r="H16" s="54" t="s">
        <v>369</v>
      </c>
      <c r="I16" s="496"/>
      <c r="J16" s="496"/>
      <c r="K16" s="496">
        <v>450</v>
      </c>
      <c r="L16" s="496"/>
      <c r="M16" s="496"/>
      <c r="N16" s="496">
        <v>450</v>
      </c>
    </row>
    <row r="17" spans="2:14" x14ac:dyDescent="0.2">
      <c r="B17" s="368">
        <v>80079591</v>
      </c>
      <c r="C17" s="438">
        <v>45040</v>
      </c>
      <c r="D17" s="368" t="s">
        <v>37</v>
      </c>
      <c r="E17" s="368">
        <v>60</v>
      </c>
      <c r="F17" s="368" t="s">
        <v>326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 t="s">
        <v>414</v>
      </c>
      <c r="C18" s="438">
        <v>45040</v>
      </c>
      <c r="D18" s="368" t="s">
        <v>384</v>
      </c>
      <c r="E18" s="368">
        <v>1135</v>
      </c>
      <c r="F18" s="368" t="s">
        <v>324</v>
      </c>
      <c r="H18" s="54" t="s">
        <v>371</v>
      </c>
      <c r="I18" s="496">
        <v>500</v>
      </c>
      <c r="J18" s="496"/>
      <c r="K18" s="496"/>
      <c r="L18" s="496"/>
      <c r="M18" s="496"/>
      <c r="N18" s="496">
        <v>500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1135</v>
      </c>
      <c r="K19" s="496"/>
      <c r="L19" s="496"/>
      <c r="M19" s="496"/>
      <c r="N19" s="496">
        <v>1135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200</v>
      </c>
      <c r="L20" s="496"/>
      <c r="M20" s="496"/>
      <c r="N20" s="496">
        <v>200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110</v>
      </c>
      <c r="J21" s="496"/>
      <c r="K21" s="496"/>
      <c r="L21" s="496"/>
      <c r="M21" s="496"/>
      <c r="N21" s="496">
        <v>110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200</v>
      </c>
      <c r="J22" s="496"/>
      <c r="K22" s="496"/>
      <c r="L22" s="496"/>
      <c r="M22" s="496"/>
      <c r="N22" s="496">
        <v>200</v>
      </c>
    </row>
    <row r="23" spans="2:14" x14ac:dyDescent="0.2">
      <c r="B23" s="368"/>
      <c r="C23" s="438"/>
      <c r="D23" s="368"/>
      <c r="E23" s="368"/>
      <c r="F23" s="368"/>
      <c r="H23" s="54" t="s">
        <v>24</v>
      </c>
      <c r="I23" s="496">
        <v>4550</v>
      </c>
      <c r="J23" s="496">
        <v>2010</v>
      </c>
      <c r="K23" s="496">
        <v>880</v>
      </c>
      <c r="L23" s="496">
        <v>60</v>
      </c>
      <c r="M23" s="496"/>
      <c r="N23" s="496">
        <v>7500</v>
      </c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D19:D25" xr:uid="{2F9595D4-CFF0-4172-A0EB-9DC02C79BB0B}">
      <formula1>$B$45:$B$83</formula1>
    </dataValidation>
    <dataValidation type="list" allowBlank="1" showInputMessage="1" showErrorMessage="1" sqref="D6" xr:uid="{C137EB2F-7D6B-490E-AC94-3EBA7010F700}">
      <formula1>$B$45:$B$82</formula1>
    </dataValidation>
    <dataValidation type="list" allowBlank="1" showInputMessage="1" showErrorMessage="1" sqref="D31" xr:uid="{55571F9A-F73F-4FA9-974C-DC11B79E72BC}">
      <formula1>$B$45:$B$63</formula1>
    </dataValidation>
    <dataValidation type="list" allowBlank="1" showInputMessage="1" showErrorMessage="1" sqref="D4:D5 D7:D18" xr:uid="{96BF0023-A80A-4AC2-821D-9DE67D0D1BD7}">
      <formula1>$B$45:$B$91</formula1>
    </dataValidation>
    <dataValidation type="list" allowBlank="1" showInputMessage="1" showErrorMessage="1" sqref="F4:F18" xr:uid="{C7815DD1-12C0-401A-B96A-295DDE472B33}">
      <formula1>$C$45:$C$48</formula1>
    </dataValidation>
    <dataValidation type="list" allowBlank="1" showInputMessage="1" showErrorMessage="1" sqref="F31:F38 F19:F25" xr:uid="{D464B853-CE83-46DB-BDAE-CA4C88C6CE10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B8BA-E93F-4BC7-9C1D-D45F336984F1}">
  <sheetPr filterMode="1">
    <tabColor rgb="FFFFC000"/>
    <pageSetUpPr fitToPage="1"/>
  </sheetPr>
  <dimension ref="A2:W150"/>
  <sheetViews>
    <sheetView showGridLines="0" topLeftCell="A49" zoomScale="71" zoomScaleNormal="71" workbookViewId="0">
      <selection activeCell="I56" sqref="I56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Mayo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417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Mayo 2023'!$H$8:$L$33,2,FALSE),"0")</f>
        <v>300</v>
      </c>
      <c r="F8" s="481">
        <f>IFERROR(VLOOKUP(A8,'Control-EM Mayo 2023'!$H$6:$L$33,3,FALSE),"0")</f>
        <v>3150</v>
      </c>
      <c r="G8" s="371">
        <f t="shared" ref="G8:G55" si="0">E8+F8</f>
        <v>3450</v>
      </c>
      <c r="H8" s="368" t="s">
        <v>12</v>
      </c>
      <c r="I8" s="238">
        <f t="shared" ref="I8:I55" si="1">IFERROR(+D8*G8,"")</f>
        <v>10419</v>
      </c>
      <c r="J8" s="295"/>
      <c r="K8" s="270">
        <f t="shared" ref="K8:K44" si="2">I8+F8</f>
        <v>13569</v>
      </c>
      <c r="M8" s="373" t="s">
        <v>169</v>
      </c>
      <c r="N8" s="372">
        <f>G8</f>
        <v>3450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Mayo 2023'!$H$8:$L$33,2,FALSE),"0")</f>
        <v>0</v>
      </c>
      <c r="F9" s="481" t="str">
        <f>IFERROR(VLOOKUP(A9,'Control-EM Mayo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Mayo 2023'!$H$8:$L$33,2,FALSE),"0")</f>
        <v>890</v>
      </c>
      <c r="F10" s="481">
        <f>IFERROR(VLOOKUP(A10,'Control-EM Mayo 2023'!$H$6:$L$33,3,FALSE),"0")</f>
        <v>0</v>
      </c>
      <c r="G10" s="371">
        <f t="shared" si="0"/>
        <v>890</v>
      </c>
      <c r="H10" s="368" t="s">
        <v>12</v>
      </c>
      <c r="I10" s="238">
        <f t="shared" si="1"/>
        <v>3595.6</v>
      </c>
      <c r="J10" s="295"/>
      <c r="K10" s="270">
        <f t="shared" si="2"/>
        <v>3595.6</v>
      </c>
      <c r="L10" s="373"/>
      <c r="M10" s="373" t="s">
        <v>152</v>
      </c>
      <c r="N10" s="372">
        <f t="shared" ref="N10:N55" si="4">G10</f>
        <v>890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Mayo 2023'!$H$8:$L$33,2,FALSE),"0")</f>
        <v>1910</v>
      </c>
      <c r="F11" s="481">
        <f>IFERROR(VLOOKUP(A11,'Control-EM Mayo 2023'!$H$6:$L$33,3,FALSE),"0")</f>
        <v>0</v>
      </c>
      <c r="G11" s="371">
        <f t="shared" si="0"/>
        <v>1910</v>
      </c>
      <c r="H11" s="368" t="s">
        <v>12</v>
      </c>
      <c r="I11" s="238">
        <f t="shared" si="1"/>
        <v>5844.6</v>
      </c>
      <c r="J11" s="295"/>
      <c r="K11" s="270">
        <f t="shared" si="2"/>
        <v>5844.6</v>
      </c>
      <c r="L11" s="373"/>
      <c r="M11" s="373" t="s">
        <v>154</v>
      </c>
      <c r="N11" s="372">
        <f t="shared" si="4"/>
        <v>1910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Mayo 2023'!$H$8:$L$33,2,FALSE),"0")</f>
        <v>0</v>
      </c>
      <c r="F12" s="371" t="str">
        <f>IFERROR(VLOOKUP(A12,'Control-EM Mayo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Mayo 2023'!$H$8:$L$33,2,FALSE),"0")</f>
        <v>0</v>
      </c>
      <c r="F13" s="371" t="str">
        <f>IFERROR(VLOOKUP(A13,'Control-EM Mayo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Mayo 2023'!$H$8:$L$33,2,FALSE),"0")</f>
        <v>0</v>
      </c>
      <c r="F14" s="371" t="str">
        <f>IFERROR(VLOOKUP(A14,'Control-EM Mayo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Mayo 2023'!$H$8:$L$33,2,FALSE),"0")</f>
        <v>530</v>
      </c>
      <c r="F15" s="481">
        <f>IFERROR(VLOOKUP(A15,'Control-EM Mayo 2023'!$H$6:$L$33,3,FALSE),"0")</f>
        <v>0</v>
      </c>
      <c r="G15" s="371">
        <f t="shared" si="0"/>
        <v>530</v>
      </c>
      <c r="H15" s="368" t="s">
        <v>12</v>
      </c>
      <c r="I15" s="238">
        <f t="shared" si="1"/>
        <v>2326.6999999999998</v>
      </c>
      <c r="J15" s="295"/>
      <c r="K15" s="270">
        <f t="shared" si="2"/>
        <v>2326.6999999999998</v>
      </c>
      <c r="L15" s="373"/>
      <c r="M15" s="373" t="s">
        <v>156</v>
      </c>
      <c r="N15" s="372">
        <f t="shared" si="4"/>
        <v>530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Mayo 2023'!$H$8:$L$33,2,FALSE),"0")</f>
        <v>90</v>
      </c>
      <c r="F16" s="481">
        <f>IFERROR(VLOOKUP(A16,'Control-EM Mayo 2023'!$H$6:$L$33,3,FALSE),"0")</f>
        <v>0</v>
      </c>
      <c r="G16" s="371">
        <f t="shared" si="0"/>
        <v>90</v>
      </c>
      <c r="H16" s="375" t="s">
        <v>12</v>
      </c>
      <c r="I16" s="238">
        <f t="shared" si="1"/>
        <v>315.89999999999998</v>
      </c>
      <c r="J16" s="295"/>
      <c r="K16" s="270">
        <f t="shared" si="2"/>
        <v>315.89999999999998</v>
      </c>
      <c r="L16" s="373"/>
      <c r="M16" s="373" t="s">
        <v>347</v>
      </c>
      <c r="N16" s="372">
        <f t="shared" si="4"/>
        <v>90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Mayo 2023'!$H$8:$L$33,2,FALSE),"0")</f>
        <v>0</v>
      </c>
      <c r="F17" s="371" t="str">
        <f>IFERROR(VLOOKUP(A17,'Control-EM Mayo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 t="str">
        <f>IFERROR(VLOOKUP(A18,'Control-EM Mayo 2023'!$H$8:$L$33,2,FALSE),"0")</f>
        <v>0</v>
      </c>
      <c r="F18" s="371" t="str">
        <f>IFERROR(VLOOKUP(A18,'Control-EM Mayo 2023'!$H$6:$L$33,3,FALSE),"0")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Mayo 2023'!$H$8:$L$33,2,FALSE),"0")</f>
        <v>45</v>
      </c>
      <c r="F19" s="481">
        <f>IFERROR(VLOOKUP(A19,'Control-EM Mayo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Mayo 2023'!$H$8:$L$33,2,FALSE),"0")</f>
        <v>0</v>
      </c>
      <c r="F20" s="371" t="str">
        <f>IFERROR(VLOOKUP(A20,'Control-EM Mayo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Mayo 2023'!$H$8:$L$33,2,FALSE),"0")</f>
        <v>0</v>
      </c>
      <c r="F21" s="371" t="str">
        <f>IFERROR(VLOOKUP(A21,'Control-EM Mayo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Mayo 2023'!$H$8:$L$33,2,FALSE),"0")</f>
        <v>0</v>
      </c>
      <c r="F22" s="371" t="str">
        <f>IFERROR(VLOOKUP(A22,'Control-EM Mayo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Mayo 2023'!$H$8:$L$33,2,FALSE),"0")</f>
        <v>0</v>
      </c>
      <c r="F23" s="371" t="str">
        <f>IFERROR(VLOOKUP(A23,'Control-EM Mayo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Mayo 2023'!$H$8:$L$33,2,FALSE),"0")</f>
        <v>0</v>
      </c>
      <c r="F24" s="371" t="str">
        <f>IFERROR(VLOOKUP(A24,'Control-EM Mayo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Mayo 2023'!$H$8:$L$33,2,FALSE),"0")</f>
        <v>0</v>
      </c>
      <c r="F25" s="481">
        <f>IFERROR(VLOOKUP(A25,'Control-EM Mayo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Mayo 2023'!$H$8:$L$33,2,FALSE),"0")</f>
        <v>0</v>
      </c>
      <c r="F26" s="371" t="str">
        <f>IFERROR(VLOOKUP(A26,'Control-EM Mayo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Mayo 2023'!$H$8:$L$33,2,FALSE),"0")</f>
        <v>0</v>
      </c>
      <c r="F27" s="371" t="str">
        <f>IFERROR(VLOOKUP(A27,'Control-EM Mayo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Mayo 2023'!$H$8:$L$33,2,FALSE),"0")</f>
        <v>0</v>
      </c>
      <c r="F28" s="481">
        <f>IFERROR(VLOOKUP(A28,'Control-EM Mayo 2023'!$H$6:$L$33,3,FALSE),"0")</f>
        <v>1500</v>
      </c>
      <c r="G28" s="371">
        <f t="shared" si="0"/>
        <v>1500</v>
      </c>
      <c r="H28" s="375" t="s">
        <v>12</v>
      </c>
      <c r="I28" s="238">
        <f t="shared" si="1"/>
        <v>11085</v>
      </c>
      <c r="J28" s="295"/>
      <c r="K28" s="270">
        <f t="shared" si="2"/>
        <v>12585</v>
      </c>
      <c r="L28" s="358"/>
      <c r="M28" s="373" t="s">
        <v>176</v>
      </c>
      <c r="N28" s="372">
        <f t="shared" si="4"/>
        <v>1500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Mayo 2023'!$H$8:$L$33,2,FALSE),"0")</f>
        <v>0</v>
      </c>
      <c r="F29" s="371" t="str">
        <f>IFERROR(VLOOKUP(A29,'Control-EM Mayo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Mayo 2023'!$H$8:$L$33,2,FALSE),"0")</f>
        <v>0</v>
      </c>
      <c r="F30" s="371" t="str">
        <f>IFERROR(VLOOKUP(A30,'Control-EM Mayo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Mayo 2023'!$H$8:$L$33,2,FALSE),"0")</f>
        <v>0</v>
      </c>
      <c r="F31" s="371" t="str">
        <f>IFERROR(VLOOKUP(A31,'Control-EM Mayo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Mayo 2023'!$H$8:$L$33,2,FALSE),"0")</f>
        <v>135</v>
      </c>
      <c r="F32" s="481">
        <f>IFERROR(VLOOKUP(A32,'Control-EM Mayo 2023'!$H$6:$L$33,3,FALSE),"0")</f>
        <v>0</v>
      </c>
      <c r="G32" s="371">
        <f t="shared" si="0"/>
        <v>135</v>
      </c>
      <c r="H32" s="368" t="s">
        <v>12</v>
      </c>
      <c r="I32" s="238">
        <f t="shared" si="1"/>
        <v>670.94999999999993</v>
      </c>
      <c r="J32" s="295"/>
      <c r="K32" s="270">
        <f t="shared" si="2"/>
        <v>670.94999999999993</v>
      </c>
      <c r="M32" s="373" t="s">
        <v>170</v>
      </c>
      <c r="N32" s="372">
        <f t="shared" si="4"/>
        <v>135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Mayo 2023'!$H$8:$L$33,2,FALSE),"0")</f>
        <v>0</v>
      </c>
      <c r="F33" s="371" t="str">
        <f>IFERROR(VLOOKUP(A33,'Control-EM Mayo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Mayo 2023'!$H$8:$L$33,2,FALSE),"0")</f>
        <v>0</v>
      </c>
      <c r="F34" s="371" t="str">
        <f>IFERROR(VLOOKUP(A34,'Control-EM Mayo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Mayo 2023'!$H$8:$L$33,2,FALSE),"0")</f>
        <v>0</v>
      </c>
      <c r="F35" s="371" t="str">
        <f>IFERROR(VLOOKUP(A35,'Control-EM Mayo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Mayo 2023'!$H$8:$L$33,2,FALSE),"0")</f>
        <v>450</v>
      </c>
      <c r="F36" s="481">
        <f>IFERROR(VLOOKUP(A36,'Control-EM Mayo 2023'!$H$6:$L$33,3,FALSE),"0")</f>
        <v>0</v>
      </c>
      <c r="G36" s="371">
        <f t="shared" si="0"/>
        <v>450</v>
      </c>
      <c r="H36" s="375" t="s">
        <v>12</v>
      </c>
      <c r="I36" s="238">
        <f t="shared" si="1"/>
        <v>3028.5</v>
      </c>
      <c r="J36" s="295"/>
      <c r="K36" s="270">
        <f t="shared" si="2"/>
        <v>3028.5</v>
      </c>
      <c r="L36" s="358"/>
      <c r="M36" s="373" t="s">
        <v>155</v>
      </c>
      <c r="N36" s="372">
        <f t="shared" si="4"/>
        <v>450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Mayo 2023'!$H$8:$L$33,2,FALSE),"0")</f>
        <v>0</v>
      </c>
      <c r="F37" s="481">
        <f>IFERROR(VLOOKUP(A37,'Control-EM Mayo 2023'!$H$6:$L$33,3,FALSE),"0")</f>
        <v>350</v>
      </c>
      <c r="G37" s="371">
        <f t="shared" si="0"/>
        <v>350</v>
      </c>
      <c r="H37" s="375" t="s">
        <v>12</v>
      </c>
      <c r="I37" s="238">
        <f t="shared" si="1"/>
        <v>1512</v>
      </c>
      <c r="J37" s="295"/>
      <c r="K37" s="270">
        <f t="shared" si="2"/>
        <v>1862</v>
      </c>
      <c r="M37" s="373" t="s">
        <v>173</v>
      </c>
      <c r="N37" s="372">
        <f t="shared" si="4"/>
        <v>350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Mayo 2023'!$H$8:$L$33,2,FALSE),"0")</f>
        <v>0</v>
      </c>
      <c r="F38" s="371" t="str">
        <f>IFERROR(VLOOKUP(A38,'Control-EM Mayo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hidden="1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 t="str">
        <f>IFERROR(VLOOKUP(A39,'Control-EM Mayo 2023'!$H$8:$L$33,2,FALSE),"0")</f>
        <v>0</v>
      </c>
      <c r="F39" s="371" t="str">
        <f>IFERROR(VLOOKUP(A39,'Control-EM Mayo 2023'!$H$6:$L$33,3,FALSE),"0")</f>
        <v>0</v>
      </c>
      <c r="G39" s="371">
        <f t="shared" si="0"/>
        <v>0</v>
      </c>
      <c r="H39" s="375" t="s">
        <v>12</v>
      </c>
      <c r="I39" s="238">
        <f t="shared" si="1"/>
        <v>0</v>
      </c>
      <c r="J39" s="295"/>
      <c r="K39" s="270">
        <f t="shared" si="2"/>
        <v>0</v>
      </c>
      <c r="M39" s="373" t="s">
        <v>248</v>
      </c>
      <c r="N39" s="372">
        <f t="shared" si="4"/>
        <v>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Mayo 2023'!$H$8:$L$33,2,FALSE),"0")</f>
        <v>0</v>
      </c>
      <c r="F40" s="481">
        <f>IFERROR(VLOOKUP(A40,'Control-EM Mayo 2023'!$H$6:$L$33,3,FALSE),"0")</f>
        <v>1210</v>
      </c>
      <c r="G40" s="371">
        <f t="shared" si="0"/>
        <v>1210</v>
      </c>
      <c r="H40" s="368" t="s">
        <v>12</v>
      </c>
      <c r="I40" s="238">
        <f t="shared" si="1"/>
        <v>6606.6</v>
      </c>
      <c r="J40" s="295"/>
      <c r="K40" s="270">
        <f t="shared" si="2"/>
        <v>7816.6</v>
      </c>
      <c r="M40" s="373" t="s">
        <v>189</v>
      </c>
      <c r="N40" s="372">
        <f t="shared" si="4"/>
        <v>1210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Mayo 2023'!$H$8:$L$33,2,FALSE),"0")</f>
        <v>0</v>
      </c>
      <c r="F41" s="371" t="str">
        <f>IFERROR(VLOOKUP(A41,'Control-EM Mayo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Mayo 2023'!$H$8:$L$33,2,FALSE),"0")</f>
        <v>0</v>
      </c>
      <c r="F42" s="481">
        <f>IFERROR(VLOOKUP(A42,'Control-EM Mayo 2023'!$H$6:$L$33,3,FALSE),"0")</f>
        <v>300</v>
      </c>
      <c r="G42" s="371">
        <f t="shared" si="0"/>
        <v>300</v>
      </c>
      <c r="H42" s="368" t="s">
        <v>12</v>
      </c>
      <c r="I42" s="238">
        <f t="shared" si="1"/>
        <v>1230</v>
      </c>
      <c r="J42" s="295"/>
      <c r="K42" s="270">
        <f t="shared" si="2"/>
        <v>1530</v>
      </c>
      <c r="L42" s="381"/>
      <c r="M42" s="373" t="s">
        <v>244</v>
      </c>
      <c r="N42" s="372">
        <f t="shared" si="4"/>
        <v>300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Mayo 2023'!$H$8:$L$33,2,FALSE),"0")</f>
        <v>160</v>
      </c>
      <c r="F43" s="481">
        <f>IFERROR(VLOOKUP(A43,'Control-EM Mayo 2023'!$H$6:$L$33,3,FALSE),"0")</f>
        <v>0</v>
      </c>
      <c r="G43" s="371">
        <f t="shared" si="0"/>
        <v>160</v>
      </c>
      <c r="H43" s="375" t="s">
        <v>12</v>
      </c>
      <c r="I43" s="238">
        <f t="shared" si="1"/>
        <v>656</v>
      </c>
      <c r="J43" s="295"/>
      <c r="K43" s="270">
        <f t="shared" si="2"/>
        <v>656</v>
      </c>
      <c r="M43" s="373" t="s">
        <v>249</v>
      </c>
      <c r="N43" s="372">
        <f t="shared" si="4"/>
        <v>160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Mayo 2023'!$H$8:$L$33,2,FALSE),"0")</f>
        <v>0</v>
      </c>
      <c r="F44" s="371" t="str">
        <f>IFERROR(VLOOKUP(A44,'Control-EM Mayo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Mayo 2023'!$H$8:$L$33,2,FALSE),"0")</f>
        <v>0</v>
      </c>
      <c r="F45" s="371" t="str">
        <f>IFERROR(VLOOKUP(A45,'Control-EM Mayo 2023'!$H$6:$L$33,3,FALSE),"0")</f>
        <v>0</v>
      </c>
      <c r="G45" s="371">
        <f t="shared" si="0"/>
        <v>0</v>
      </c>
      <c r="H45" s="368" t="str">
        <f>IFERROR(VLOOKUP(A46,'Control -LR-ES Mayo 2023'!$H$7:$N$22,4,FALSE),"0")</f>
        <v>0</v>
      </c>
      <c r="I45" s="238">
        <f t="shared" si="1"/>
        <v>0</v>
      </c>
      <c r="J45" s="368"/>
      <c r="K45" s="385"/>
      <c r="L45" s="386"/>
      <c r="M45" s="373" t="str">
        <f>A46</f>
        <v xml:space="preserve">RT760 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Mayo 2023'!$H$8:$L$33,2,FALSE),"0")</f>
        <v>0</v>
      </c>
      <c r="F46" s="371" t="str">
        <f>IFERROR(VLOOKUP(A46,'Control-EM Mayo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Mayo 2023'!$H$8:$L$33,2,FALSE),"0")</f>
        <v>0</v>
      </c>
      <c r="F47" s="371" t="str">
        <f>IFERROR(VLOOKUP(A47,'Control-EM Mayo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Mayo 2023'!$H$8:$L$33,2,FALSE),"0")</f>
        <v>0</v>
      </c>
      <c r="F48" s="371" t="str">
        <f>IFERROR(VLOOKUP(A48,'Control-EM Mayo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Mayo 2023'!$H$8:$L$33,2,FALSE),"0")</f>
        <v>260</v>
      </c>
      <c r="F49" s="481">
        <f>IFERROR(VLOOKUP(A49,'Control-EM Mayo 2023'!$H$6:$L$33,3,FALSE),"0")</f>
        <v>0</v>
      </c>
      <c r="G49" s="371">
        <f t="shared" si="0"/>
        <v>260</v>
      </c>
      <c r="H49" s="375" t="s">
        <v>12</v>
      </c>
      <c r="I49" s="238">
        <f t="shared" si="1"/>
        <v>1508</v>
      </c>
      <c r="J49" s="295"/>
      <c r="K49" s="270"/>
      <c r="M49" s="373" t="s">
        <v>345</v>
      </c>
      <c r="N49" s="372">
        <f t="shared" si="4"/>
        <v>260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Mayo 2023'!$H$8:$L$33,2,FALSE),"0")</f>
        <v>0</v>
      </c>
      <c r="F50" s="371" t="str">
        <f>IFERROR(VLOOKUP(A50,'Control-EM Mayo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Mayo 2023'!$H$8:$L$33,2,FALSE),"0")</f>
        <v>0</v>
      </c>
      <c r="F51" s="371" t="str">
        <f>IFERROR(VLOOKUP(A51,'Control-EM Mayo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Mayo 2023'!$H$8:$L$33,2,FALSE),"0")</f>
        <v>0</v>
      </c>
      <c r="F52" s="371" t="str">
        <f>IFERROR(VLOOKUP(A52,'Control-EM Mayo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Mayo 2023'!$H$8:$L$33,2,FALSE),"0")</f>
        <v>0</v>
      </c>
      <c r="F53" s="371" t="str">
        <f>IFERROR(VLOOKUP(A53,'Control-EM Mayo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Mayo 2023'!$H$8:$L$33,2,FALSE),"0")</f>
        <v>1480</v>
      </c>
      <c r="F54" s="481">
        <f>IFERROR(VLOOKUP(A54,'Control-EM Mayo 2023'!$H$6:$L$33,3,FALSE),"0")</f>
        <v>0</v>
      </c>
      <c r="G54" s="371">
        <f t="shared" si="0"/>
        <v>1480</v>
      </c>
      <c r="H54" s="375" t="s">
        <v>12</v>
      </c>
      <c r="I54" s="238">
        <f t="shared" si="1"/>
        <v>8273.1999999999989</v>
      </c>
      <c r="J54" s="295"/>
      <c r="K54" s="295"/>
      <c r="L54" s="295"/>
      <c r="M54" s="373">
        <v>20002380</v>
      </c>
      <c r="N54" s="372">
        <f t="shared" si="4"/>
        <v>1480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Mayo 2023'!$H$8:$L$33,2,FALSE),"0")</f>
        <v>1710</v>
      </c>
      <c r="F55" s="481">
        <f>IFERROR(VLOOKUP(A55,'Control-EM Mayo 2023'!$H$6:$L$33,3,FALSE),"0")</f>
        <v>0</v>
      </c>
      <c r="G55" s="371">
        <f t="shared" si="0"/>
        <v>1710</v>
      </c>
      <c r="H55" s="375" t="s">
        <v>12</v>
      </c>
      <c r="I55" s="238">
        <f t="shared" si="1"/>
        <v>8430.2999999999993</v>
      </c>
      <c r="J55" s="295"/>
      <c r="K55" s="295"/>
      <c r="L55" s="295"/>
      <c r="M55" s="373">
        <v>20002186</v>
      </c>
      <c r="N55" s="372">
        <f t="shared" si="4"/>
        <v>1710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7960</v>
      </c>
      <c r="F56" s="326">
        <f>SUM(F8:F55)</f>
        <v>8310</v>
      </c>
      <c r="G56" s="333">
        <f>SUM(G8:G55)</f>
        <v>16270</v>
      </c>
      <c r="H56" s="390" t="s">
        <v>12</v>
      </c>
      <c r="I56" s="333">
        <f>SUM(I8:I55)</f>
        <v>71601.649999999994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71601.649999999994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4" t="s">
        <v>307</v>
      </c>
      <c r="D59" s="596"/>
      <c r="E59" s="596"/>
      <c r="F59" s="596"/>
      <c r="G59" s="597"/>
      <c r="H59" s="273">
        <f>I59/I58</f>
        <v>0.49804788018153223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35661.050000000003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57" t="s">
        <v>308</v>
      </c>
      <c r="D60" s="599"/>
      <c r="E60" s="599"/>
      <c r="F60" s="599"/>
      <c r="G60" s="600"/>
      <c r="H60" s="273">
        <f>I60/I58</f>
        <v>0.50195211981846788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35940.6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71601.649999999994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79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79" t="s">
        <v>302</v>
      </c>
      <c r="D63" s="579"/>
      <c r="E63" s="579"/>
      <c r="F63" s="394">
        <v>2232913.71</v>
      </c>
      <c r="G63" s="279">
        <v>0.6</v>
      </c>
      <c r="H63" s="368" t="s">
        <v>10</v>
      </c>
      <c r="I63" s="482">
        <f>(F63*G63)</f>
        <v>1339748.226</v>
      </c>
      <c r="J63" s="296"/>
      <c r="K63" s="410"/>
      <c r="L63" s="381"/>
      <c r="M63" s="342">
        <v>20002369</v>
      </c>
      <c r="N63" s="343">
        <f>F63</f>
        <v>2232913.71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72858.637999999992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1339748.226</v>
      </c>
      <c r="I66" s="541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210"/>
        <filter val="135"/>
        <filter val="1480"/>
        <filter val="1500"/>
        <filter val="16.270,00"/>
        <filter val="160"/>
        <filter val="1710"/>
        <filter val="1910"/>
        <filter val="260"/>
        <filter val="300"/>
        <filter val="3450"/>
        <filter val="350"/>
        <filter val="450"/>
        <filter val="530"/>
        <filter val="890"/>
        <filter val="90"/>
        <filter val="900"/>
        <filter val="945"/>
        <filter val="USD 71.601,65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BF426-B831-4D00-A65A-95994C542E95}">
  <sheetPr>
    <pageSetUpPr fitToPage="1"/>
  </sheetPr>
  <dimension ref="A1:M103"/>
  <sheetViews>
    <sheetView topLeftCell="B3" zoomScaleNormal="100" workbookViewId="0">
      <selection activeCell="I62" sqref="I62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80082045</v>
      </c>
      <c r="C4" s="438">
        <v>45069</v>
      </c>
      <c r="D4" s="368" t="s">
        <v>357</v>
      </c>
      <c r="E4" s="368">
        <v>90</v>
      </c>
      <c r="F4" s="368" t="s">
        <v>286</v>
      </c>
      <c r="G4" s="393"/>
    </row>
    <row r="5" spans="2:13" x14ac:dyDescent="0.2">
      <c r="B5" s="368">
        <v>80082045</v>
      </c>
      <c r="C5" s="438">
        <v>45069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80082045</v>
      </c>
      <c r="C6" s="438">
        <v>45069</v>
      </c>
      <c r="D6" s="368" t="s">
        <v>31</v>
      </c>
      <c r="E6" s="368">
        <v>890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80082045</v>
      </c>
      <c r="C7" s="438">
        <v>45069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80082045</v>
      </c>
      <c r="C8" s="438">
        <v>45069</v>
      </c>
      <c r="D8" s="368" t="s">
        <v>37</v>
      </c>
      <c r="E8" s="368">
        <v>1910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80082045</v>
      </c>
      <c r="C9" s="438">
        <v>45069</v>
      </c>
      <c r="D9" s="368" t="s">
        <v>366</v>
      </c>
      <c r="E9" s="368">
        <v>135</v>
      </c>
      <c r="F9" s="368" t="s">
        <v>286</v>
      </c>
      <c r="H9" s="54" t="s">
        <v>32</v>
      </c>
      <c r="I9" s="499">
        <v>300</v>
      </c>
      <c r="J9" s="499">
        <v>3150</v>
      </c>
      <c r="K9" s="499"/>
      <c r="L9" s="499">
        <v>3450</v>
      </c>
      <c r="M9" s="356"/>
    </row>
    <row r="10" spans="2:13" x14ac:dyDescent="0.2">
      <c r="B10" s="368">
        <v>80082045</v>
      </c>
      <c r="C10" s="438">
        <v>45069</v>
      </c>
      <c r="D10" s="368" t="s">
        <v>369</v>
      </c>
      <c r="E10" s="368">
        <v>450</v>
      </c>
      <c r="F10" s="368" t="s">
        <v>286</v>
      </c>
      <c r="H10" s="247" t="s">
        <v>142</v>
      </c>
      <c r="I10" s="500"/>
      <c r="J10" s="500">
        <v>1500</v>
      </c>
      <c r="K10" s="500"/>
      <c r="L10" s="500">
        <v>1500</v>
      </c>
      <c r="M10" s="356"/>
    </row>
    <row r="11" spans="2:13" x14ac:dyDescent="0.2">
      <c r="B11" s="368">
        <v>80082045</v>
      </c>
      <c r="C11" s="438">
        <v>45069</v>
      </c>
      <c r="D11" s="368" t="s">
        <v>356</v>
      </c>
      <c r="E11" s="368">
        <v>530</v>
      </c>
      <c r="F11" s="368" t="s">
        <v>286</v>
      </c>
      <c r="H11" s="54" t="s">
        <v>77</v>
      </c>
      <c r="I11" s="499"/>
      <c r="J11" s="499">
        <v>1210</v>
      </c>
      <c r="K11" s="499"/>
      <c r="L11" s="499">
        <v>1210</v>
      </c>
      <c r="M11" s="356"/>
    </row>
    <row r="12" spans="2:13" x14ac:dyDescent="0.2">
      <c r="B12" s="368">
        <v>80082045</v>
      </c>
      <c r="C12" s="438">
        <v>45069</v>
      </c>
      <c r="D12" s="368" t="s">
        <v>340</v>
      </c>
      <c r="E12" s="368">
        <v>260</v>
      </c>
      <c r="F12" s="368" t="s">
        <v>286</v>
      </c>
      <c r="H12" s="54" t="s">
        <v>31</v>
      </c>
      <c r="I12" s="499">
        <v>890</v>
      </c>
      <c r="J12" s="499"/>
      <c r="K12" s="499"/>
      <c r="L12" s="499">
        <v>890</v>
      </c>
      <c r="M12" s="356"/>
    </row>
    <row r="13" spans="2:13" x14ac:dyDescent="0.2">
      <c r="B13" s="368">
        <v>80082045</v>
      </c>
      <c r="C13" s="438">
        <v>45069</v>
      </c>
      <c r="D13" s="368" t="s">
        <v>375</v>
      </c>
      <c r="E13" s="368">
        <v>160</v>
      </c>
      <c r="F13" s="368" t="s">
        <v>286</v>
      </c>
      <c r="H13" s="54" t="s">
        <v>37</v>
      </c>
      <c r="I13" s="499">
        <v>1910</v>
      </c>
      <c r="J13" s="499"/>
      <c r="K13" s="499"/>
      <c r="L13" s="499">
        <v>1910</v>
      </c>
      <c r="M13" s="356"/>
    </row>
    <row r="14" spans="2:13" x14ac:dyDescent="0.2">
      <c r="B14" s="368"/>
      <c r="C14" s="438"/>
      <c r="D14" s="368"/>
      <c r="E14" s="368"/>
      <c r="F14" s="368"/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/>
      <c r="E15" s="368"/>
      <c r="F15" s="368"/>
      <c r="H15" s="54" t="s">
        <v>228</v>
      </c>
      <c r="I15" s="499">
        <v>1710</v>
      </c>
      <c r="J15" s="499"/>
      <c r="K15" s="499"/>
      <c r="L15" s="499">
        <v>1710</v>
      </c>
      <c r="M15" s="356"/>
    </row>
    <row r="16" spans="2:13" x14ac:dyDescent="0.2">
      <c r="B16" s="113">
        <v>80082070</v>
      </c>
      <c r="C16" s="438">
        <v>45069</v>
      </c>
      <c r="D16" s="368" t="s">
        <v>374</v>
      </c>
      <c r="E16" s="368">
        <v>300</v>
      </c>
      <c r="F16" s="368" t="s">
        <v>310</v>
      </c>
      <c r="H16" s="54" t="s">
        <v>340</v>
      </c>
      <c r="I16" s="499">
        <v>260</v>
      </c>
      <c r="J16" s="499"/>
      <c r="K16" s="499"/>
      <c r="L16" s="499">
        <v>260</v>
      </c>
      <c r="M16" s="356"/>
    </row>
    <row r="17" spans="1:13" x14ac:dyDescent="0.2">
      <c r="B17" s="113">
        <v>80082070</v>
      </c>
      <c r="C17" s="438">
        <v>45069</v>
      </c>
      <c r="D17" s="368" t="s">
        <v>30</v>
      </c>
      <c r="E17" s="368">
        <v>900</v>
      </c>
      <c r="F17" s="368" t="s">
        <v>310</v>
      </c>
      <c r="H17" s="54" t="s">
        <v>375</v>
      </c>
      <c r="I17" s="499">
        <v>160</v>
      </c>
      <c r="J17" s="499"/>
      <c r="K17" s="499"/>
      <c r="L17" s="499">
        <v>160</v>
      </c>
      <c r="M17" s="356"/>
    </row>
    <row r="18" spans="1:13" x14ac:dyDescent="0.2">
      <c r="B18" s="113">
        <v>80082070</v>
      </c>
      <c r="C18" s="438">
        <v>45069</v>
      </c>
      <c r="D18" s="368" t="s">
        <v>63</v>
      </c>
      <c r="E18" s="368">
        <v>900</v>
      </c>
      <c r="F18" s="368" t="s">
        <v>310</v>
      </c>
      <c r="H18" s="54" t="s">
        <v>374</v>
      </c>
      <c r="I18" s="499"/>
      <c r="J18" s="499">
        <v>300</v>
      </c>
      <c r="K18" s="499"/>
      <c r="L18" s="499">
        <v>300</v>
      </c>
      <c r="M18" s="356"/>
    </row>
    <row r="19" spans="1:13" x14ac:dyDescent="0.2">
      <c r="B19" s="113">
        <v>80082070</v>
      </c>
      <c r="C19" s="438">
        <v>45069</v>
      </c>
      <c r="D19" s="368" t="s">
        <v>142</v>
      </c>
      <c r="E19" s="368">
        <v>1500</v>
      </c>
      <c r="F19" s="368" t="s">
        <v>310</v>
      </c>
      <c r="H19" s="54" t="s">
        <v>357</v>
      </c>
      <c r="I19" s="499">
        <v>90</v>
      </c>
      <c r="J19" s="499"/>
      <c r="K19" s="499"/>
      <c r="L19" s="499">
        <v>90</v>
      </c>
      <c r="M19" s="356"/>
    </row>
    <row r="20" spans="1:13" x14ac:dyDescent="0.2">
      <c r="B20" s="113">
        <v>80082070</v>
      </c>
      <c r="C20" s="438">
        <v>45069</v>
      </c>
      <c r="D20" s="368" t="s">
        <v>77</v>
      </c>
      <c r="E20" s="368">
        <v>1210</v>
      </c>
      <c r="F20" s="368" t="s">
        <v>310</v>
      </c>
      <c r="H20" s="54" t="s">
        <v>369</v>
      </c>
      <c r="I20" s="499">
        <v>450</v>
      </c>
      <c r="J20" s="499"/>
      <c r="K20" s="499"/>
      <c r="L20" s="499">
        <v>450</v>
      </c>
      <c r="M20" s="356"/>
    </row>
    <row r="21" spans="1:13" x14ac:dyDescent="0.2">
      <c r="B21" s="113">
        <v>80082070</v>
      </c>
      <c r="C21" s="438">
        <v>45069</v>
      </c>
      <c r="D21" s="368" t="s">
        <v>32</v>
      </c>
      <c r="E21" s="368">
        <v>3150</v>
      </c>
      <c r="F21" s="368" t="s">
        <v>310</v>
      </c>
      <c r="H21" s="54" t="s">
        <v>370</v>
      </c>
      <c r="I21" s="499"/>
      <c r="J21" s="499">
        <v>350</v>
      </c>
      <c r="K21" s="499"/>
      <c r="L21" s="499">
        <v>350</v>
      </c>
      <c r="M21" s="356"/>
    </row>
    <row r="22" spans="1:13" s="393" customFormat="1" x14ac:dyDescent="0.2">
      <c r="A22" s="356"/>
      <c r="B22" s="113">
        <v>80082070</v>
      </c>
      <c r="C22" s="438">
        <v>45069</v>
      </c>
      <c r="D22" s="368" t="s">
        <v>370</v>
      </c>
      <c r="E22" s="368">
        <v>350</v>
      </c>
      <c r="F22" s="368" t="s">
        <v>310</v>
      </c>
      <c r="G22" s="356"/>
      <c r="H22" s="54" t="s">
        <v>356</v>
      </c>
      <c r="I22" s="499">
        <v>530</v>
      </c>
      <c r="J22" s="499"/>
      <c r="K22" s="499"/>
      <c r="L22" s="499">
        <v>530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366</v>
      </c>
      <c r="I23" s="499">
        <v>135</v>
      </c>
      <c r="J23" s="499"/>
      <c r="K23" s="499"/>
      <c r="L23" s="499">
        <v>135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384</v>
      </c>
      <c r="I24" s="499">
        <v>1480</v>
      </c>
      <c r="J24" s="499"/>
      <c r="K24" s="499"/>
      <c r="L24" s="499">
        <v>1480</v>
      </c>
      <c r="M24" s="356"/>
    </row>
    <row r="25" spans="1:13" s="393" customFormat="1" ht="13.5" thickBot="1" x14ac:dyDescent="0.25">
      <c r="A25" s="356"/>
      <c r="B25" s="368"/>
      <c r="C25" s="438"/>
      <c r="D25" s="368"/>
      <c r="E25" s="368"/>
      <c r="F25" s="368"/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319" t="s">
        <v>24</v>
      </c>
      <c r="I26" s="501">
        <v>7960</v>
      </c>
      <c r="J26" s="502">
        <v>8310</v>
      </c>
      <c r="K26" s="502"/>
      <c r="L26" s="503">
        <v>16270</v>
      </c>
    </row>
    <row r="27" spans="1:13" s="393" customFormat="1" x14ac:dyDescent="0.2">
      <c r="A27" s="356"/>
      <c r="B27" s="368"/>
      <c r="C27" s="438"/>
      <c r="D27" s="368"/>
      <c r="E27" s="368"/>
      <c r="F27" s="368"/>
      <c r="G27" s="356"/>
      <c r="H27"/>
      <c r="I27"/>
      <c r="J27"/>
      <c r="K27"/>
      <c r="L27"/>
    </row>
    <row r="28" spans="1:13" s="393" customFormat="1" x14ac:dyDescent="0.2">
      <c r="A28" s="356"/>
      <c r="B28" s="368" t="s">
        <v>420</v>
      </c>
      <c r="C28" s="438">
        <v>45069</v>
      </c>
      <c r="D28" s="368" t="s">
        <v>384</v>
      </c>
      <c r="E28" s="368">
        <v>1480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 t="s">
        <v>421</v>
      </c>
      <c r="C29" s="438">
        <v>45069</v>
      </c>
      <c r="D29" s="368" t="s">
        <v>228</v>
      </c>
      <c r="E29" s="368">
        <v>1710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200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400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F35:F42 F4:F31" xr:uid="{ADC72F4A-B43F-4060-A1A6-58B83C9BD9EE}">
      <formula1>$C$57:$C$59</formula1>
    </dataValidation>
    <dataValidation type="list" allowBlank="1" showInputMessage="1" showErrorMessage="1" sqref="D35:D36 D4:D31" xr:uid="{ADCDC80B-A6F4-468C-A046-88BC7429DA04}">
      <formula1>$B$57:$B$103</formula1>
    </dataValidation>
    <dataValidation type="list" allowBlank="1" showInputMessage="1" showErrorMessage="1" sqref="D43" xr:uid="{1EBA3972-09D2-4A68-B33E-9AE72182E366}">
      <formula1>$B$57:$B$76</formula1>
    </dataValidation>
    <dataValidation type="list" allowBlank="1" showInputMessage="1" showErrorMessage="1" sqref="D37:D42" xr:uid="{7C17093C-ACFA-4FE0-B452-1FE2A1C7D09B}">
      <formula1>$B$57:$B$95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30E0-B627-48F0-8085-84A0FD17A4FA}">
  <sheetPr filterMode="1">
    <tabColor rgb="FFFFC000"/>
    <pageSetUpPr fitToPage="1"/>
  </sheetPr>
  <dimension ref="A2:V153"/>
  <sheetViews>
    <sheetView showGridLines="0" topLeftCell="A49" zoomScale="80" zoomScaleNormal="80" workbookViewId="0">
      <selection activeCell="C62" sqref="C62:I62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418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Mayo 2023'!$H$7:$N$23,3,FALSE),"0")</f>
        <v>0</v>
      </c>
      <c r="F8" s="368">
        <f>IFERROR(VLOOKUP(A8,'Control -LR-ES Mayo 2023'!$H$7:$N$23,2,FALSE),"0")</f>
        <v>1120</v>
      </c>
      <c r="G8" s="368">
        <f>IFERROR(VLOOKUP(A8,'Control -LR-ES Mayo 2023'!$H$7:$N$23,5,FALSE),"0")</f>
        <v>0</v>
      </c>
      <c r="H8" s="368">
        <f>IFERROR(VLOOKUP(A8,'Control -LR-ES Mayo 2023'!$H$7:$N$23,4,FALSE),"0")</f>
        <v>0</v>
      </c>
      <c r="I8" s="326">
        <f>E8+F8+G8+H8</f>
        <v>1120</v>
      </c>
      <c r="J8" s="368" t="s">
        <v>12</v>
      </c>
      <c r="K8" s="385">
        <f>I8*D8</f>
        <v>3382.4</v>
      </c>
      <c r="L8" s="454"/>
      <c r="M8" s="380" t="s">
        <v>169</v>
      </c>
      <c r="N8" s="372">
        <f>I8</f>
        <v>1120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Mayo 2023'!$H$7:$N$23,3,FALSE),"0")</f>
        <v>0</v>
      </c>
      <c r="F9" s="368" t="str">
        <f>IFERROR(VLOOKUP(A9,'Control -LR-ES Mayo 2023'!$H$7:$N$23,2,FALSE),"0")</f>
        <v>0</v>
      </c>
      <c r="G9" s="368" t="str">
        <f>IFERROR(VLOOKUP(A9,'Control -LR-ES Mayo 2023'!$H$7:$N$23,5,FALSE),"0")</f>
        <v>0</v>
      </c>
      <c r="H9" s="368" t="str">
        <f>IFERROR(VLOOKUP(A9,'Control -LR-ES Mayo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Mayo 2023'!$H$7:$N$23,3,FALSE),"0")</f>
        <v>0</v>
      </c>
      <c r="F10" s="368">
        <f>IFERROR(VLOOKUP(A10,'Control -LR-ES Mayo 2023'!$H$7:$N$23,2,FALSE),"0")</f>
        <v>0</v>
      </c>
      <c r="G10" s="368">
        <f>IFERROR(VLOOKUP(A10,'Control -LR-ES Mayo 2023'!$H$7:$N$23,5,FALSE),"0")</f>
        <v>50</v>
      </c>
      <c r="H10" s="368">
        <f>IFERROR(VLOOKUP(A10,'Control -LR-ES Mayo 2023'!$H$7:$N$23,4,FALSE),"0")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Mayo 2023'!$H$7:$N$23,3,FALSE),"0")</f>
        <v>0</v>
      </c>
      <c r="F11" s="368" t="str">
        <f>IFERROR(VLOOKUP(A11,'Control -LR-ES Mayo 2023'!$H$7:$N$23,2,FALSE),"0")</f>
        <v>0</v>
      </c>
      <c r="G11" s="368" t="str">
        <f>IFERROR(VLOOKUP(A11,'Control -LR-ES Mayo 2023'!$H$7:$N$23,5,FALSE),"0")</f>
        <v>0</v>
      </c>
      <c r="H11" s="368" t="str">
        <f>IFERROR(VLOOKUP(A11,'Control -LR-ES Mayo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Mayo 2023'!$H$7:$N$23,3,FALSE),"0")</f>
        <v>0</v>
      </c>
      <c r="F12" s="368">
        <f>IFERROR(VLOOKUP(A12,'Control -LR-ES Mayo 2023'!$H$7:$N$23,2,FALSE),"0")</f>
        <v>650</v>
      </c>
      <c r="G12" s="368">
        <f>IFERROR(VLOOKUP(A12,'Control -LR-ES Mayo 2023'!$H$7:$N$23,5,FALSE),"0")</f>
        <v>0</v>
      </c>
      <c r="H12" s="368">
        <f>IFERROR(VLOOKUP(A12,'Control -LR-ES Mayo 2023'!$H$7:$N$23,4,FALSE),"0")</f>
        <v>0</v>
      </c>
      <c r="I12" s="326">
        <f t="shared" si="1"/>
        <v>650</v>
      </c>
      <c r="J12" s="368" t="s">
        <v>12</v>
      </c>
      <c r="K12" s="385">
        <f t="shared" si="2"/>
        <v>2333.5</v>
      </c>
      <c r="L12" s="454"/>
      <c r="M12" s="373" t="s">
        <v>245</v>
      </c>
      <c r="N12" s="372">
        <f t="shared" si="3"/>
        <v>650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Mayo 2023'!$H$7:$N$23,3,FALSE),"0")</f>
        <v>0</v>
      </c>
      <c r="F13" s="368" t="str">
        <f>IFERROR(VLOOKUP(A13,'Control -LR-ES Mayo 2023'!$H$7:$N$23,2,FALSE),"0")</f>
        <v>0</v>
      </c>
      <c r="G13" s="368" t="str">
        <f>IFERROR(VLOOKUP(A13,'Control -LR-ES Mayo 2023'!$H$7:$N$23,5,FALSE),"0")</f>
        <v>0</v>
      </c>
      <c r="H13" s="368" t="str">
        <f>IFERROR(VLOOKUP(A13,'Control -LR-ES Mayo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Mayo 2023'!$H$7:$N$23,3,FALSE),"0")</f>
        <v>200</v>
      </c>
      <c r="F14" s="368">
        <f>IFERROR(VLOOKUP(A14,'Control -LR-ES Mayo 2023'!$H$7:$N$23,2,FALSE),"0")</f>
        <v>0</v>
      </c>
      <c r="G14" s="368">
        <f>IFERROR(VLOOKUP(A14,'Control -LR-ES Mayo 2023'!$H$7:$N$23,5,FALSE),"0")</f>
        <v>0</v>
      </c>
      <c r="H14" s="368">
        <f>IFERROR(VLOOKUP(A14,'Control -LR-ES Mayo 2023'!$H$7:$N$23,4,FALSE),"0")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Mayo 2023'!$H$7:$N$23,3,FALSE),"0")</f>
        <v>0</v>
      </c>
      <c r="F15" s="368" t="str">
        <f>IFERROR(VLOOKUP(A15,'Control -LR-ES Mayo 2023'!$H$7:$N$23,2,FALSE),"0")</f>
        <v>0</v>
      </c>
      <c r="G15" s="368" t="str">
        <f>IFERROR(VLOOKUP(A15,'Control -LR-ES Mayo 2023'!$H$7:$N$23,5,FALSE),"0")</f>
        <v>0</v>
      </c>
      <c r="H15" s="368" t="str">
        <f>IFERROR(VLOOKUP(A15,'Control -LR-ES Mayo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Mayo 2023'!$H$7:$N$23,3,FALSE),"0")</f>
        <v>0</v>
      </c>
      <c r="F16" s="368" t="str">
        <f>IFERROR(VLOOKUP(A16,'Control -LR-ES Mayo 2023'!$H$7:$N$23,2,FALSE),"0")</f>
        <v>0</v>
      </c>
      <c r="G16" s="368" t="str">
        <f>IFERROR(VLOOKUP(A16,'Control -LR-ES Mayo 2023'!$H$7:$N$23,5,FALSE),"0")</f>
        <v>0</v>
      </c>
      <c r="H16" s="368" t="str">
        <f>IFERROR(VLOOKUP(A16,'Control -LR-ES Mayo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Mayo 2023'!$H$7:$N$23,3,FALSE),"0")</f>
        <v>0</v>
      </c>
      <c r="F17" s="368">
        <f>IFERROR(VLOOKUP(A17,'Control -LR-ES Mayo 2023'!$H$7:$N$23,2,FALSE),"0")</f>
        <v>300</v>
      </c>
      <c r="G17" s="368">
        <f>IFERROR(VLOOKUP(A17,'Control -LR-ES Mayo 2023'!$H$7:$N$23,5,FALSE),"0")</f>
        <v>0</v>
      </c>
      <c r="H17" s="368">
        <f>IFERROR(VLOOKUP(A17,'Control -LR-ES Mayo 2023'!$H$7:$N$23,4,FALSE),"0")</f>
        <v>0</v>
      </c>
      <c r="I17" s="326">
        <f t="shared" si="1"/>
        <v>300</v>
      </c>
      <c r="J17" s="375" t="s">
        <v>12</v>
      </c>
      <c r="K17" s="385">
        <f t="shared" si="2"/>
        <v>450</v>
      </c>
      <c r="L17" s="454"/>
      <c r="M17" s="373" t="s">
        <v>252</v>
      </c>
      <c r="N17" s="372">
        <f t="shared" si="3"/>
        <v>300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Mayo 2023'!$H$7:$N$23,3,FALSE),"0")</f>
        <v>0</v>
      </c>
      <c r="F18" s="368" t="str">
        <f>IFERROR(VLOOKUP(A18,'Control -LR-ES Mayo 2023'!$H$7:$N$23,2,FALSE),"0")</f>
        <v>0</v>
      </c>
      <c r="G18" s="368" t="str">
        <f>IFERROR(VLOOKUP(A18,'Control -LR-ES Mayo 2023'!$H$7:$N$23,5,FALSE),"0")</f>
        <v>0</v>
      </c>
      <c r="H18" s="368" t="str">
        <f>IFERROR(VLOOKUP(A18,'Control -LR-ES Mayo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Mayo 2023'!$H$7:$N$23,3,FALSE),"0")</f>
        <v>0</v>
      </c>
      <c r="F19" s="368" t="str">
        <f>IFERROR(VLOOKUP(A19,'Control -LR-ES Mayo 2023'!$H$7:$N$23,2,FALSE),"0")</f>
        <v>0</v>
      </c>
      <c r="G19" s="368" t="str">
        <f>IFERROR(VLOOKUP(A19,'Control -LR-ES Mayo 2023'!$H$7:$N$23,5,FALSE),"0")</f>
        <v>0</v>
      </c>
      <c r="H19" s="368" t="str">
        <f>IFERROR(VLOOKUP(A19,'Control -LR-ES Mayo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Mayo 2023'!$H$7:$N$23,3,FALSE),"0")</f>
        <v>0</v>
      </c>
      <c r="F20" s="368" t="str">
        <f>IFERROR(VLOOKUP(A20,'Control -LR-ES Mayo 2023'!$H$7:$N$23,2,FALSE),"0")</f>
        <v>0</v>
      </c>
      <c r="G20" s="368" t="str">
        <f>IFERROR(VLOOKUP(A20,'Control -LR-ES Mayo 2023'!$H$7:$N$23,5,FALSE),"0")</f>
        <v>0</v>
      </c>
      <c r="H20" s="368" t="str">
        <f>IFERROR(VLOOKUP(A20,'Control -LR-ES Mayo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Mayo 2023'!$H$7:$N$23,3,FALSE),"0")</f>
        <v>0</v>
      </c>
      <c r="F21" s="368" t="str">
        <f>IFERROR(VLOOKUP(A21,'Control -LR-ES Mayo 2023'!$H$7:$N$23,2,FALSE),"0")</f>
        <v>0</v>
      </c>
      <c r="G21" s="368" t="str">
        <f>IFERROR(VLOOKUP(A21,'Control -LR-ES Mayo 2023'!$H$7:$N$23,5,FALSE),"0")</f>
        <v>0</v>
      </c>
      <c r="H21" s="368" t="str">
        <f>IFERROR(VLOOKUP(A21,'Control -LR-ES Mayo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Mayo 2023'!$H$7:$N$23,3,FALSE),"0")</f>
        <v>0</v>
      </c>
      <c r="F22" s="368" t="str">
        <f>IFERROR(VLOOKUP(A22,'Control -LR-ES Mayo 2023'!$H$7:$N$23,2,FALSE),"0")</f>
        <v>0</v>
      </c>
      <c r="G22" s="368" t="str">
        <f>IFERROR(VLOOKUP(A22,'Control -LR-ES Mayo 2023'!$H$7:$N$23,5,FALSE),"0")</f>
        <v>0</v>
      </c>
      <c r="H22" s="368" t="str">
        <f>IFERROR(VLOOKUP(A22,'Control -LR-ES Mayo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Mayo 2023'!$H$7:$N$23,3,FALSE),"0")</f>
        <v>0</v>
      </c>
      <c r="F23" s="368" t="str">
        <f>IFERROR(VLOOKUP(A23,'Control -LR-ES Mayo 2023'!$H$7:$N$23,2,FALSE),"0")</f>
        <v>0</v>
      </c>
      <c r="G23" s="368" t="str">
        <f>IFERROR(VLOOKUP(A23,'Control -LR-ES Mayo 2023'!$H$7:$N$23,5,FALSE),"0")</f>
        <v>0</v>
      </c>
      <c r="H23" s="368" t="str">
        <f>IFERROR(VLOOKUP(A23,'Control -LR-ES Mayo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Mayo 2023'!$H$7:$N$23,3,FALSE),"0")</f>
        <v>0</v>
      </c>
      <c r="F24" s="368" t="str">
        <f>IFERROR(VLOOKUP(A24,'Control -LR-ES Mayo 2023'!$H$7:$N$23,2,FALSE),"0")</f>
        <v>0</v>
      </c>
      <c r="G24" s="368" t="str">
        <f>IFERROR(VLOOKUP(A24,'Control -LR-ES Mayo 2023'!$H$7:$N$23,5,FALSE),"0")</f>
        <v>0</v>
      </c>
      <c r="H24" s="368" t="str">
        <f>IFERROR(VLOOKUP(A24,'Control -LR-ES Mayo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Mayo 2023'!$H$7:$N$23,3,FALSE),"0")</f>
        <v>0</v>
      </c>
      <c r="F25" s="368" t="str">
        <f>IFERROR(VLOOKUP(A25,'Control -LR-ES Mayo 2023'!$H$7:$N$23,2,FALSE),"0")</f>
        <v>0</v>
      </c>
      <c r="G25" s="368" t="str">
        <f>IFERROR(VLOOKUP(A25,'Control -LR-ES Mayo 2023'!$H$7:$N$23,5,FALSE),"0")</f>
        <v>0</v>
      </c>
      <c r="H25" s="368" t="str">
        <f>IFERROR(VLOOKUP(A25,'Control -LR-ES Mayo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Mayo 2023'!$H$7:$N$23,3,FALSE),"0")</f>
        <v>0</v>
      </c>
      <c r="F26" s="368">
        <f>IFERROR(VLOOKUP(A26,'Control -LR-ES Mayo 2023'!$H$7:$N$23,2,FALSE),"0")</f>
        <v>1685</v>
      </c>
      <c r="G26" s="368">
        <f>IFERROR(VLOOKUP(A26,'Control -LR-ES Mayo 2023'!$H$7:$N$23,5,FALSE),"0")</f>
        <v>0</v>
      </c>
      <c r="H26" s="368">
        <f>IFERROR(VLOOKUP(A26,'Control -LR-ES Mayo 2023'!$H$7:$N$23,4,FALSE),"0")</f>
        <v>0</v>
      </c>
      <c r="I26" s="326">
        <f t="shared" si="1"/>
        <v>1685</v>
      </c>
      <c r="J26" s="375" t="s">
        <v>12</v>
      </c>
      <c r="K26" s="385">
        <f t="shared" si="2"/>
        <v>13918.1</v>
      </c>
      <c r="L26" s="454"/>
      <c r="M26" s="373" t="s">
        <v>246</v>
      </c>
      <c r="N26" s="372">
        <f t="shared" si="3"/>
        <v>1685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Mayo 2023'!$H$7:$N$23,3,FALSE),"0")</f>
        <v>0</v>
      </c>
      <c r="F27" s="368" t="str">
        <f>IFERROR(VLOOKUP(A27,'Control -LR-ES Mayo 2023'!$H$7:$N$23,2,FALSE),"0")</f>
        <v>0</v>
      </c>
      <c r="G27" s="368" t="str">
        <f>IFERROR(VLOOKUP(A27,'Control -LR-ES Mayo 2023'!$H$7:$N$23,5,FALSE),"0")</f>
        <v>0</v>
      </c>
      <c r="H27" s="368" t="str">
        <f>IFERROR(VLOOKUP(A27,'Control -LR-ES Mayo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Mayo 2023'!$H$7:$N$23,3,FALSE),"0")</f>
        <v>0</v>
      </c>
      <c r="F28" s="368" t="str">
        <f>IFERROR(VLOOKUP(A28,'Control -LR-ES Mayo 2023'!$H$7:$N$23,2,FALSE),"0")</f>
        <v>0</v>
      </c>
      <c r="G28" s="368" t="str">
        <f>IFERROR(VLOOKUP(A28,'Control -LR-ES Mayo 2023'!$H$7:$N$23,5,FALSE),"0")</f>
        <v>0</v>
      </c>
      <c r="H28" s="368" t="str">
        <f>IFERROR(VLOOKUP(A28,'Control -LR-ES Mayo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Mayo 2023'!$H$7:$N$23,3,FALSE),"0")</f>
        <v>0</v>
      </c>
      <c r="F29" s="368" t="str">
        <f>IFERROR(VLOOKUP(A29,'Control -LR-ES Mayo 2023'!$H$7:$N$23,2,FALSE),"0")</f>
        <v>0</v>
      </c>
      <c r="G29" s="368" t="str">
        <f>IFERROR(VLOOKUP(A29,'Control -LR-ES Mayo 2023'!$H$7:$N$23,5,FALSE),"0")</f>
        <v>0</v>
      </c>
      <c r="H29" s="368" t="str">
        <f>IFERROR(VLOOKUP(A29,'Control -LR-ES Mayo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Mayo 2023'!$H$7:$N$23,3,FALSE),"0")</f>
        <v>0</v>
      </c>
      <c r="F30" s="368">
        <f>IFERROR(VLOOKUP(A30,'Control -LR-ES Mayo 2023'!$H$7:$N$23,2,FALSE),"0")</f>
        <v>360</v>
      </c>
      <c r="G30" s="368">
        <f>IFERROR(VLOOKUP(A30,'Control -LR-ES Mayo 2023'!$H$7:$N$23,5,FALSE),"0")</f>
        <v>0</v>
      </c>
      <c r="H30" s="368">
        <f>IFERROR(VLOOKUP(A30,'Control -LR-ES Mayo 2023'!$H$7:$N$23,4,FALSE),"0")</f>
        <v>0</v>
      </c>
      <c r="I30" s="326">
        <f t="shared" si="1"/>
        <v>360</v>
      </c>
      <c r="J30" s="368" t="s">
        <v>12</v>
      </c>
      <c r="K30" s="385">
        <f>I30*D30</f>
        <v>1004.4</v>
      </c>
      <c r="L30" s="454"/>
      <c r="M30" s="373" t="s">
        <v>247</v>
      </c>
      <c r="N30" s="372">
        <f t="shared" si="3"/>
        <v>360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Mayo 2023'!$H$7:$N$23,3,FALSE),"0")</f>
        <v>0</v>
      </c>
      <c r="F31" s="368" t="str">
        <f>IFERROR(VLOOKUP(A31,'Control -LR-ES Mayo 2023'!$H$7:$N$23,2,FALSE),"0")</f>
        <v>0</v>
      </c>
      <c r="G31" s="368" t="str">
        <f>IFERROR(VLOOKUP(A31,'Control -LR-ES Mayo 2023'!$H$7:$N$23,5,FALSE),"0")</f>
        <v>0</v>
      </c>
      <c r="H31" s="368" t="str">
        <f>IFERROR(VLOOKUP(A31,'Control -LR-ES Mayo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Mayo 2023'!$H$7:$N$23,3,FALSE),"0")</f>
        <v>0</v>
      </c>
      <c r="F32" s="368" t="str">
        <f>IFERROR(VLOOKUP(A32,'Control -LR-ES Mayo 2023'!$H$7:$N$23,2,FALSE),"0")</f>
        <v>0</v>
      </c>
      <c r="G32" s="368" t="str">
        <f>IFERROR(VLOOKUP(A32,'Control -LR-ES Mayo 2023'!$H$7:$N$23,5,FALSE),"0")</f>
        <v>0</v>
      </c>
      <c r="H32" s="368" t="str">
        <f>IFERROR(VLOOKUP(A32,'Control -LR-ES Mayo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Mayo 2023'!$H$7:$N$23,3,FALSE),"0")</f>
        <v>0</v>
      </c>
      <c r="F33" s="368" t="str">
        <f>IFERROR(VLOOKUP(A33,'Control -LR-ES Mayo 2023'!$H$7:$N$23,2,FALSE),"0")</f>
        <v>0</v>
      </c>
      <c r="G33" s="368" t="str">
        <f>IFERROR(VLOOKUP(A33,'Control -LR-ES Mayo 2023'!$H$7:$N$23,5,FALSE),"0")</f>
        <v>0</v>
      </c>
      <c r="H33" s="368" t="str">
        <f>IFERROR(VLOOKUP(A33,'Control -LR-ES Mayo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Mayo 2023'!$H$7:$N$23,3,FALSE),"0")</f>
        <v>0</v>
      </c>
      <c r="F34" s="368" t="str">
        <f>IFERROR(VLOOKUP(A34,'Control -LR-ES Mayo 2023'!$H$7:$N$23,2,FALSE),"0")</f>
        <v>0</v>
      </c>
      <c r="G34" s="368" t="str">
        <f>IFERROR(VLOOKUP(A34,'Control -LR-ES Mayo 2023'!$H$7:$N$23,5,FALSE),"0")</f>
        <v>0</v>
      </c>
      <c r="H34" s="368" t="str">
        <f>IFERROR(VLOOKUP(A34,'Control -LR-ES Mayo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Mayo 2023'!$H$7:$N$23,3,FALSE),"0")</f>
        <v>0</v>
      </c>
      <c r="F35" s="368">
        <f>IFERROR(VLOOKUP(A35,'Control -LR-ES Mayo 2023'!$H$7:$N$23,2,FALSE),"0")</f>
        <v>0</v>
      </c>
      <c r="G35" s="368">
        <f>IFERROR(VLOOKUP(A35,'Control -LR-ES Mayo 2023'!$H$7:$N$23,5,FALSE),"0")</f>
        <v>0</v>
      </c>
      <c r="H35" s="368">
        <f>IFERROR(VLOOKUP(A35,'Control -LR-ES Mayo 2023'!$H$7:$N$23,4,FALSE),"0")</f>
        <v>600</v>
      </c>
      <c r="I35" s="326">
        <f t="shared" si="1"/>
        <v>600</v>
      </c>
      <c r="J35" s="375" t="s">
        <v>12</v>
      </c>
      <c r="K35" s="385">
        <f t="shared" si="2"/>
        <v>4038.0000000000005</v>
      </c>
      <c r="L35" s="454"/>
      <c r="M35" s="373" t="s">
        <v>155</v>
      </c>
      <c r="N35" s="372">
        <f t="shared" si="3"/>
        <v>600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Mayo 2023'!$H$7:$N$23,3,FALSE),"0")</f>
        <v>0</v>
      </c>
      <c r="F36" s="368" t="str">
        <f>IFERROR(VLOOKUP(A36,'Control -LR-ES Mayo 2023'!$H$7:$N$23,2,FALSE),"0")</f>
        <v>0</v>
      </c>
      <c r="G36" s="368" t="str">
        <f>IFERROR(VLOOKUP(A36,'Control -LR-ES Mayo 2023'!$H$7:$N$23,5,FALSE),"0")</f>
        <v>0</v>
      </c>
      <c r="H36" s="368" t="str">
        <f>IFERROR(VLOOKUP(A36,'Control -LR-ES Mayo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Mayo 2023'!$H$7:$N$23,3,FALSE),"0")</f>
        <v>0</v>
      </c>
      <c r="F37" s="368">
        <f>IFERROR(VLOOKUP(A37,'Control -LR-ES Mayo 2023'!$H$7:$N$23,2,FALSE),"0")</f>
        <v>460</v>
      </c>
      <c r="G37" s="368">
        <f>IFERROR(VLOOKUP(A37,'Control -LR-ES Mayo 2023'!$H$7:$N$23,5,FALSE),"0")</f>
        <v>0</v>
      </c>
      <c r="H37" s="368">
        <f>IFERROR(VLOOKUP(A37,'Control -LR-ES Mayo 2023'!$H$7:$N$23,4,FALSE),"0")</f>
        <v>0</v>
      </c>
      <c r="I37" s="326">
        <f t="shared" si="1"/>
        <v>460</v>
      </c>
      <c r="J37" s="375" t="s">
        <v>12</v>
      </c>
      <c r="K37" s="385">
        <f t="shared" si="2"/>
        <v>1508.8</v>
      </c>
      <c r="L37" s="454">
        <f>D37*200</f>
        <v>656</v>
      </c>
      <c r="M37" s="373" t="s">
        <v>75</v>
      </c>
      <c r="N37" s="477">
        <f>I37/200</f>
        <v>2.2999999999999998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Mayo 2023'!$H$7:$N$23,3,FALSE),"0")</f>
        <v>1300</v>
      </c>
      <c r="F38" s="368">
        <f>IFERROR(VLOOKUP(A38,'Control -LR-ES Mayo 2023'!$H$7:$N$23,2,FALSE),"0")</f>
        <v>0</v>
      </c>
      <c r="G38" s="368">
        <f>IFERROR(VLOOKUP(A38,'Control -LR-ES Mayo 2023'!$H$7:$N$23,5,FALSE),"0")</f>
        <v>0</v>
      </c>
      <c r="H38" s="368">
        <f>IFERROR(VLOOKUP(A38,'Control -LR-ES Mayo 2023'!$H$7:$N$23,4,FALSE),"0")</f>
        <v>0</v>
      </c>
      <c r="I38" s="326">
        <f t="shared" si="1"/>
        <v>1300</v>
      </c>
      <c r="J38" s="375" t="s">
        <v>12</v>
      </c>
      <c r="K38" s="385">
        <f t="shared" si="2"/>
        <v>7267</v>
      </c>
      <c r="L38" s="454"/>
      <c r="M38" s="373" t="s">
        <v>248</v>
      </c>
      <c r="N38" s="372">
        <f t="shared" si="3"/>
        <v>1300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Mayo 2023'!$H$7:$N$23,3,FALSE),"0")</f>
        <v>0</v>
      </c>
      <c r="F39" s="368">
        <f>IFERROR(VLOOKUP(A39,'Control -LR-ES Mayo 2023'!$H$7:$N$23,2,FALSE),"0")</f>
        <v>0</v>
      </c>
      <c r="G39" s="368">
        <f>IFERROR(VLOOKUP(A39,'Control -LR-ES Mayo 2023'!$H$7:$N$23,5,FALSE),"0")</f>
        <v>0</v>
      </c>
      <c r="H39" s="368">
        <f>IFERROR(VLOOKUP(A39,'Control -LR-ES Mayo 2023'!$H$7:$N$23,4,FALSE),"0")</f>
        <v>180</v>
      </c>
      <c r="I39" s="326">
        <f t="shared" si="1"/>
        <v>180</v>
      </c>
      <c r="J39" s="368" t="s">
        <v>12</v>
      </c>
      <c r="K39" s="385">
        <f t="shared" si="2"/>
        <v>982.8</v>
      </c>
      <c r="L39" s="454"/>
      <c r="M39" s="373" t="s">
        <v>189</v>
      </c>
      <c r="N39" s="372">
        <f t="shared" si="3"/>
        <v>180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Mayo 2023'!$H$7:$N$23,3,FALSE),"0")</f>
        <v>0</v>
      </c>
      <c r="F40" s="368" t="str">
        <f>IFERROR(VLOOKUP(A40,'Control -LR-ES Mayo 2023'!$H$7:$N$23,2,FALSE),"0")</f>
        <v>0</v>
      </c>
      <c r="G40" s="368" t="str">
        <f>IFERROR(VLOOKUP(A40,'Control -LR-ES Mayo 2023'!$H$7:$N$23,5,FALSE),"0")</f>
        <v>0</v>
      </c>
      <c r="H40" s="368" t="str">
        <f>IFERROR(VLOOKUP(A40,'Control -LR-ES Mayo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Mayo 2023'!$H$7:$N$23,3,FALSE),"0")</f>
        <v>0</v>
      </c>
      <c r="F41" s="368" t="str">
        <f>IFERROR(VLOOKUP(A41,'Control -LR-ES Mayo 2023'!$H$7:$N$23,2,FALSE),"0")</f>
        <v>0</v>
      </c>
      <c r="G41" s="368" t="str">
        <f>IFERROR(VLOOKUP(A41,'Control -LR-ES Mayo 2023'!$H$7:$N$23,5,FALSE),"0")</f>
        <v>0</v>
      </c>
      <c r="H41" s="368" t="str">
        <f>IFERROR(VLOOKUP(A41,'Control -LR-ES Mayo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Mayo 2023'!$H$7:$N$23,3,FALSE),"0")</f>
        <v>0</v>
      </c>
      <c r="F42" s="368" t="str">
        <f>IFERROR(VLOOKUP(A42,'Control -LR-ES Mayo 2023'!$H$7:$N$23,2,FALSE),"0")</f>
        <v>0</v>
      </c>
      <c r="G42" s="368" t="str">
        <f>IFERROR(VLOOKUP(A42,'Control -LR-ES Mayo 2023'!$H$7:$N$23,5,FALSE),"0")</f>
        <v>0</v>
      </c>
      <c r="H42" s="368" t="str">
        <f>IFERROR(VLOOKUP(A42,'Control -LR-ES Mayo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Mayo 2023'!$H$7:$N$23,3,FALSE),"0")</f>
        <v>0</v>
      </c>
      <c r="F43" s="368" t="str">
        <f>IFERROR(VLOOKUP(A43,'Control -LR-ES Mayo 2023'!$H$7:$N$23,2,FALSE),"0")</f>
        <v>0</v>
      </c>
      <c r="G43" s="368" t="str">
        <f>IFERROR(VLOOKUP(A43,'Control -LR-ES Mayo 2023'!$H$7:$N$23,5,FALSE),"0")</f>
        <v>0</v>
      </c>
      <c r="H43" s="368" t="str">
        <f>IFERROR(VLOOKUP(A43,'Control -LR-ES Mayo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Mayo 2023'!$H$7:$N$23,3,FALSE),"0")</f>
        <v>0</v>
      </c>
      <c r="F44" s="368">
        <f>IFERROR(VLOOKUP(A44,'Control -LR-ES Mayo 2023'!$H$7:$N$23,2,FALSE),"0")</f>
        <v>180</v>
      </c>
      <c r="G44" s="368">
        <f>IFERROR(VLOOKUP(A44,'Control -LR-ES Mayo 2023'!$H$7:$N$23,5,FALSE),"0")</f>
        <v>0</v>
      </c>
      <c r="H44" s="368">
        <f>IFERROR(VLOOKUP(A44,'Control -LR-ES Mayo 2023'!$H$7:$N$23,4,FALSE),"0")</f>
        <v>0</v>
      </c>
      <c r="I44" s="326">
        <f t="shared" si="1"/>
        <v>180</v>
      </c>
      <c r="J44" s="375" t="s">
        <v>12</v>
      </c>
      <c r="K44" s="385">
        <f t="shared" si="2"/>
        <v>1017.0000000000001</v>
      </c>
      <c r="L44" s="480">
        <f>D44*200</f>
        <v>1130</v>
      </c>
      <c r="M44" s="373" t="s">
        <v>399</v>
      </c>
      <c r="N44" s="372">
        <f t="shared" si="3"/>
        <v>180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Mayo 2023'!$H$7:$N$23,3,FALSE),"0")</f>
        <v>0</v>
      </c>
      <c r="F45" s="368" t="str">
        <f>IFERROR(VLOOKUP(A45,'Control -LR-ES Mayo 2023'!$H$7:$N$23,2,FALSE),"0")</f>
        <v>0</v>
      </c>
      <c r="G45" s="368" t="str">
        <f>IFERROR(VLOOKUP(A45,'Control -LR-ES Mayo 2023'!$H$7:$N$23,5,FALSE),"0")</f>
        <v>0</v>
      </c>
      <c r="H45" s="368" t="str">
        <f>IFERROR(VLOOKUP(A45,'Control -LR-ES Mayo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Mayo 2023'!$H$7:$N$23,3,FALSE),"0")</f>
        <v>0</v>
      </c>
      <c r="F46" s="368" t="str">
        <f>IFERROR(VLOOKUP(A46,'Control -LR-ES Mayo 2023'!$H$7:$N$23,2,FALSE),"0")</f>
        <v>0</v>
      </c>
      <c r="G46" s="368" t="str">
        <f>IFERROR(VLOOKUP(A46,'Control -LR-ES Mayo 2023'!$H$7:$N$23,5,FALSE),"0")</f>
        <v>0</v>
      </c>
      <c r="H46" s="368" t="str">
        <f>IFERROR(VLOOKUP(A46,'Control -LR-ES Mayo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Mayo 2023'!$H$7:$N$23,3,FALSE),"0")</f>
        <v>0</v>
      </c>
      <c r="F47" s="368" t="str">
        <f>IFERROR(VLOOKUP(A47,'Control -LR-ES Mayo 2023'!$H$7:$N$23,2,FALSE),"0")</f>
        <v>0</v>
      </c>
      <c r="G47" s="368" t="str">
        <f>IFERROR(VLOOKUP(A47,'Control -LR-ES Mayo 2023'!$H$7:$N$23,5,FALSE),"0")</f>
        <v>0</v>
      </c>
      <c r="H47" s="368" t="str">
        <f>IFERROR(VLOOKUP(A47,'Control -LR-ES Mayo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Mayo 2023'!$H$7:$N$23,3,FALSE),"0")</f>
        <v>0</v>
      </c>
      <c r="F48" s="368" t="str">
        <f>IFERROR(VLOOKUP(A48,'Control -LR-ES Mayo 2023'!$H$7:$N$23,2,FALSE),"0")</f>
        <v>0</v>
      </c>
      <c r="G48" s="368" t="str">
        <f>IFERROR(VLOOKUP(A48,'Control -LR-ES Mayo 2023'!$H$7:$N$23,5,FALSE),"0")</f>
        <v>0</v>
      </c>
      <c r="H48" s="368" t="str">
        <f>IFERROR(VLOOKUP(A48,'Control -LR-ES Mayo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Mayo 2023'!$H$7:$N$23,3,FALSE),"0")</f>
        <v>640</v>
      </c>
      <c r="F49" s="368">
        <f>IFERROR(VLOOKUP(A49,'Control -LR-ES Mayo 2023'!$H$7:$N$23,2,FALSE),"0")</f>
        <v>0</v>
      </c>
      <c r="G49" s="368">
        <f>IFERROR(VLOOKUP(A49,'Control -LR-ES Mayo 2023'!$H$7:$N$23,5,FALSE),"0")</f>
        <v>0</v>
      </c>
      <c r="H49" s="368">
        <f>IFERROR(VLOOKUP(A49,'Control -LR-ES Mayo 2023'!$H$7:$N$23,4,FALSE),"0")</f>
        <v>0</v>
      </c>
      <c r="I49" s="326">
        <f t="shared" si="1"/>
        <v>640</v>
      </c>
      <c r="J49" s="375" t="s">
        <v>12</v>
      </c>
      <c r="K49" s="385">
        <f t="shared" si="2"/>
        <v>3980.7999999999997</v>
      </c>
      <c r="L49" s="454"/>
      <c r="M49" s="373" t="s">
        <v>336</v>
      </c>
      <c r="N49" s="372">
        <f t="shared" si="3"/>
        <v>640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Mayo 2023'!$H$7:$N$23,3,FALSE),"0")</f>
        <v>0</v>
      </c>
      <c r="F50" s="368" t="str">
        <f>IFERROR(VLOOKUP(A50,'Control -LR-ES Mayo 2023'!$H$7:$N$23,2,FALSE),"0")</f>
        <v>0</v>
      </c>
      <c r="G50" s="368" t="str">
        <f>IFERROR(VLOOKUP(A50,'Control -LR-ES Mayo 2023'!$H$7:$N$23,5,FALSE),"0")</f>
        <v>0</v>
      </c>
      <c r="H50" s="368" t="str">
        <f>IFERROR(VLOOKUP(A50,'Control -LR-ES Mayo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Mayo 2023'!$H$7:$N$23,3,FALSE),"0")</f>
        <v>0</v>
      </c>
      <c r="F51" s="368" t="str">
        <f>IFERROR(VLOOKUP(A51,'Control -LR-ES Mayo 2023'!$H$7:$N$23,2,FALSE),"0")</f>
        <v>0</v>
      </c>
      <c r="G51" s="368" t="str">
        <f>IFERROR(VLOOKUP(A51,'Control -LR-ES Mayo 2023'!$H$7:$N$23,5,FALSE),"0")</f>
        <v>0</v>
      </c>
      <c r="H51" s="368" t="str">
        <f>IFERROR(VLOOKUP(A51,'Control -LR-ES Mayo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Mayo 2023'!$H$7:$N$23,3,FALSE),"0")</f>
        <v>0</v>
      </c>
      <c r="F52" s="368" t="str">
        <f>IFERROR(VLOOKUP(A52,'Control -LR-ES Mayo 2023'!$H$7:$N$23,2,FALSE),"0")</f>
        <v>0</v>
      </c>
      <c r="G52" s="368" t="str">
        <f>IFERROR(VLOOKUP(A52,'Control -LR-ES Mayo 2023'!$H$7:$N$23,5,FALSE),"0")</f>
        <v>0</v>
      </c>
      <c r="H52" s="368" t="str">
        <f>IFERROR(VLOOKUP(A52,'Control -LR-ES Mayo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Mayo 2023'!$H$7:$N$23,3,FALSE),"0")</f>
        <v>0</v>
      </c>
      <c r="F53" s="368">
        <f>IFERROR(VLOOKUP(A53,'Control -LR-ES Mayo 2023'!$H$7:$N$23,2,FALSE),"0")</f>
        <v>0</v>
      </c>
      <c r="G53" s="368">
        <f>IFERROR(VLOOKUP(A53,'Control -LR-ES Mayo 2023'!$H$7:$N$23,5,FALSE),"0")</f>
        <v>0</v>
      </c>
      <c r="H53" s="368">
        <f>IFERROR(VLOOKUP(A53,'Control -LR-ES Mayo 2023'!$H$7:$N$23,4,FALSE),"0")</f>
        <v>150</v>
      </c>
      <c r="I53" s="326">
        <f t="shared" si="1"/>
        <v>150</v>
      </c>
      <c r="J53" s="375"/>
      <c r="K53" s="385">
        <f t="shared" si="2"/>
        <v>481.5</v>
      </c>
      <c r="L53" s="454"/>
      <c r="M53" s="373" t="s">
        <v>261</v>
      </c>
      <c r="N53" s="477">
        <f>I53/200</f>
        <v>0.75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Mayo 2023'!$H$7:$N$23,3,FALSE),"0")</f>
        <v>1185</v>
      </c>
      <c r="F54" s="368">
        <f>IFERROR(VLOOKUP(A54,'Control -LR-ES Mayo 2023'!$H$7:$N$23,2,FALSE),"0")</f>
        <v>0</v>
      </c>
      <c r="G54" s="368">
        <f>IFERROR(VLOOKUP(A54,'Control -LR-ES Mayo 2023'!$H$7:$N$23,5,FALSE),"0")</f>
        <v>0</v>
      </c>
      <c r="H54" s="368">
        <f>IFERROR(VLOOKUP(A54,'Control -LR-ES Mayo 2023'!$H$7:$N$23,4,FALSE),"0")</f>
        <v>0</v>
      </c>
      <c r="I54" s="326">
        <f t="shared" si="1"/>
        <v>1185</v>
      </c>
      <c r="J54" s="375" t="s">
        <v>12</v>
      </c>
      <c r="K54" s="385">
        <f t="shared" si="2"/>
        <v>6624.15</v>
      </c>
      <c r="L54" s="454"/>
      <c r="M54" s="373">
        <v>20002380</v>
      </c>
      <c r="N54" s="372">
        <f t="shared" si="3"/>
        <v>1185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Mayo 2023'!$H$7:$N$23,3,FALSE),"0")</f>
        <v>0</v>
      </c>
      <c r="F55" s="368" t="str">
        <f>IFERROR(VLOOKUP(A55,'Control -LR-ES Mayo 2023'!$H$7:$N$23,2,FALSE),"0")</f>
        <v>0</v>
      </c>
      <c r="G55" s="368" t="str">
        <f>IFERROR(VLOOKUP(A55,'Control -LR-ES Mayo 2023'!$H$7:$N$23,5,FALSE),"0")</f>
        <v>0</v>
      </c>
      <c r="H55" s="368" t="str">
        <f>IFERROR(VLOOKUP(A55,'Control -LR-ES Mayo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3325</v>
      </c>
      <c r="F56" s="326">
        <f>SUM(F8:F55)</f>
        <v>4755</v>
      </c>
      <c r="G56" s="326">
        <f>SUM(G8:G55)</f>
        <v>50</v>
      </c>
      <c r="H56" s="326">
        <f>SUM(H8:H55)</f>
        <v>930</v>
      </c>
      <c r="I56" s="333">
        <f>SUM(I8:I55)</f>
        <v>9060</v>
      </c>
      <c r="J56" s="390" t="s">
        <v>12</v>
      </c>
      <c r="K56" s="461">
        <f>SUM(K8:K55)</f>
        <v>48019.450000000004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48019.450000000004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0.39046573836226767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18749.949999999997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0.49176323343978323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23614.2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3.1862089215932291E-3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0.11458481927635572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5502.3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Mayo 2023'!F63</f>
        <v>2232913.71</v>
      </c>
      <c r="I66" s="279">
        <v>0.3</v>
      </c>
      <c r="J66" s="368" t="s">
        <v>10</v>
      </c>
      <c r="K66" s="395">
        <f>(H66*I66)</f>
        <v>669874.11300000001</v>
      </c>
      <c r="L66" s="386"/>
      <c r="M66" s="342">
        <v>20002369</v>
      </c>
      <c r="N66" s="381">
        <f>H66</f>
        <v>2232913.71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Mayo 2023'!F63</f>
        <v>2232913.71</v>
      </c>
      <c r="I67" s="279">
        <v>0.1</v>
      </c>
      <c r="J67" s="368" t="s">
        <v>10</v>
      </c>
      <c r="K67" s="395">
        <f>(H67*I67)</f>
        <v>223291.37100000001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48857.442000000003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893165.48400000005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120,00"/>
        <filter val="1.185,00"/>
        <filter val="1.300,00"/>
        <filter val="1.685,00"/>
        <filter val="150,00"/>
        <filter val="180,00"/>
        <filter val="200,00"/>
        <filter val="300,00"/>
        <filter val="360,00"/>
        <filter val="460,00"/>
        <filter val="50,00"/>
        <filter val="600,00"/>
        <filter val="640,00"/>
        <filter val="650,00"/>
        <filter val="9.06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B1140-D217-41C3-ADCE-2A91431B3730}">
  <sheetPr>
    <pageSetUpPr fitToPage="1"/>
  </sheetPr>
  <dimension ref="A1:N91"/>
  <sheetViews>
    <sheetView zoomScale="98" zoomScaleNormal="98" workbookViewId="0">
      <selection activeCell="I62" sqref="I62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80082024</v>
      </c>
      <c r="C4" s="438">
        <v>45069</v>
      </c>
      <c r="D4" s="368" t="s">
        <v>65</v>
      </c>
      <c r="E4" s="368">
        <v>1685</v>
      </c>
      <c r="F4" s="368" t="s">
        <v>323</v>
      </c>
      <c r="G4" s="393"/>
    </row>
    <row r="5" spans="2:14" x14ac:dyDescent="0.2">
      <c r="B5" s="368">
        <v>80082024</v>
      </c>
      <c r="C5" s="438">
        <v>45069</v>
      </c>
      <c r="D5" s="368" t="s">
        <v>32</v>
      </c>
      <c r="E5" s="368">
        <v>1120</v>
      </c>
      <c r="F5" s="368" t="s">
        <v>323</v>
      </c>
      <c r="G5" s="393"/>
    </row>
    <row r="6" spans="2:14" x14ac:dyDescent="0.2">
      <c r="B6" s="368">
        <v>80082024</v>
      </c>
      <c r="C6" s="438">
        <v>45069</v>
      </c>
      <c r="D6" s="368" t="s">
        <v>69</v>
      </c>
      <c r="E6" s="368">
        <v>360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80082024</v>
      </c>
      <c r="C7" s="438">
        <v>45069</v>
      </c>
      <c r="D7" s="368" t="s">
        <v>354</v>
      </c>
      <c r="E7" s="368">
        <v>650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80082024</v>
      </c>
      <c r="C8" s="438">
        <v>45069</v>
      </c>
      <c r="D8" s="368" t="s">
        <v>371</v>
      </c>
      <c r="E8" s="368">
        <v>460</v>
      </c>
      <c r="F8" s="368" t="s">
        <v>323</v>
      </c>
      <c r="H8" s="54" t="s">
        <v>32</v>
      </c>
      <c r="I8" s="496">
        <v>1120</v>
      </c>
      <c r="J8" s="496"/>
      <c r="K8" s="496"/>
      <c r="L8" s="496"/>
      <c r="M8" s="496"/>
      <c r="N8" s="496">
        <v>1120</v>
      </c>
    </row>
    <row r="9" spans="2:14" x14ac:dyDescent="0.2">
      <c r="B9" s="368">
        <v>80082024</v>
      </c>
      <c r="C9" s="438">
        <v>45069</v>
      </c>
      <c r="D9" s="368" t="s">
        <v>359</v>
      </c>
      <c r="E9" s="368">
        <v>300</v>
      </c>
      <c r="F9" s="368" t="s">
        <v>323</v>
      </c>
      <c r="H9" s="54" t="s">
        <v>69</v>
      </c>
      <c r="I9" s="496">
        <v>360</v>
      </c>
      <c r="J9" s="496"/>
      <c r="K9" s="496"/>
      <c r="L9" s="496"/>
      <c r="M9" s="496"/>
      <c r="N9" s="496">
        <v>360</v>
      </c>
    </row>
    <row r="10" spans="2:14" x14ac:dyDescent="0.2">
      <c r="B10" s="368">
        <v>80082024</v>
      </c>
      <c r="C10" s="438">
        <v>45069</v>
      </c>
      <c r="D10" s="368" t="s">
        <v>377</v>
      </c>
      <c r="E10" s="368">
        <v>180</v>
      </c>
      <c r="F10" s="368" t="s">
        <v>323</v>
      </c>
      <c r="H10" s="54" t="s">
        <v>65</v>
      </c>
      <c r="I10" s="496">
        <v>1685</v>
      </c>
      <c r="J10" s="496"/>
      <c r="K10" s="496"/>
      <c r="L10" s="496"/>
      <c r="M10" s="496"/>
      <c r="N10" s="496">
        <v>1685</v>
      </c>
    </row>
    <row r="11" spans="2:14" x14ac:dyDescent="0.2">
      <c r="B11" s="368">
        <v>80082028</v>
      </c>
      <c r="C11" s="438">
        <v>45069</v>
      </c>
      <c r="D11" s="368" t="s">
        <v>356</v>
      </c>
      <c r="E11" s="368">
        <v>200</v>
      </c>
      <c r="F11" s="368" t="s">
        <v>324</v>
      </c>
      <c r="H11" s="54" t="s">
        <v>329</v>
      </c>
      <c r="I11" s="496"/>
      <c r="J11" s="496">
        <v>640</v>
      </c>
      <c r="K11" s="496"/>
      <c r="L11" s="496"/>
      <c r="M11" s="496"/>
      <c r="N11" s="496">
        <v>640</v>
      </c>
    </row>
    <row r="12" spans="2:14" x14ac:dyDescent="0.2">
      <c r="B12" s="368">
        <v>80082028</v>
      </c>
      <c r="C12" s="438">
        <v>45069</v>
      </c>
      <c r="D12" s="368" t="s">
        <v>329</v>
      </c>
      <c r="E12" s="368">
        <v>640</v>
      </c>
      <c r="F12" s="368" t="s">
        <v>324</v>
      </c>
      <c r="H12" s="54" t="s">
        <v>77</v>
      </c>
      <c r="I12" s="496"/>
      <c r="J12" s="496"/>
      <c r="K12" s="496">
        <v>180</v>
      </c>
      <c r="L12" s="496"/>
      <c r="M12" s="496"/>
      <c r="N12" s="496">
        <v>180</v>
      </c>
    </row>
    <row r="13" spans="2:14" x14ac:dyDescent="0.2">
      <c r="B13" s="368">
        <v>80082028</v>
      </c>
      <c r="C13" s="438">
        <v>45069</v>
      </c>
      <c r="D13" s="368" t="s">
        <v>372</v>
      </c>
      <c r="E13" s="368">
        <v>1300</v>
      </c>
      <c r="F13" s="368" t="s">
        <v>324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80082034</v>
      </c>
      <c r="C14" s="438">
        <v>45069</v>
      </c>
      <c r="D14" s="368" t="s">
        <v>77</v>
      </c>
      <c r="E14" s="368">
        <v>180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80082034</v>
      </c>
      <c r="C15" s="438">
        <v>45069</v>
      </c>
      <c r="D15" s="368" t="s">
        <v>261</v>
      </c>
      <c r="E15" s="368">
        <v>150</v>
      </c>
      <c r="F15" s="368" t="s">
        <v>325</v>
      </c>
      <c r="H15" s="54" t="s">
        <v>354</v>
      </c>
      <c r="I15" s="496">
        <v>650</v>
      </c>
      <c r="J15" s="496"/>
      <c r="K15" s="496"/>
      <c r="L15" s="496"/>
      <c r="M15" s="496"/>
      <c r="N15" s="496">
        <v>650</v>
      </c>
    </row>
    <row r="16" spans="2:14" x14ac:dyDescent="0.2">
      <c r="B16" s="368">
        <v>80082034</v>
      </c>
      <c r="C16" s="438">
        <v>45069</v>
      </c>
      <c r="D16" s="368" t="s">
        <v>369</v>
      </c>
      <c r="E16" s="368">
        <v>600</v>
      </c>
      <c r="F16" s="368" t="s">
        <v>325</v>
      </c>
      <c r="H16" s="54" t="s">
        <v>369</v>
      </c>
      <c r="I16" s="496"/>
      <c r="J16" s="496"/>
      <c r="K16" s="496">
        <v>600</v>
      </c>
      <c r="L16" s="496"/>
      <c r="M16" s="496"/>
      <c r="N16" s="496">
        <v>600</v>
      </c>
    </row>
    <row r="17" spans="2:14" x14ac:dyDescent="0.2">
      <c r="B17" s="368">
        <v>80082034</v>
      </c>
      <c r="C17" s="438">
        <v>45069</v>
      </c>
      <c r="D17" s="368" t="s">
        <v>37</v>
      </c>
      <c r="E17" s="368">
        <v>50</v>
      </c>
      <c r="F17" s="368" t="s">
        <v>326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 t="s">
        <v>419</v>
      </c>
      <c r="C18" s="438">
        <v>45069</v>
      </c>
      <c r="D18" s="368" t="s">
        <v>384</v>
      </c>
      <c r="E18" s="368">
        <v>1185</v>
      </c>
      <c r="F18" s="368" t="s">
        <v>324</v>
      </c>
      <c r="H18" s="54" t="s">
        <v>371</v>
      </c>
      <c r="I18" s="496">
        <v>460</v>
      </c>
      <c r="J18" s="496"/>
      <c r="K18" s="496"/>
      <c r="L18" s="496"/>
      <c r="M18" s="496"/>
      <c r="N18" s="496">
        <v>460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1185</v>
      </c>
      <c r="K19" s="496"/>
      <c r="L19" s="496"/>
      <c r="M19" s="496"/>
      <c r="N19" s="496">
        <v>1185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150</v>
      </c>
      <c r="L20" s="496"/>
      <c r="M20" s="496"/>
      <c r="N20" s="496">
        <v>150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180</v>
      </c>
      <c r="J21" s="496"/>
      <c r="K21" s="496"/>
      <c r="L21" s="496"/>
      <c r="M21" s="496"/>
      <c r="N21" s="496">
        <v>180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300</v>
      </c>
      <c r="J22" s="496"/>
      <c r="K22" s="496"/>
      <c r="L22" s="496"/>
      <c r="M22" s="496"/>
      <c r="N22" s="496">
        <v>300</v>
      </c>
    </row>
    <row r="23" spans="2:14" x14ac:dyDescent="0.2">
      <c r="B23" s="368"/>
      <c r="C23" s="438"/>
      <c r="D23" s="368"/>
      <c r="E23" s="368"/>
      <c r="F23" s="368"/>
      <c r="H23" s="54" t="s">
        <v>372</v>
      </c>
      <c r="I23" s="496"/>
      <c r="J23" s="496">
        <v>1300</v>
      </c>
      <c r="K23" s="496"/>
      <c r="L23" s="496"/>
      <c r="M23" s="496"/>
      <c r="N23" s="496">
        <v>1300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4755</v>
      </c>
      <c r="J24" s="496">
        <v>3325</v>
      </c>
      <c r="K24" s="496">
        <v>930</v>
      </c>
      <c r="L24" s="496">
        <v>50</v>
      </c>
      <c r="M24" s="496"/>
      <c r="N24" s="496">
        <v>9060</v>
      </c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31:F38 F19:F25" xr:uid="{6BE2B926-F586-44BD-94E1-4405B5761A94}">
      <formula1>$C$53:$C$55</formula1>
    </dataValidation>
    <dataValidation type="list" allowBlank="1" showInputMessage="1" showErrorMessage="1" sqref="F4:F18" xr:uid="{BFE22C06-9DB1-49DE-8CD3-710737E1A00C}">
      <formula1>$C$45:$C$48</formula1>
    </dataValidation>
    <dataValidation type="list" allowBlank="1" showInputMessage="1" showErrorMessage="1" sqref="D4:D5 D7:D18" xr:uid="{90AED0E9-49C0-4A0B-839B-09255D73887E}">
      <formula1>$B$45:$B$91</formula1>
    </dataValidation>
    <dataValidation type="list" allowBlank="1" showInputMessage="1" showErrorMessage="1" sqref="D31" xr:uid="{F9747359-0721-4ECD-B88D-16F11327F193}">
      <formula1>$B$45:$B$63</formula1>
    </dataValidation>
    <dataValidation type="list" allowBlank="1" showInputMessage="1" showErrorMessage="1" sqref="D6" xr:uid="{1944BF1F-D0F3-47B3-9472-5281DC74AB87}">
      <formula1>$B$45:$B$82</formula1>
    </dataValidation>
    <dataValidation type="list" allowBlank="1" showInputMessage="1" showErrorMessage="1" sqref="D19:D25" xr:uid="{126BF18B-8A32-49F7-85E3-2409C45706DA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EE85C-96EF-4952-A9F0-693EAD9303A6}">
  <sheetPr filterMode="1">
    <tabColor rgb="FFFFC000"/>
    <pageSetUpPr fitToPage="1"/>
  </sheetPr>
  <dimension ref="A2:W150"/>
  <sheetViews>
    <sheetView showGridLines="0" topLeftCell="B39" zoomScale="71" zoomScaleNormal="71" workbookViewId="0">
      <selection activeCell="D45" sqref="D45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Junio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422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Junio 2023'!$H$8:$L$33,2,FALSE),"0")</f>
        <v>300</v>
      </c>
      <c r="F8" s="481">
        <f>IFERROR(VLOOKUP(A8,'Control-EM Junio 2023'!$H$6:$L$33,3,FALSE),"0")</f>
        <v>3200</v>
      </c>
      <c r="G8" s="371">
        <f t="shared" ref="G8:G55" si="0">E8+F8</f>
        <v>3500</v>
      </c>
      <c r="H8" s="368" t="s">
        <v>12</v>
      </c>
      <c r="I8" s="238">
        <f t="shared" ref="I8:I54" si="1">IFERROR(+D8*G8,"")</f>
        <v>10570</v>
      </c>
      <c r="J8" s="295"/>
      <c r="K8" s="270">
        <f t="shared" ref="K8:K44" si="2">I8+F8</f>
        <v>13770</v>
      </c>
      <c r="M8" s="373" t="s">
        <v>169</v>
      </c>
      <c r="N8" s="372">
        <f>G8</f>
        <v>3500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Junio 2023'!$H$8:$L$33,2,FALSE),"0")</f>
        <v>0</v>
      </c>
      <c r="F9" s="481" t="str">
        <f>IFERROR(VLOOKUP(A9,'Control-EM Junio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Junio 2023'!$H$8:$L$33,2,FALSE),"0")</f>
        <v>910</v>
      </c>
      <c r="F10" s="481">
        <f>IFERROR(VLOOKUP(A10,'Control-EM Junio 2023'!$H$6:$L$33,3,FALSE),"0")</f>
        <v>0</v>
      </c>
      <c r="G10" s="371">
        <f t="shared" si="0"/>
        <v>910</v>
      </c>
      <c r="H10" s="368" t="s">
        <v>12</v>
      </c>
      <c r="I10" s="238">
        <f t="shared" si="1"/>
        <v>3676.4</v>
      </c>
      <c r="J10" s="295"/>
      <c r="K10" s="270">
        <f t="shared" si="2"/>
        <v>3676.4</v>
      </c>
      <c r="L10" s="373"/>
      <c r="M10" s="373" t="s">
        <v>152</v>
      </c>
      <c r="N10" s="372">
        <f t="shared" ref="N10:N55" si="4">G10</f>
        <v>910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Junio 2023'!$H$8:$L$33,2,FALSE),"0")</f>
        <v>2185</v>
      </c>
      <c r="F11" s="481">
        <f>IFERROR(VLOOKUP(A11,'Control-EM Junio 2023'!$H$6:$L$33,3,FALSE),"0")</f>
        <v>0</v>
      </c>
      <c r="G11" s="371">
        <f t="shared" si="0"/>
        <v>2185</v>
      </c>
      <c r="H11" s="368" t="s">
        <v>12</v>
      </c>
      <c r="I11" s="238">
        <f t="shared" si="1"/>
        <v>6686.1</v>
      </c>
      <c r="J11" s="295"/>
      <c r="K11" s="270">
        <f t="shared" si="2"/>
        <v>6686.1</v>
      </c>
      <c r="L11" s="373"/>
      <c r="M11" s="373" t="s">
        <v>154</v>
      </c>
      <c r="N11" s="372">
        <f t="shared" si="4"/>
        <v>2185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Junio 2023'!$H$8:$L$33,2,FALSE),"0")</f>
        <v>0</v>
      </c>
      <c r="F12" s="371" t="str">
        <f>IFERROR(VLOOKUP(A12,'Control-EM Junio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Junio 2023'!$H$8:$L$33,2,FALSE),"0")</f>
        <v>0</v>
      </c>
      <c r="F13" s="371" t="str">
        <f>IFERROR(VLOOKUP(A13,'Control-EM Junio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Junio 2023'!$H$8:$L$33,2,FALSE),"0")</f>
        <v>0</v>
      </c>
      <c r="F14" s="371" t="str">
        <f>IFERROR(VLOOKUP(A14,'Control-EM Junio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Junio 2023'!$H$8:$L$33,2,FALSE),"0")</f>
        <v>1000</v>
      </c>
      <c r="F15" s="481">
        <f>IFERROR(VLOOKUP(A15,'Control-EM Junio 2023'!$H$6:$L$33,3,FALSE),"0")</f>
        <v>0</v>
      </c>
      <c r="G15" s="371">
        <f t="shared" si="0"/>
        <v>1000</v>
      </c>
      <c r="H15" s="368" t="s">
        <v>12</v>
      </c>
      <c r="I15" s="238">
        <f t="shared" si="1"/>
        <v>4390</v>
      </c>
      <c r="J15" s="295"/>
      <c r="K15" s="270">
        <f t="shared" si="2"/>
        <v>4390</v>
      </c>
      <c r="L15" s="373"/>
      <c r="M15" s="373" t="s">
        <v>156</v>
      </c>
      <c r="N15" s="372">
        <f t="shared" si="4"/>
        <v>1000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Junio 2023'!$H$8:$L$33,2,FALSE),"0")</f>
        <v>90</v>
      </c>
      <c r="F16" s="481">
        <f>IFERROR(VLOOKUP(A16,'Control-EM Junio 2023'!$H$6:$L$33,3,FALSE),"0")</f>
        <v>0</v>
      </c>
      <c r="G16" s="371">
        <f t="shared" si="0"/>
        <v>90</v>
      </c>
      <c r="H16" s="375" t="s">
        <v>12</v>
      </c>
      <c r="I16" s="238">
        <f t="shared" si="1"/>
        <v>315.89999999999998</v>
      </c>
      <c r="J16" s="295"/>
      <c r="K16" s="270">
        <f t="shared" si="2"/>
        <v>315.89999999999998</v>
      </c>
      <c r="L16" s="373"/>
      <c r="M16" s="373" t="s">
        <v>347</v>
      </c>
      <c r="N16" s="372">
        <f t="shared" si="4"/>
        <v>90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Junio 2023'!$H$8:$L$33,2,FALSE),"0")</f>
        <v>0</v>
      </c>
      <c r="F17" s="371" t="str">
        <f>IFERROR(VLOOKUP(A17,'Control-EM Junio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Junio 2023'!$H$8:$L$33,2,FALSE),"0")</f>
        <v>500</v>
      </c>
      <c r="F18" s="371">
        <f>IFERROR(VLOOKUP(A18,'Control-EM Junio 2023'!$H$6:$L$33,3,FALSE),"0")</f>
        <v>0</v>
      </c>
      <c r="G18" s="371">
        <f t="shared" si="0"/>
        <v>500</v>
      </c>
      <c r="H18" s="375" t="s">
        <v>12</v>
      </c>
      <c r="I18" s="238">
        <f t="shared" si="1"/>
        <v>750</v>
      </c>
      <c r="J18" s="295"/>
      <c r="K18" s="270">
        <f t="shared" si="2"/>
        <v>750</v>
      </c>
      <c r="L18" s="373"/>
      <c r="M18" s="373" t="s">
        <v>252</v>
      </c>
      <c r="N18" s="372">
        <f t="shared" si="4"/>
        <v>500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Junio 2023'!$H$8:$L$33,2,FALSE),"0")</f>
        <v>45</v>
      </c>
      <c r="F19" s="481">
        <f>IFERROR(VLOOKUP(A19,'Control-EM Junio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Junio 2023'!$H$8:$L$33,2,FALSE),"0")</f>
        <v>0</v>
      </c>
      <c r="F20" s="371" t="str">
        <f>IFERROR(VLOOKUP(A20,'Control-EM Junio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Junio 2023'!$H$8:$L$33,2,FALSE),"0")</f>
        <v>0</v>
      </c>
      <c r="F21" s="371" t="str">
        <f>IFERROR(VLOOKUP(A21,'Control-EM Junio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Junio 2023'!$H$8:$L$33,2,FALSE),"0")</f>
        <v>0</v>
      </c>
      <c r="F22" s="371" t="str">
        <f>IFERROR(VLOOKUP(A22,'Control-EM Junio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Junio 2023'!$H$8:$L$33,2,FALSE),"0")</f>
        <v>0</v>
      </c>
      <c r="F23" s="371" t="str">
        <f>IFERROR(VLOOKUP(A23,'Control-EM Junio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Junio 2023'!$H$8:$L$33,2,FALSE),"0")</f>
        <v>0</v>
      </c>
      <c r="F24" s="371" t="str">
        <f>IFERROR(VLOOKUP(A24,'Control-EM Junio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Junio 2023'!$H$8:$L$33,2,FALSE),"0")</f>
        <v>0</v>
      </c>
      <c r="F25" s="481">
        <f>IFERROR(VLOOKUP(A25,'Control-EM Junio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Junio 2023'!$H$8:$L$33,2,FALSE),"0")</f>
        <v>0</v>
      </c>
      <c r="F26" s="371" t="str">
        <f>IFERROR(VLOOKUP(A26,'Control-EM Junio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Junio 2023'!$H$8:$L$33,2,FALSE),"0")</f>
        <v>0</v>
      </c>
      <c r="F27" s="371" t="str">
        <f>IFERROR(VLOOKUP(A27,'Control-EM Junio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Junio 2023'!$H$8:$L$33,2,FALSE),"0")</f>
        <v>0</v>
      </c>
      <c r="F28" s="481">
        <f>IFERROR(VLOOKUP(A28,'Control-EM Junio 2023'!$H$6:$L$33,3,FALSE),"0")</f>
        <v>1400</v>
      </c>
      <c r="G28" s="371">
        <f t="shared" si="0"/>
        <v>1400</v>
      </c>
      <c r="H28" s="375" t="s">
        <v>12</v>
      </c>
      <c r="I28" s="238">
        <f t="shared" si="1"/>
        <v>10346</v>
      </c>
      <c r="J28" s="295"/>
      <c r="K28" s="270">
        <f t="shared" si="2"/>
        <v>11746</v>
      </c>
      <c r="L28" s="358"/>
      <c r="M28" s="373" t="s">
        <v>176</v>
      </c>
      <c r="N28" s="372">
        <f t="shared" si="4"/>
        <v>1400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Junio 2023'!$H$8:$L$33,2,FALSE),"0")</f>
        <v>0</v>
      </c>
      <c r="F29" s="371" t="str">
        <f>IFERROR(VLOOKUP(A29,'Control-EM Junio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Junio 2023'!$H$8:$L$33,2,FALSE),"0")</f>
        <v>0</v>
      </c>
      <c r="F30" s="371" t="str">
        <f>IFERROR(VLOOKUP(A30,'Control-EM Junio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Junio 2023'!$H$8:$L$33,2,FALSE),"0")</f>
        <v>0</v>
      </c>
      <c r="F31" s="371" t="str">
        <f>IFERROR(VLOOKUP(A31,'Control-EM Junio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Junio 2023'!$H$8:$L$33,2,FALSE),"0")</f>
        <v>158</v>
      </c>
      <c r="F32" s="481">
        <f>IFERROR(VLOOKUP(A32,'Control-EM Junio 2023'!$H$6:$L$33,3,FALSE),"0")</f>
        <v>0</v>
      </c>
      <c r="G32" s="371">
        <f t="shared" si="0"/>
        <v>158</v>
      </c>
      <c r="H32" s="368" t="s">
        <v>12</v>
      </c>
      <c r="I32" s="238">
        <f t="shared" si="1"/>
        <v>785.26</v>
      </c>
      <c r="J32" s="295"/>
      <c r="K32" s="270">
        <f t="shared" si="2"/>
        <v>785.26</v>
      </c>
      <c r="M32" s="373" t="s">
        <v>170</v>
      </c>
      <c r="N32" s="372">
        <f t="shared" si="4"/>
        <v>158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Junio 2023'!$H$8:$L$33,2,FALSE),"0")</f>
        <v>0</v>
      </c>
      <c r="F33" s="371" t="str">
        <f>IFERROR(VLOOKUP(A33,'Control-EM Junio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Junio 2023'!$H$8:$L$33,2,FALSE),"0")</f>
        <v>0</v>
      </c>
      <c r="F34" s="371" t="str">
        <f>IFERROR(VLOOKUP(A34,'Control-EM Junio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Junio 2023'!$H$8:$L$33,2,FALSE),"0")</f>
        <v>0</v>
      </c>
      <c r="F35" s="371" t="str">
        <f>IFERROR(VLOOKUP(A35,'Control-EM Junio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Junio 2023'!$H$8:$L$33,2,FALSE),"0")</f>
        <v>490</v>
      </c>
      <c r="F36" s="481">
        <f>IFERROR(VLOOKUP(A36,'Control-EM Junio 2023'!$H$6:$L$33,3,FALSE),"0")</f>
        <v>0</v>
      </c>
      <c r="G36" s="371">
        <f t="shared" si="0"/>
        <v>490</v>
      </c>
      <c r="H36" s="375" t="s">
        <v>12</v>
      </c>
      <c r="I36" s="238">
        <f t="shared" si="1"/>
        <v>3297.7000000000003</v>
      </c>
      <c r="J36" s="295"/>
      <c r="K36" s="270">
        <f t="shared" si="2"/>
        <v>3297.7000000000003</v>
      </c>
      <c r="L36" s="358"/>
      <c r="M36" s="373" t="s">
        <v>155</v>
      </c>
      <c r="N36" s="372">
        <f t="shared" si="4"/>
        <v>490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Junio 2023'!$H$8:$L$33,2,FALSE),"0")</f>
        <v>0</v>
      </c>
      <c r="F37" s="481">
        <f>IFERROR(VLOOKUP(A37,'Control-EM Junio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Junio 2023'!$H$8:$L$33,2,FALSE),"0")</f>
        <v>0</v>
      </c>
      <c r="F38" s="371" t="str">
        <f>IFERROR(VLOOKUP(A38,'Control-EM Junio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Junio 2023'!$H$8:$L$33,2,FALSE),"0")</f>
        <v>400</v>
      </c>
      <c r="F39" s="371">
        <f>IFERROR(VLOOKUP(A39,'Control-EM Junio 2023'!$H$6:$L$33,3,FALSE),"0")</f>
        <v>0</v>
      </c>
      <c r="G39" s="371">
        <f t="shared" si="0"/>
        <v>400</v>
      </c>
      <c r="H39" s="375" t="s">
        <v>12</v>
      </c>
      <c r="I39" s="238">
        <f t="shared" si="1"/>
        <v>2236</v>
      </c>
      <c r="J39" s="295"/>
      <c r="K39" s="270">
        <f t="shared" si="2"/>
        <v>2236</v>
      </c>
      <c r="M39" s="373" t="s">
        <v>248</v>
      </c>
      <c r="N39" s="372">
        <f t="shared" si="4"/>
        <v>400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Junio 2023'!$H$8:$L$33,2,FALSE),"0")</f>
        <v>0</v>
      </c>
      <c r="F40" s="481">
        <f>IFERROR(VLOOKUP(A40,'Control-EM Junio 2023'!$H$6:$L$33,3,FALSE),"0")</f>
        <v>1176</v>
      </c>
      <c r="G40" s="371">
        <f t="shared" si="0"/>
        <v>1176</v>
      </c>
      <c r="H40" s="368" t="s">
        <v>12</v>
      </c>
      <c r="I40" s="238">
        <f t="shared" si="1"/>
        <v>6420.96</v>
      </c>
      <c r="J40" s="295"/>
      <c r="K40" s="270">
        <f t="shared" si="2"/>
        <v>7596.96</v>
      </c>
      <c r="M40" s="373" t="s">
        <v>189</v>
      </c>
      <c r="N40" s="372">
        <f t="shared" si="4"/>
        <v>1176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Junio 2023'!$H$8:$L$33,2,FALSE),"0")</f>
        <v>0</v>
      </c>
      <c r="F41" s="371" t="str">
        <f>IFERROR(VLOOKUP(A41,'Control-EM Junio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Junio 2023'!$H$8:$L$33,2,FALSE),"0")</f>
        <v>0</v>
      </c>
      <c r="F42" s="481">
        <f>IFERROR(VLOOKUP(A42,'Control-EM Junio 2023'!$H$6:$L$33,3,FALSE),"0")</f>
        <v>300</v>
      </c>
      <c r="G42" s="371">
        <f t="shared" si="0"/>
        <v>300</v>
      </c>
      <c r="H42" s="368" t="s">
        <v>12</v>
      </c>
      <c r="I42" s="238">
        <f t="shared" si="1"/>
        <v>1230</v>
      </c>
      <c r="J42" s="295"/>
      <c r="K42" s="270">
        <f t="shared" si="2"/>
        <v>1530</v>
      </c>
      <c r="L42" s="381"/>
      <c r="M42" s="373" t="s">
        <v>244</v>
      </c>
      <c r="N42" s="372">
        <f t="shared" si="4"/>
        <v>300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Junio 2023'!$H$8:$L$33,2,FALSE),"0")</f>
        <v>830</v>
      </c>
      <c r="F43" s="481">
        <f>IFERROR(VLOOKUP(A43,'Control-EM Junio 2023'!$H$6:$L$33,3,FALSE),"0")</f>
        <v>0</v>
      </c>
      <c r="G43" s="371">
        <f t="shared" si="0"/>
        <v>830</v>
      </c>
      <c r="H43" s="375" t="s">
        <v>12</v>
      </c>
      <c r="I43" s="238">
        <f t="shared" si="1"/>
        <v>3402.9999999999995</v>
      </c>
      <c r="J43" s="295"/>
      <c r="K43" s="270">
        <f t="shared" si="2"/>
        <v>3402.9999999999995</v>
      </c>
      <c r="M43" s="373" t="s">
        <v>249</v>
      </c>
      <c r="N43" s="372">
        <f t="shared" si="4"/>
        <v>830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Junio 2023'!$H$8:$L$33,2,FALSE),"0")</f>
        <v>0</v>
      </c>
      <c r="F44" s="371" t="str">
        <f>IFERROR(VLOOKUP(A44,'Control-EM Junio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>
        <f>IFERROR(VLOOKUP(A45,'Control-EM Junio 2023'!$H$8:$L$33,2,FALSE),"0")</f>
        <v>0</v>
      </c>
      <c r="F45" s="371">
        <f>IFERROR(VLOOKUP(A45,'Control-EM Junio 2023'!$H$6:$L$33,3,FALSE),"0")</f>
        <v>700</v>
      </c>
      <c r="G45" s="371">
        <f t="shared" si="0"/>
        <v>700</v>
      </c>
      <c r="H45" s="368" t="str">
        <f>IFERROR(VLOOKUP(A46,'Control -LR-ES Junio 2023'!$H$7:$N$22,4,FALSE),"0")</f>
        <v>0</v>
      </c>
      <c r="I45" s="238">
        <f t="shared" si="1"/>
        <v>3955.0000000000005</v>
      </c>
      <c r="J45" s="483"/>
      <c r="K45" s="385"/>
      <c r="L45" s="386"/>
      <c r="M45" s="373" t="s">
        <v>399</v>
      </c>
      <c r="N45" s="372">
        <f>G45</f>
        <v>700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Junio 2023'!$H$8:$L$33,2,FALSE),"0")</f>
        <v>0</v>
      </c>
      <c r="F46" s="371" t="str">
        <f>IFERROR(VLOOKUP(A46,'Control-EM Junio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Junio 2023'!$H$8:$L$33,2,FALSE),"0")</f>
        <v>0</v>
      </c>
      <c r="F47" s="371" t="str">
        <f>IFERROR(VLOOKUP(A47,'Control-EM Junio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>
        <f>IFERROR(VLOOKUP(A48,'Control-EM Junio 2023'!$H$8:$L$33,2,FALSE),"0")</f>
        <v>0</v>
      </c>
      <c r="F48" s="371">
        <f>IFERROR(VLOOKUP(A48,'Control-EM Junio 2023'!$H$6:$L$33,3,FALSE),"0")</f>
        <v>350</v>
      </c>
      <c r="G48" s="371">
        <f t="shared" si="0"/>
        <v>350</v>
      </c>
      <c r="H48" s="375" t="s">
        <v>12</v>
      </c>
      <c r="I48" s="238">
        <f t="shared" si="1"/>
        <v>1732.5</v>
      </c>
      <c r="J48" s="295"/>
      <c r="K48" s="270"/>
      <c r="M48" s="373" t="s">
        <v>337</v>
      </c>
      <c r="N48" s="372">
        <f t="shared" si="4"/>
        <v>350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Junio 2023'!$H$8:$L$33,2,FALSE),"0")</f>
        <v>370</v>
      </c>
      <c r="F49" s="481">
        <f>IFERROR(VLOOKUP(A49,'Control-EM Junio 2023'!$H$6:$L$33,3,FALSE),"0")</f>
        <v>0</v>
      </c>
      <c r="G49" s="371">
        <f t="shared" si="0"/>
        <v>370</v>
      </c>
      <c r="H49" s="375" t="s">
        <v>12</v>
      </c>
      <c r="I49" s="238">
        <f t="shared" si="1"/>
        <v>2146</v>
      </c>
      <c r="J49" s="295"/>
      <c r="K49" s="270"/>
      <c r="M49" s="373" t="s">
        <v>345</v>
      </c>
      <c r="N49" s="372">
        <f t="shared" si="4"/>
        <v>370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Junio 2023'!$H$8:$L$33,2,FALSE),"0")</f>
        <v>0</v>
      </c>
      <c r="F50" s="371" t="str">
        <f>IFERROR(VLOOKUP(A50,'Control-EM Junio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Junio 2023'!$H$8:$L$33,2,FALSE),"0")</f>
        <v>0</v>
      </c>
      <c r="F51" s="371" t="str">
        <f>IFERROR(VLOOKUP(A51,'Control-EM Junio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Junio 2023'!$H$8:$L$33,2,FALSE),"0")</f>
        <v>0</v>
      </c>
      <c r="F52" s="371" t="str">
        <f>IFERROR(VLOOKUP(A52,'Control-EM Junio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Junio 2023'!$H$8:$L$33,2,FALSE),"0")</f>
        <v>0</v>
      </c>
      <c r="F53" s="371" t="str">
        <f>IFERROR(VLOOKUP(A53,'Control-EM Junio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Junio 2023'!$H$8:$L$33,2,FALSE),"0")</f>
        <v>2010</v>
      </c>
      <c r="F54" s="481">
        <f>IFERROR(VLOOKUP(A54,'Control-EM Junio 2023'!$H$6:$L$33,3,FALSE),"0")</f>
        <v>0</v>
      </c>
      <c r="G54" s="371">
        <f t="shared" si="0"/>
        <v>2010</v>
      </c>
      <c r="H54" s="375" t="s">
        <v>12</v>
      </c>
      <c r="I54" s="238">
        <f t="shared" si="1"/>
        <v>11235.9</v>
      </c>
      <c r="J54" s="295"/>
      <c r="K54" s="295"/>
      <c r="L54" s="295"/>
      <c r="M54" s="373">
        <v>20002380</v>
      </c>
      <c r="N54" s="372">
        <f t="shared" si="4"/>
        <v>2010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Junio 2023'!$H$8:$L$33,2,FALSE),"0")</f>
        <v>2540</v>
      </c>
      <c r="F55" s="481">
        <f>IFERROR(VLOOKUP(A55,'Control-EM Junio 2023'!$H$6:$L$33,3,FALSE),"0")</f>
        <v>0</v>
      </c>
      <c r="G55" s="371">
        <f t="shared" si="0"/>
        <v>2540</v>
      </c>
      <c r="H55" s="375" t="s">
        <v>12</v>
      </c>
      <c r="I55" s="238">
        <f>IFERROR(+D55*G55,"")</f>
        <v>12522.199999999999</v>
      </c>
      <c r="J55" s="295"/>
      <c r="K55" s="295"/>
      <c r="L55" s="295"/>
      <c r="M55" s="373">
        <v>20002186</v>
      </c>
      <c r="N55" s="372">
        <f t="shared" si="4"/>
        <v>2540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11828</v>
      </c>
      <c r="F56" s="326">
        <f>SUM(F8:F55)</f>
        <v>9226</v>
      </c>
      <c r="G56" s="333">
        <f>SUM(G8:G55)</f>
        <v>21054</v>
      </c>
      <c r="H56" s="390" t="s">
        <v>12</v>
      </c>
      <c r="I56" s="333">
        <f>SUM(I8:I55)</f>
        <v>93094.219999999987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93094.219999999987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4" t="s">
        <v>307</v>
      </c>
      <c r="D59" s="596"/>
      <c r="E59" s="596"/>
      <c r="F59" s="596"/>
      <c r="G59" s="597"/>
      <c r="H59" s="273">
        <f>I59/I58</f>
        <v>0.56346956878740706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52455.759999999995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57" t="s">
        <v>308</v>
      </c>
      <c r="D60" s="599"/>
      <c r="E60" s="599"/>
      <c r="F60" s="599"/>
      <c r="G60" s="600"/>
      <c r="H60" s="273">
        <f>I60/I58</f>
        <v>0.43653043121259305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40638.46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93094.22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79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79" t="s">
        <v>302</v>
      </c>
      <c r="D63" s="579"/>
      <c r="E63" s="579"/>
      <c r="F63" s="394">
        <v>2457149.9822640219</v>
      </c>
      <c r="G63" s="279">
        <v>0.6</v>
      </c>
      <c r="H63" s="368" t="s">
        <v>10</v>
      </c>
      <c r="I63" s="482">
        <f>(F63*G63)</f>
        <v>1474289.989358413</v>
      </c>
      <c r="J63" s="296"/>
      <c r="K63" s="410"/>
      <c r="L63" s="381"/>
      <c r="M63" s="342">
        <v>20002369</v>
      </c>
      <c r="N63" s="343">
        <f>F63</f>
        <v>2457149.9822640219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94351.207999999984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1474289.989358413</v>
      </c>
      <c r="I66" s="541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000"/>
        <filter val="1176"/>
        <filter val="1400"/>
        <filter val="158"/>
        <filter val="2010"/>
        <filter val="21.054,00"/>
        <filter val="2185"/>
        <filter val="2540"/>
        <filter val="300"/>
        <filter val="350"/>
        <filter val="3500"/>
        <filter val="370"/>
        <filter val="400"/>
        <filter val="490"/>
        <filter val="500"/>
        <filter val="700"/>
        <filter val="830"/>
        <filter val="90"/>
        <filter val="900"/>
        <filter val="910"/>
        <filter val="945"/>
        <filter val="USD 93.094,22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BA5B-825E-4836-8837-08992DDCE31B}">
  <sheetPr>
    <pageSetUpPr fitToPage="1"/>
  </sheetPr>
  <dimension ref="A1:M106"/>
  <sheetViews>
    <sheetView topLeftCell="A3" zoomScaleNormal="100" workbookViewId="0">
      <selection activeCell="D45" sqref="D45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/>
      <c r="C4" s="438"/>
      <c r="D4" s="368" t="s">
        <v>357</v>
      </c>
      <c r="E4" s="368">
        <v>90</v>
      </c>
      <c r="F4" s="368" t="s">
        <v>286</v>
      </c>
      <c r="G4" s="393"/>
    </row>
    <row r="5" spans="2:13" x14ac:dyDescent="0.2">
      <c r="B5" s="368"/>
      <c r="C5" s="438"/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/>
      <c r="C6" s="438"/>
      <c r="D6" s="368" t="s">
        <v>31</v>
      </c>
      <c r="E6" s="368">
        <v>910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/>
      <c r="C7" s="438"/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/>
      <c r="C8" s="438"/>
      <c r="D8" s="368" t="s">
        <v>37</v>
      </c>
      <c r="E8" s="368">
        <v>2185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/>
      <c r="C9" s="438"/>
      <c r="D9" s="368" t="s">
        <v>366</v>
      </c>
      <c r="E9" s="368">
        <v>158</v>
      </c>
      <c r="F9" s="368" t="s">
        <v>286</v>
      </c>
      <c r="H9" s="54" t="s">
        <v>32</v>
      </c>
      <c r="I9" s="499">
        <v>300</v>
      </c>
      <c r="J9" s="499">
        <v>3200</v>
      </c>
      <c r="K9" s="499"/>
      <c r="L9" s="499">
        <v>3500</v>
      </c>
      <c r="M9" s="356"/>
    </row>
    <row r="10" spans="2:13" x14ac:dyDescent="0.2">
      <c r="B10" s="368"/>
      <c r="C10" s="438"/>
      <c r="D10" s="368" t="s">
        <v>369</v>
      </c>
      <c r="E10" s="368">
        <v>490</v>
      </c>
      <c r="F10" s="368" t="s">
        <v>286</v>
      </c>
      <c r="H10" s="247" t="s">
        <v>142</v>
      </c>
      <c r="I10" s="500"/>
      <c r="J10" s="500">
        <v>1400</v>
      </c>
      <c r="K10" s="500"/>
      <c r="L10" s="500">
        <v>1400</v>
      </c>
      <c r="M10" s="356"/>
    </row>
    <row r="11" spans="2:13" x14ac:dyDescent="0.2">
      <c r="B11" s="368"/>
      <c r="C11" s="438"/>
      <c r="D11" s="368" t="s">
        <v>356</v>
      </c>
      <c r="E11" s="368">
        <v>1000</v>
      </c>
      <c r="F11" s="368" t="s">
        <v>286</v>
      </c>
      <c r="H11" s="54" t="s">
        <v>77</v>
      </c>
      <c r="I11" s="499"/>
      <c r="J11" s="499">
        <v>1176</v>
      </c>
      <c r="K11" s="499"/>
      <c r="L11" s="499">
        <v>1176</v>
      </c>
      <c r="M11" s="356"/>
    </row>
    <row r="12" spans="2:13" x14ac:dyDescent="0.2">
      <c r="B12" s="368"/>
      <c r="C12" s="438"/>
      <c r="D12" s="368" t="s">
        <v>340</v>
      </c>
      <c r="E12" s="368">
        <v>370</v>
      </c>
      <c r="F12" s="368" t="s">
        <v>286</v>
      </c>
      <c r="H12" s="54" t="s">
        <v>31</v>
      </c>
      <c r="I12" s="499">
        <v>910</v>
      </c>
      <c r="J12" s="499"/>
      <c r="K12" s="499"/>
      <c r="L12" s="499">
        <v>910</v>
      </c>
      <c r="M12" s="356"/>
    </row>
    <row r="13" spans="2:13" x14ac:dyDescent="0.2">
      <c r="B13" s="368"/>
      <c r="C13" s="438"/>
      <c r="D13" s="368" t="s">
        <v>359</v>
      </c>
      <c r="E13" s="368">
        <v>500</v>
      </c>
      <c r="F13" s="368" t="s">
        <v>286</v>
      </c>
      <c r="H13" s="54" t="s">
        <v>37</v>
      </c>
      <c r="I13" s="499">
        <v>2185</v>
      </c>
      <c r="J13" s="499"/>
      <c r="K13" s="499"/>
      <c r="L13" s="499">
        <v>2185</v>
      </c>
      <c r="M13" s="356"/>
    </row>
    <row r="14" spans="2:13" x14ac:dyDescent="0.2">
      <c r="B14" s="368"/>
      <c r="C14" s="438"/>
      <c r="D14" s="368" t="s">
        <v>375</v>
      </c>
      <c r="E14" s="368">
        <v>830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 t="s">
        <v>372</v>
      </c>
      <c r="E15" s="368">
        <v>400</v>
      </c>
      <c r="F15" s="368" t="s">
        <v>286</v>
      </c>
      <c r="H15" s="54" t="s">
        <v>228</v>
      </c>
      <c r="I15" s="499">
        <v>2540</v>
      </c>
      <c r="J15" s="499"/>
      <c r="K15" s="499"/>
      <c r="L15" s="499">
        <v>2540</v>
      </c>
      <c r="M15" s="356"/>
    </row>
    <row r="16" spans="2:13" x14ac:dyDescent="0.2">
      <c r="B16" s="368"/>
      <c r="C16" s="438"/>
      <c r="D16" s="368"/>
      <c r="E16" s="368"/>
      <c r="F16" s="368"/>
      <c r="H16" s="54" t="s">
        <v>340</v>
      </c>
      <c r="I16" s="499">
        <v>370</v>
      </c>
      <c r="J16" s="499"/>
      <c r="K16" s="499"/>
      <c r="L16" s="499">
        <v>370</v>
      </c>
      <c r="M16" s="356"/>
    </row>
    <row r="17" spans="1:13" x14ac:dyDescent="0.2">
      <c r="B17" s="368"/>
      <c r="C17" s="438"/>
      <c r="D17" s="368"/>
      <c r="E17" s="368"/>
      <c r="F17" s="368"/>
      <c r="H17" s="54" t="s">
        <v>375</v>
      </c>
      <c r="I17" s="499">
        <v>830</v>
      </c>
      <c r="J17" s="499"/>
      <c r="K17" s="499"/>
      <c r="L17" s="499">
        <v>830</v>
      </c>
      <c r="M17" s="356"/>
    </row>
    <row r="18" spans="1:13" x14ac:dyDescent="0.2">
      <c r="B18" s="113"/>
      <c r="C18" s="438"/>
      <c r="D18" s="368" t="s">
        <v>374</v>
      </c>
      <c r="E18" s="368">
        <v>300</v>
      </c>
      <c r="F18" s="368" t="s">
        <v>310</v>
      </c>
      <c r="H18" s="54" t="s">
        <v>374</v>
      </c>
      <c r="I18" s="499"/>
      <c r="J18" s="499">
        <v>300</v>
      </c>
      <c r="K18" s="499"/>
      <c r="L18" s="499">
        <v>300</v>
      </c>
      <c r="M18" s="356"/>
    </row>
    <row r="19" spans="1:13" x14ac:dyDescent="0.2">
      <c r="B19" s="113"/>
      <c r="C19" s="438"/>
      <c r="D19" s="368" t="s">
        <v>30</v>
      </c>
      <c r="E19" s="368">
        <v>900</v>
      </c>
      <c r="F19" s="368" t="s">
        <v>310</v>
      </c>
      <c r="H19" s="54" t="s">
        <v>357</v>
      </c>
      <c r="I19" s="499">
        <v>90</v>
      </c>
      <c r="J19" s="499"/>
      <c r="K19" s="499"/>
      <c r="L19" s="499">
        <v>90</v>
      </c>
      <c r="M19" s="356"/>
    </row>
    <row r="20" spans="1:13" x14ac:dyDescent="0.2">
      <c r="B20" s="113"/>
      <c r="C20" s="438"/>
      <c r="D20" s="368" t="s">
        <v>63</v>
      </c>
      <c r="E20" s="368">
        <v>900</v>
      </c>
      <c r="F20" s="368" t="s">
        <v>310</v>
      </c>
      <c r="H20" s="54" t="s">
        <v>369</v>
      </c>
      <c r="I20" s="499">
        <v>490</v>
      </c>
      <c r="J20" s="499"/>
      <c r="K20" s="499"/>
      <c r="L20" s="499">
        <v>490</v>
      </c>
      <c r="M20" s="356"/>
    </row>
    <row r="21" spans="1:13" x14ac:dyDescent="0.2">
      <c r="B21" s="113"/>
      <c r="C21" s="438"/>
      <c r="D21" s="368" t="s">
        <v>142</v>
      </c>
      <c r="E21" s="368">
        <v>1400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113"/>
      <c r="C22" s="438"/>
      <c r="D22" s="368" t="s">
        <v>77</v>
      </c>
      <c r="E22" s="368">
        <v>1176</v>
      </c>
      <c r="F22" s="368" t="s">
        <v>310</v>
      </c>
      <c r="G22" s="356"/>
      <c r="H22" s="54" t="s">
        <v>356</v>
      </c>
      <c r="I22" s="499">
        <v>1000</v>
      </c>
      <c r="J22" s="499"/>
      <c r="K22" s="499"/>
      <c r="L22" s="499">
        <v>1000</v>
      </c>
      <c r="M22" s="356"/>
    </row>
    <row r="23" spans="1:13" s="393" customFormat="1" x14ac:dyDescent="0.2">
      <c r="A23" s="356"/>
      <c r="B23" s="113"/>
      <c r="C23" s="438"/>
      <c r="D23" s="368" t="s">
        <v>32</v>
      </c>
      <c r="E23" s="368">
        <v>3200</v>
      </c>
      <c r="F23" s="368" t="s">
        <v>310</v>
      </c>
      <c r="G23" s="356"/>
      <c r="H23" s="54" t="s">
        <v>366</v>
      </c>
      <c r="I23" s="499">
        <v>158</v>
      </c>
      <c r="J23" s="499"/>
      <c r="K23" s="499"/>
      <c r="L23" s="499">
        <v>158</v>
      </c>
      <c r="M23" s="356"/>
    </row>
    <row r="24" spans="1:13" s="393" customFormat="1" x14ac:dyDescent="0.2">
      <c r="A24" s="356"/>
      <c r="B24" s="113"/>
      <c r="C24" s="438"/>
      <c r="D24" s="368" t="s">
        <v>370</v>
      </c>
      <c r="E24" s="368">
        <v>300</v>
      </c>
      <c r="F24" s="368" t="s">
        <v>310</v>
      </c>
      <c r="G24" s="356"/>
      <c r="H24" s="54" t="s">
        <v>384</v>
      </c>
      <c r="I24" s="499">
        <v>2010</v>
      </c>
      <c r="J24" s="499"/>
      <c r="K24" s="499"/>
      <c r="L24" s="499">
        <v>2010</v>
      </c>
      <c r="M24" s="356"/>
    </row>
    <row r="25" spans="1:13" s="393" customFormat="1" x14ac:dyDescent="0.2">
      <c r="A25" s="356"/>
      <c r="B25" s="113"/>
      <c r="C25" s="438"/>
      <c r="D25" s="368" t="s">
        <v>377</v>
      </c>
      <c r="E25" s="368">
        <v>700</v>
      </c>
      <c r="F25" s="368" t="s">
        <v>310</v>
      </c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x14ac:dyDescent="0.2">
      <c r="A26" s="356"/>
      <c r="B26" s="368"/>
      <c r="C26" s="438"/>
      <c r="D26" s="368" t="s">
        <v>380</v>
      </c>
      <c r="E26" s="368">
        <v>350</v>
      </c>
      <c r="F26" s="368" t="s">
        <v>310</v>
      </c>
      <c r="G26" s="356"/>
      <c r="H26" s="54" t="s">
        <v>359</v>
      </c>
      <c r="I26" s="499">
        <v>500</v>
      </c>
      <c r="J26" s="499"/>
      <c r="K26" s="499"/>
      <c r="L26" s="499">
        <v>500</v>
      </c>
    </row>
    <row r="27" spans="1:13" s="393" customFormat="1" x14ac:dyDescent="0.2">
      <c r="A27" s="356"/>
      <c r="B27" s="368"/>
      <c r="C27" s="438"/>
      <c r="D27" s="368"/>
      <c r="E27" s="368"/>
      <c r="F27" s="368"/>
      <c r="G27" s="356"/>
      <c r="H27" s="54" t="s">
        <v>372</v>
      </c>
      <c r="I27" s="499">
        <v>400</v>
      </c>
      <c r="J27" s="499"/>
      <c r="K27" s="499"/>
      <c r="L27" s="499">
        <v>400</v>
      </c>
    </row>
    <row r="28" spans="1:13" s="393" customFormat="1" x14ac:dyDescent="0.2">
      <c r="A28" s="356"/>
      <c r="B28" s="368"/>
      <c r="C28" s="438"/>
      <c r="D28" s="368"/>
      <c r="E28" s="368"/>
      <c r="F28" s="368"/>
      <c r="G28" s="356"/>
      <c r="H28" s="54" t="s">
        <v>377</v>
      </c>
      <c r="I28" s="499"/>
      <c r="J28" s="499">
        <v>700</v>
      </c>
      <c r="K28" s="499"/>
      <c r="L28" s="499">
        <v>700</v>
      </c>
    </row>
    <row r="29" spans="1:13" s="393" customFormat="1" ht="13.5" thickBot="1" x14ac:dyDescent="0.25">
      <c r="A29" s="356"/>
      <c r="B29" s="368"/>
      <c r="C29" s="438"/>
      <c r="D29" s="368"/>
      <c r="E29" s="368"/>
      <c r="F29" s="368"/>
      <c r="G29" s="356"/>
      <c r="H29" s="54" t="s">
        <v>380</v>
      </c>
      <c r="I29" s="499"/>
      <c r="J29" s="499">
        <v>350</v>
      </c>
      <c r="K29" s="499"/>
      <c r="L29" s="499">
        <v>350</v>
      </c>
    </row>
    <row r="30" spans="1:13" s="393" customFormat="1" ht="13.5" thickBot="1" x14ac:dyDescent="0.25">
      <c r="A30" s="356"/>
      <c r="B30" s="368"/>
      <c r="C30" s="438"/>
      <c r="D30" s="368"/>
      <c r="E30" s="368"/>
      <c r="F30" s="368"/>
      <c r="G30" s="356"/>
      <c r="H30" s="319" t="s">
        <v>24</v>
      </c>
      <c r="I30" s="501">
        <v>11828</v>
      </c>
      <c r="J30" s="502">
        <v>9226</v>
      </c>
      <c r="K30" s="502"/>
      <c r="L30" s="503">
        <v>21054</v>
      </c>
    </row>
    <row r="31" spans="1:13" s="393" customFormat="1" x14ac:dyDescent="0.2">
      <c r="A31" s="356"/>
      <c r="B31" s="368"/>
      <c r="C31" s="438"/>
      <c r="D31" s="368" t="s">
        <v>384</v>
      </c>
      <c r="E31" s="368">
        <v>2010</v>
      </c>
      <c r="F31" s="368" t="s">
        <v>286</v>
      </c>
      <c r="G31" s="356"/>
      <c r="H31" s="356"/>
      <c r="I31" s="356"/>
      <c r="J31" s="356"/>
      <c r="K31" s="356"/>
    </row>
    <row r="32" spans="1:13" s="393" customFormat="1" x14ac:dyDescent="0.2">
      <c r="A32" s="356"/>
      <c r="B32" s="368"/>
      <c r="C32" s="438"/>
      <c r="D32" s="368" t="s">
        <v>228</v>
      </c>
      <c r="E32" s="368">
        <v>2540</v>
      </c>
      <c r="F32" s="368" t="s">
        <v>286</v>
      </c>
      <c r="G32" s="356"/>
      <c r="H32" s="356"/>
      <c r="I32" s="365"/>
      <c r="J32" s="365"/>
      <c r="K32" s="365"/>
    </row>
    <row r="33" spans="1:11" s="393" customFormat="1" x14ac:dyDescent="0.2">
      <c r="A33" s="356"/>
      <c r="B33" s="368"/>
      <c r="C33" s="438"/>
      <c r="D33" s="368"/>
      <c r="F33" s="368"/>
      <c r="G33" s="356"/>
      <c r="H33" s="356"/>
      <c r="I33" s="365"/>
      <c r="J33" s="365"/>
      <c r="K33" s="365"/>
    </row>
    <row r="34" spans="1:11" s="393" customFormat="1" x14ac:dyDescent="0.2">
      <c r="A34" s="356"/>
      <c r="B34" s="368"/>
      <c r="C34" s="438"/>
      <c r="D34" s="368"/>
      <c r="E34" s="368"/>
      <c r="F34" s="368"/>
      <c r="G34" s="356"/>
      <c r="H34" s="356"/>
      <c r="I34" s="365"/>
      <c r="J34" s="365"/>
      <c r="K34" s="365"/>
    </row>
    <row r="35" spans="1:11" s="393" customFormat="1" x14ac:dyDescent="0.2">
      <c r="A35" s="356"/>
      <c r="G35" s="356"/>
      <c r="H35" s="356"/>
      <c r="I35" s="365"/>
      <c r="J35" s="365"/>
      <c r="K35" s="365"/>
    </row>
    <row r="36" spans="1:11" s="393" customFormat="1" x14ac:dyDescent="0.2">
      <c r="A36" s="356"/>
      <c r="G36" s="356"/>
      <c r="H36" s="356"/>
      <c r="I36" s="365"/>
      <c r="J36" s="365"/>
      <c r="K36" s="365"/>
    </row>
    <row r="37" spans="1:11" s="393" customFormat="1" x14ac:dyDescent="0.2">
      <c r="A37" s="356"/>
      <c r="G37" s="356"/>
      <c r="H37" s="356"/>
      <c r="I37" s="365"/>
      <c r="J37" s="365"/>
      <c r="K37" s="365"/>
    </row>
    <row r="38" spans="1:11" s="393" customFormat="1" x14ac:dyDescent="0.2">
      <c r="A38" s="356"/>
      <c r="B38" s="445"/>
      <c r="C38" s="446"/>
      <c r="D38" s="368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368"/>
      <c r="C40" s="438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368"/>
      <c r="C41" s="438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B43" s="445"/>
      <c r="C43" s="446"/>
      <c r="D43" s="445"/>
      <c r="E43" s="445"/>
      <c r="F43" s="368"/>
    </row>
    <row r="44" spans="1:11" x14ac:dyDescent="0.2">
      <c r="B44" s="445"/>
      <c r="C44" s="446"/>
      <c r="D44" s="445"/>
      <c r="E44" s="445"/>
      <c r="F44" s="368"/>
    </row>
    <row r="45" spans="1:11" x14ac:dyDescent="0.2">
      <c r="B45" s="445"/>
      <c r="C45" s="446"/>
      <c r="D45" s="445"/>
      <c r="E45" s="445"/>
      <c r="F45" s="368"/>
    </row>
    <row r="46" spans="1:11" x14ac:dyDescent="0.2">
      <c r="C46" s="447"/>
    </row>
    <row r="47" spans="1:11" x14ac:dyDescent="0.2">
      <c r="C47" s="356"/>
      <c r="D47" s="356"/>
      <c r="E47" s="356"/>
    </row>
    <row r="48" spans="1:11" x14ac:dyDescent="0.2"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356"/>
      <c r="C57" s="356"/>
      <c r="D57" s="356"/>
      <c r="E57" s="356"/>
    </row>
    <row r="58" spans="2:5" x14ac:dyDescent="0.2">
      <c r="B58" s="356"/>
      <c r="C58" s="356"/>
      <c r="D58" s="356"/>
      <c r="E58" s="356"/>
    </row>
    <row r="59" spans="2:5" x14ac:dyDescent="0.2">
      <c r="B59" s="356"/>
      <c r="C59" s="356"/>
      <c r="D59" s="356"/>
      <c r="E59" s="356"/>
    </row>
    <row r="60" spans="2:5" x14ac:dyDescent="0.2">
      <c r="B60" s="66" t="s">
        <v>32</v>
      </c>
      <c r="C60" s="356" t="s">
        <v>286</v>
      </c>
      <c r="D60" s="356"/>
      <c r="E60" s="356"/>
    </row>
    <row r="61" spans="2:5" x14ac:dyDescent="0.2">
      <c r="B61" s="66" t="s">
        <v>31</v>
      </c>
      <c r="C61" s="356" t="s">
        <v>310</v>
      </c>
      <c r="D61" s="356"/>
      <c r="E61" s="356"/>
    </row>
    <row r="62" spans="2:5" x14ac:dyDescent="0.2">
      <c r="B62" s="66" t="s">
        <v>37</v>
      </c>
      <c r="C62" s="356"/>
      <c r="D62" s="356"/>
      <c r="E62" s="356"/>
    </row>
    <row r="63" spans="2:5" x14ac:dyDescent="0.2">
      <c r="B63" s="66" t="s">
        <v>353</v>
      </c>
      <c r="C63" s="356"/>
      <c r="D63" s="356"/>
      <c r="E63" s="356"/>
    </row>
    <row r="64" spans="2:5" x14ac:dyDescent="0.2">
      <c r="B64" s="66" t="s">
        <v>354</v>
      </c>
      <c r="C64" s="356"/>
      <c r="D64" s="356"/>
      <c r="E64" s="356"/>
    </row>
    <row r="65" spans="1:13" x14ac:dyDescent="0.2">
      <c r="B65" s="66" t="s">
        <v>355</v>
      </c>
    </row>
    <row r="66" spans="1:13" s="365" customFormat="1" x14ac:dyDescent="0.2">
      <c r="A66" s="356"/>
      <c r="B66" s="66" t="s">
        <v>356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357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358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359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34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33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360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361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362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63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142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364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365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69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366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367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368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73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370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371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372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77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373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374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375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376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200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379</v>
      </c>
    </row>
    <row r="99" spans="1:13" x14ac:dyDescent="0.2">
      <c r="B99" s="66" t="s">
        <v>380</v>
      </c>
      <c r="C99" s="393" t="s">
        <v>229</v>
      </c>
    </row>
    <row r="100" spans="1:13" x14ac:dyDescent="0.2">
      <c r="B100" s="66" t="s">
        <v>340</v>
      </c>
      <c r="C100" s="393" t="s">
        <v>230</v>
      </c>
    </row>
    <row r="101" spans="1:13" x14ac:dyDescent="0.2">
      <c r="B101" s="66" t="s">
        <v>329</v>
      </c>
    </row>
    <row r="102" spans="1:13" x14ac:dyDescent="0.2">
      <c r="B102" s="66" t="s">
        <v>400</v>
      </c>
    </row>
    <row r="103" spans="1:13" x14ac:dyDescent="0.2">
      <c r="B103" s="66" t="s">
        <v>382</v>
      </c>
    </row>
    <row r="104" spans="1:13" x14ac:dyDescent="0.2">
      <c r="B104" s="66" t="s">
        <v>383</v>
      </c>
    </row>
    <row r="105" spans="1:13" x14ac:dyDescent="0.2">
      <c r="B105" s="66" t="s">
        <v>384</v>
      </c>
    </row>
    <row r="106" spans="1:13" x14ac:dyDescent="0.2">
      <c r="B106" s="66" t="s">
        <v>228</v>
      </c>
    </row>
  </sheetData>
  <dataValidations count="4">
    <dataValidation type="list" allowBlank="1" showInputMessage="1" showErrorMessage="1" sqref="D40:D45" xr:uid="{651BC2CF-D883-4928-A3CD-B70AD84843CD}">
      <formula1>$B$60:$B$98</formula1>
    </dataValidation>
    <dataValidation type="list" allowBlank="1" showInputMessage="1" showErrorMessage="1" sqref="D46" xr:uid="{E268F561-9D21-441E-B0F1-9A70DB0C1843}">
      <formula1>$B$60:$B$79</formula1>
    </dataValidation>
    <dataValidation type="list" allowBlank="1" showInputMessage="1" showErrorMessage="1" sqref="D38:D39 D4:D34" xr:uid="{660819DB-2CFE-4C45-A9E0-5DEE7498BAF7}">
      <formula1>$B$60:$B$106</formula1>
    </dataValidation>
    <dataValidation type="list" allowBlank="1" showInputMessage="1" showErrorMessage="1" sqref="F38:F45 F4:F34" xr:uid="{581C689F-2E87-4E32-A506-026EA149BAEC}">
      <formula1>$C$60:$C$62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D519B-68D3-4744-B98D-C3366C04D3F9}">
  <sheetPr filterMode="1">
    <tabColor rgb="FFFFC000"/>
    <pageSetUpPr fitToPage="1"/>
  </sheetPr>
  <dimension ref="A2:V153"/>
  <sheetViews>
    <sheetView showGridLines="0" topLeftCell="C12" zoomScale="80" zoomScaleNormal="80" workbookViewId="0">
      <selection activeCell="K56" sqref="K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423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Junio 2023'!$H$7:$N$23,3,FALSE),"0")</f>
        <v>0</v>
      </c>
      <c r="F8" s="368">
        <f>IFERROR(VLOOKUP(A8,'Control -LR-ES Junio 2023'!$H$7:$N$23,2,FALSE),"0")</f>
        <v>1170</v>
      </c>
      <c r="G8" s="368">
        <f>IFERROR(VLOOKUP(A8,'Control -LR-ES Junio 2023'!$H$7:$N$23,5,FALSE),"0")</f>
        <v>0</v>
      </c>
      <c r="H8" s="368">
        <f>IFERROR(VLOOKUP(A8,'Control -LR-ES Junio 2023'!$H$7:$N$23,4,FALSE),"0")</f>
        <v>0</v>
      </c>
      <c r="I8" s="326">
        <f>E8+F8+G8+H8</f>
        <v>1170</v>
      </c>
      <c r="J8" s="368" t="s">
        <v>12</v>
      </c>
      <c r="K8" s="385">
        <f>I8*D8</f>
        <v>3533.4</v>
      </c>
      <c r="L8" s="454"/>
      <c r="M8" s="380" t="s">
        <v>169</v>
      </c>
      <c r="N8" s="372">
        <f>I8</f>
        <v>1170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Junio 2023'!$H$7:$N$23,3,FALSE),"0")</f>
        <v>0</v>
      </c>
      <c r="F9" s="368" t="str">
        <f>IFERROR(VLOOKUP(A9,'Control -LR-ES Junio 2023'!$H$7:$N$23,2,FALSE),"0")</f>
        <v>0</v>
      </c>
      <c r="G9" s="368" t="str">
        <f>IFERROR(VLOOKUP(A9,'Control -LR-ES Junio 2023'!$H$7:$N$23,5,FALSE),"0")</f>
        <v>0</v>
      </c>
      <c r="H9" s="368" t="str">
        <f>IFERROR(VLOOKUP(A9,'Control -LR-ES Junio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Junio 2023'!$H$7:$N$23,3,FALSE),"0")</f>
        <v>0</v>
      </c>
      <c r="F10" s="368">
        <f>IFERROR(VLOOKUP(A10,'Control -LR-ES Junio 2023'!$H$7:$N$23,2,FALSE),"0")</f>
        <v>0</v>
      </c>
      <c r="G10" s="368">
        <f>IFERROR(VLOOKUP(A10,'Control -LR-ES Junio 2023'!$H$7:$N$23,5,FALSE),"0")</f>
        <v>60</v>
      </c>
      <c r="H10" s="368">
        <f>IFERROR(VLOOKUP(A10,'Control -LR-ES Junio 2023'!$H$7:$N$23,4,FALSE),"0")</f>
        <v>0</v>
      </c>
      <c r="I10" s="326">
        <f t="shared" si="1"/>
        <v>60</v>
      </c>
      <c r="J10" s="368" t="s">
        <v>12</v>
      </c>
      <c r="K10" s="385">
        <f t="shared" si="2"/>
        <v>183.6</v>
      </c>
      <c r="L10" s="454"/>
      <c r="M10" s="373" t="s">
        <v>154</v>
      </c>
      <c r="N10" s="372">
        <f t="shared" si="3"/>
        <v>60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Junio 2023'!$H$7:$N$23,3,FALSE),"0")</f>
        <v>0</v>
      </c>
      <c r="F11" s="368" t="str">
        <f>IFERROR(VLOOKUP(A11,'Control -LR-ES Junio 2023'!$H$7:$N$23,2,FALSE),"0")</f>
        <v>0</v>
      </c>
      <c r="G11" s="368" t="str">
        <f>IFERROR(VLOOKUP(A11,'Control -LR-ES Junio 2023'!$H$7:$N$23,5,FALSE),"0")</f>
        <v>0</v>
      </c>
      <c r="H11" s="368" t="str">
        <f>IFERROR(VLOOKUP(A11,'Control -LR-ES Junio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Junio 2023'!$H$7:$N$23,3,FALSE),"0")</f>
        <v>0</v>
      </c>
      <c r="F12" s="368">
        <f>IFERROR(VLOOKUP(A12,'Control -LR-ES Junio 2023'!$H$7:$N$23,2,FALSE),"0")</f>
        <v>650</v>
      </c>
      <c r="G12" s="368">
        <f>IFERROR(VLOOKUP(A12,'Control -LR-ES Junio 2023'!$H$7:$N$23,5,FALSE),"0")</f>
        <v>0</v>
      </c>
      <c r="H12" s="368">
        <f>IFERROR(VLOOKUP(A12,'Control -LR-ES Junio 2023'!$H$7:$N$23,4,FALSE),"0")</f>
        <v>0</v>
      </c>
      <c r="I12" s="326">
        <f t="shared" si="1"/>
        <v>650</v>
      </c>
      <c r="J12" s="368" t="s">
        <v>12</v>
      </c>
      <c r="K12" s="385">
        <f t="shared" si="2"/>
        <v>2333.5</v>
      </c>
      <c r="L12" s="454"/>
      <c r="M12" s="373" t="s">
        <v>245</v>
      </c>
      <c r="N12" s="372">
        <f t="shared" si="3"/>
        <v>650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Junio 2023'!$H$7:$N$23,3,FALSE),"0")</f>
        <v>0</v>
      </c>
      <c r="F13" s="368" t="str">
        <f>IFERROR(VLOOKUP(A13,'Control -LR-ES Junio 2023'!$H$7:$N$23,2,FALSE),"0")</f>
        <v>0</v>
      </c>
      <c r="G13" s="368" t="str">
        <f>IFERROR(VLOOKUP(A13,'Control -LR-ES Junio 2023'!$H$7:$N$23,5,FALSE),"0")</f>
        <v>0</v>
      </c>
      <c r="H13" s="368" t="str">
        <f>IFERROR(VLOOKUP(A13,'Control -LR-ES Junio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Junio 2023'!$H$7:$N$23,3,FALSE),"0")</f>
        <v>135</v>
      </c>
      <c r="F14" s="368">
        <f>IFERROR(VLOOKUP(A14,'Control -LR-ES Junio 2023'!$H$7:$N$23,2,FALSE),"0")</f>
        <v>0</v>
      </c>
      <c r="G14" s="368">
        <f>IFERROR(VLOOKUP(A14,'Control -LR-ES Junio 2023'!$H$7:$N$23,5,FALSE),"0")</f>
        <v>0</v>
      </c>
      <c r="H14" s="368">
        <f>IFERROR(VLOOKUP(A14,'Control -LR-ES Junio 2023'!$H$7:$N$23,4,FALSE),"0")</f>
        <v>0</v>
      </c>
      <c r="I14" s="326">
        <f t="shared" si="1"/>
        <v>135</v>
      </c>
      <c r="J14" s="368" t="s">
        <v>12</v>
      </c>
      <c r="K14" s="385">
        <f t="shared" si="2"/>
        <v>592.65</v>
      </c>
      <c r="L14" s="454"/>
      <c r="M14" s="373" t="s">
        <v>156</v>
      </c>
      <c r="N14" s="372">
        <f t="shared" si="3"/>
        <v>135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Junio 2023'!$H$7:$N$23,3,FALSE),"0")</f>
        <v>0</v>
      </c>
      <c r="F15" s="368" t="str">
        <f>IFERROR(VLOOKUP(A15,'Control -LR-ES Junio 2023'!$H$7:$N$23,2,FALSE),"0")</f>
        <v>0</v>
      </c>
      <c r="G15" s="368" t="str">
        <f>IFERROR(VLOOKUP(A15,'Control -LR-ES Junio 2023'!$H$7:$N$23,5,FALSE),"0")</f>
        <v>0</v>
      </c>
      <c r="H15" s="368" t="str">
        <f>IFERROR(VLOOKUP(A15,'Control -LR-ES Junio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Junio 2023'!$H$7:$N$23,3,FALSE),"0")</f>
        <v>0</v>
      </c>
      <c r="F16" s="368" t="str">
        <f>IFERROR(VLOOKUP(A16,'Control -LR-ES Junio 2023'!$H$7:$N$23,2,FALSE),"0")</f>
        <v>0</v>
      </c>
      <c r="G16" s="368" t="str">
        <f>IFERROR(VLOOKUP(A16,'Control -LR-ES Junio 2023'!$H$7:$N$23,5,FALSE),"0")</f>
        <v>0</v>
      </c>
      <c r="H16" s="368" t="str">
        <f>IFERROR(VLOOKUP(A16,'Control -LR-ES Junio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Junio 2023'!$H$7:$N$23,3,FALSE),"0")</f>
        <v>0</v>
      </c>
      <c r="F17" s="368">
        <f>IFERROR(VLOOKUP(A17,'Control -LR-ES Junio 2023'!$H$7:$N$23,2,FALSE),"0")</f>
        <v>250</v>
      </c>
      <c r="G17" s="368">
        <f>IFERROR(VLOOKUP(A17,'Control -LR-ES Junio 2023'!$H$7:$N$23,5,FALSE),"0")</f>
        <v>0</v>
      </c>
      <c r="H17" s="368">
        <f>IFERROR(VLOOKUP(A17,'Control -LR-ES Junio 2023'!$H$7:$N$23,4,FALSE),"0")</f>
        <v>0</v>
      </c>
      <c r="I17" s="326">
        <f t="shared" si="1"/>
        <v>250</v>
      </c>
      <c r="J17" s="375" t="s">
        <v>12</v>
      </c>
      <c r="K17" s="385">
        <f t="shared" si="2"/>
        <v>375</v>
      </c>
      <c r="L17" s="454"/>
      <c r="M17" s="373" t="s">
        <v>252</v>
      </c>
      <c r="N17" s="372">
        <f t="shared" si="3"/>
        <v>250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Junio 2023'!$H$7:$N$23,3,FALSE),"0")</f>
        <v>0</v>
      </c>
      <c r="F18" s="368" t="str">
        <f>IFERROR(VLOOKUP(A18,'Control -LR-ES Junio 2023'!$H$7:$N$23,2,FALSE),"0")</f>
        <v>0</v>
      </c>
      <c r="G18" s="368" t="str">
        <f>IFERROR(VLOOKUP(A18,'Control -LR-ES Junio 2023'!$H$7:$N$23,5,FALSE),"0")</f>
        <v>0</v>
      </c>
      <c r="H18" s="368" t="str">
        <f>IFERROR(VLOOKUP(A18,'Control -LR-ES Junio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Junio 2023'!$H$7:$N$23,3,FALSE),"0")</f>
        <v>0</v>
      </c>
      <c r="F19" s="368" t="str">
        <f>IFERROR(VLOOKUP(A19,'Control -LR-ES Junio 2023'!$H$7:$N$23,2,FALSE),"0")</f>
        <v>0</v>
      </c>
      <c r="G19" s="368" t="str">
        <f>IFERROR(VLOOKUP(A19,'Control -LR-ES Junio 2023'!$H$7:$N$23,5,FALSE),"0")</f>
        <v>0</v>
      </c>
      <c r="H19" s="368" t="str">
        <f>IFERROR(VLOOKUP(A19,'Control -LR-ES Junio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Junio 2023'!$H$7:$N$23,3,FALSE),"0")</f>
        <v>0</v>
      </c>
      <c r="F20" s="368" t="str">
        <f>IFERROR(VLOOKUP(A20,'Control -LR-ES Junio 2023'!$H$7:$N$23,2,FALSE),"0")</f>
        <v>0</v>
      </c>
      <c r="G20" s="368" t="str">
        <f>IFERROR(VLOOKUP(A20,'Control -LR-ES Junio 2023'!$H$7:$N$23,5,FALSE),"0")</f>
        <v>0</v>
      </c>
      <c r="H20" s="368" t="str">
        <f>IFERROR(VLOOKUP(A20,'Control -LR-ES Junio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Junio 2023'!$H$7:$N$23,3,FALSE),"0")</f>
        <v>0</v>
      </c>
      <c r="F21" s="368" t="str">
        <f>IFERROR(VLOOKUP(A21,'Control -LR-ES Junio 2023'!$H$7:$N$23,2,FALSE),"0")</f>
        <v>0</v>
      </c>
      <c r="G21" s="368" t="str">
        <f>IFERROR(VLOOKUP(A21,'Control -LR-ES Junio 2023'!$H$7:$N$23,5,FALSE),"0")</f>
        <v>0</v>
      </c>
      <c r="H21" s="368" t="str">
        <f>IFERROR(VLOOKUP(A21,'Control -LR-ES Junio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Junio 2023'!$H$7:$N$23,3,FALSE),"0")</f>
        <v>0</v>
      </c>
      <c r="F22" s="368" t="str">
        <f>IFERROR(VLOOKUP(A22,'Control -LR-ES Junio 2023'!$H$7:$N$23,2,FALSE),"0")</f>
        <v>0</v>
      </c>
      <c r="G22" s="368" t="str">
        <f>IFERROR(VLOOKUP(A22,'Control -LR-ES Junio 2023'!$H$7:$N$23,5,FALSE),"0")</f>
        <v>0</v>
      </c>
      <c r="H22" s="368" t="str">
        <f>IFERROR(VLOOKUP(A22,'Control -LR-ES Junio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Junio 2023'!$H$7:$N$23,3,FALSE),"0")</f>
        <v>0</v>
      </c>
      <c r="F23" s="368" t="str">
        <f>IFERROR(VLOOKUP(A23,'Control -LR-ES Junio 2023'!$H$7:$N$23,2,FALSE),"0")</f>
        <v>0</v>
      </c>
      <c r="G23" s="368" t="str">
        <f>IFERROR(VLOOKUP(A23,'Control -LR-ES Junio 2023'!$H$7:$N$23,5,FALSE),"0")</f>
        <v>0</v>
      </c>
      <c r="H23" s="368" t="str">
        <f>IFERROR(VLOOKUP(A23,'Control -LR-ES Junio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Junio 2023'!$H$7:$N$23,3,FALSE),"0")</f>
        <v>0</v>
      </c>
      <c r="F24" s="368" t="str">
        <f>IFERROR(VLOOKUP(A24,'Control -LR-ES Junio 2023'!$H$7:$N$23,2,FALSE),"0")</f>
        <v>0</v>
      </c>
      <c r="G24" s="368" t="str">
        <f>IFERROR(VLOOKUP(A24,'Control -LR-ES Junio 2023'!$H$7:$N$23,5,FALSE),"0")</f>
        <v>0</v>
      </c>
      <c r="H24" s="368" t="str">
        <f>IFERROR(VLOOKUP(A24,'Control -LR-ES Junio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Junio 2023'!$H$7:$N$23,3,FALSE),"0")</f>
        <v>0</v>
      </c>
      <c r="F25" s="368" t="str">
        <f>IFERROR(VLOOKUP(A25,'Control -LR-ES Junio 2023'!$H$7:$N$23,2,FALSE),"0")</f>
        <v>0</v>
      </c>
      <c r="G25" s="368" t="str">
        <f>IFERROR(VLOOKUP(A25,'Control -LR-ES Junio 2023'!$H$7:$N$23,5,FALSE),"0")</f>
        <v>0</v>
      </c>
      <c r="H25" s="368" t="str">
        <f>IFERROR(VLOOKUP(A25,'Control -LR-ES Junio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Junio 2023'!$H$7:$N$23,3,FALSE),"0")</f>
        <v>0</v>
      </c>
      <c r="F26" s="368">
        <f>IFERROR(VLOOKUP(A26,'Control -LR-ES Junio 2023'!$H$7:$N$23,2,FALSE),"0")</f>
        <v>1450</v>
      </c>
      <c r="G26" s="368">
        <f>IFERROR(VLOOKUP(A26,'Control -LR-ES Junio 2023'!$H$7:$N$23,5,FALSE),"0")</f>
        <v>0</v>
      </c>
      <c r="H26" s="368">
        <f>IFERROR(VLOOKUP(A26,'Control -LR-ES Junio 2023'!$H$7:$N$23,4,FALSE),"0")</f>
        <v>0</v>
      </c>
      <c r="I26" s="326">
        <f t="shared" si="1"/>
        <v>1450</v>
      </c>
      <c r="J26" s="375" t="s">
        <v>12</v>
      </c>
      <c r="K26" s="385">
        <f t="shared" si="2"/>
        <v>11977</v>
      </c>
      <c r="L26" s="454"/>
      <c r="M26" s="373" t="s">
        <v>246</v>
      </c>
      <c r="N26" s="372">
        <f t="shared" si="3"/>
        <v>1450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Junio 2023'!$H$7:$N$23,3,FALSE),"0")</f>
        <v>0</v>
      </c>
      <c r="F27" s="368" t="str">
        <f>IFERROR(VLOOKUP(A27,'Control -LR-ES Junio 2023'!$H$7:$N$23,2,FALSE),"0")</f>
        <v>0</v>
      </c>
      <c r="G27" s="368" t="str">
        <f>IFERROR(VLOOKUP(A27,'Control -LR-ES Junio 2023'!$H$7:$N$23,5,FALSE),"0")</f>
        <v>0</v>
      </c>
      <c r="H27" s="368" t="str">
        <f>IFERROR(VLOOKUP(A27,'Control -LR-ES Junio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Junio 2023'!$H$7:$N$23,3,FALSE),"0")</f>
        <v>0</v>
      </c>
      <c r="F28" s="368" t="str">
        <f>IFERROR(VLOOKUP(A28,'Control -LR-ES Junio 2023'!$H$7:$N$23,2,FALSE),"0")</f>
        <v>0</v>
      </c>
      <c r="G28" s="368" t="str">
        <f>IFERROR(VLOOKUP(A28,'Control -LR-ES Junio 2023'!$H$7:$N$23,5,FALSE),"0")</f>
        <v>0</v>
      </c>
      <c r="H28" s="368" t="str">
        <f>IFERROR(VLOOKUP(A28,'Control -LR-ES Junio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Junio 2023'!$H$7:$N$23,3,FALSE),"0")</f>
        <v>0</v>
      </c>
      <c r="F29" s="368" t="str">
        <f>IFERROR(VLOOKUP(A29,'Control -LR-ES Junio 2023'!$H$7:$N$23,2,FALSE),"0")</f>
        <v>0</v>
      </c>
      <c r="G29" s="368" t="str">
        <f>IFERROR(VLOOKUP(A29,'Control -LR-ES Junio 2023'!$H$7:$N$23,5,FALSE),"0")</f>
        <v>0</v>
      </c>
      <c r="H29" s="368" t="str">
        <f>IFERROR(VLOOKUP(A29,'Control -LR-ES Junio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Junio 2023'!$H$7:$N$23,3,FALSE),"0")</f>
        <v>0</v>
      </c>
      <c r="F30" s="368">
        <f>IFERROR(VLOOKUP(A30,'Control -LR-ES Junio 2023'!$H$7:$N$23,2,FALSE),"0")</f>
        <v>350</v>
      </c>
      <c r="G30" s="368">
        <f>IFERROR(VLOOKUP(A30,'Control -LR-ES Junio 2023'!$H$7:$N$23,5,FALSE),"0")</f>
        <v>0</v>
      </c>
      <c r="H30" s="368">
        <f>IFERROR(VLOOKUP(A30,'Control -LR-ES Junio 2023'!$H$7:$N$23,4,FALSE),"0")</f>
        <v>0</v>
      </c>
      <c r="I30" s="326">
        <f t="shared" si="1"/>
        <v>350</v>
      </c>
      <c r="J30" s="368" t="s">
        <v>12</v>
      </c>
      <c r="K30" s="385">
        <f>I30*D30</f>
        <v>976.5</v>
      </c>
      <c r="L30" s="454"/>
      <c r="M30" s="373" t="s">
        <v>247</v>
      </c>
      <c r="N30" s="372">
        <f t="shared" si="3"/>
        <v>350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Junio 2023'!$H$7:$N$23,3,FALSE),"0")</f>
        <v>0</v>
      </c>
      <c r="F31" s="368" t="str">
        <f>IFERROR(VLOOKUP(A31,'Control -LR-ES Junio 2023'!$H$7:$N$23,2,FALSE),"0")</f>
        <v>0</v>
      </c>
      <c r="G31" s="368" t="str">
        <f>IFERROR(VLOOKUP(A31,'Control -LR-ES Junio 2023'!$H$7:$N$23,5,FALSE),"0")</f>
        <v>0</v>
      </c>
      <c r="H31" s="368" t="str">
        <f>IFERROR(VLOOKUP(A31,'Control -LR-ES Junio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Junio 2023'!$H$7:$N$23,3,FALSE),"0")</f>
        <v>0</v>
      </c>
      <c r="F32" s="368" t="str">
        <f>IFERROR(VLOOKUP(A32,'Control -LR-ES Junio 2023'!$H$7:$N$23,2,FALSE),"0")</f>
        <v>0</v>
      </c>
      <c r="G32" s="368" t="str">
        <f>IFERROR(VLOOKUP(A32,'Control -LR-ES Junio 2023'!$H$7:$N$23,5,FALSE),"0")</f>
        <v>0</v>
      </c>
      <c r="H32" s="368" t="str">
        <f>IFERROR(VLOOKUP(A32,'Control -LR-ES Junio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Junio 2023'!$H$7:$N$23,3,FALSE),"0")</f>
        <v>0</v>
      </c>
      <c r="F33" s="368" t="str">
        <f>IFERROR(VLOOKUP(A33,'Control -LR-ES Junio 2023'!$H$7:$N$23,2,FALSE),"0")</f>
        <v>0</v>
      </c>
      <c r="G33" s="368" t="str">
        <f>IFERROR(VLOOKUP(A33,'Control -LR-ES Junio 2023'!$H$7:$N$23,5,FALSE),"0")</f>
        <v>0</v>
      </c>
      <c r="H33" s="368" t="str">
        <f>IFERROR(VLOOKUP(A33,'Control -LR-ES Junio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Junio 2023'!$H$7:$N$23,3,FALSE),"0")</f>
        <v>0</v>
      </c>
      <c r="F34" s="368" t="str">
        <f>IFERROR(VLOOKUP(A34,'Control -LR-ES Junio 2023'!$H$7:$N$23,2,FALSE),"0")</f>
        <v>0</v>
      </c>
      <c r="G34" s="368" t="str">
        <f>IFERROR(VLOOKUP(A34,'Control -LR-ES Junio 2023'!$H$7:$N$23,5,FALSE),"0")</f>
        <v>0</v>
      </c>
      <c r="H34" s="368" t="str">
        <f>IFERROR(VLOOKUP(A34,'Control -LR-ES Junio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Junio 2023'!$H$7:$N$23,3,FALSE),"0")</f>
        <v>0</v>
      </c>
      <c r="F35" s="368">
        <f>IFERROR(VLOOKUP(A35,'Control -LR-ES Junio 2023'!$H$7:$N$23,2,FALSE),"0")</f>
        <v>0</v>
      </c>
      <c r="G35" s="368">
        <f>IFERROR(VLOOKUP(A35,'Control -LR-ES Junio 2023'!$H$7:$N$23,5,FALSE),"0")</f>
        <v>0</v>
      </c>
      <c r="H35" s="368">
        <f>IFERROR(VLOOKUP(A35,'Control -LR-ES Junio 2023'!$H$7:$N$23,4,FALSE),"0")</f>
        <v>620</v>
      </c>
      <c r="I35" s="326">
        <f t="shared" si="1"/>
        <v>620</v>
      </c>
      <c r="J35" s="375" t="s">
        <v>12</v>
      </c>
      <c r="K35" s="385">
        <f t="shared" si="2"/>
        <v>4172.6000000000004</v>
      </c>
      <c r="L35" s="454"/>
      <c r="M35" s="373" t="s">
        <v>155</v>
      </c>
      <c r="N35" s="372">
        <f t="shared" si="3"/>
        <v>620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Junio 2023'!$H$7:$N$23,3,FALSE),"0")</f>
        <v>0</v>
      </c>
      <c r="F36" s="368" t="str">
        <f>IFERROR(VLOOKUP(A36,'Control -LR-ES Junio 2023'!$H$7:$N$23,2,FALSE),"0")</f>
        <v>0</v>
      </c>
      <c r="G36" s="368" t="str">
        <f>IFERROR(VLOOKUP(A36,'Control -LR-ES Junio 2023'!$H$7:$N$23,5,FALSE),"0")</f>
        <v>0</v>
      </c>
      <c r="H36" s="368" t="str">
        <f>IFERROR(VLOOKUP(A36,'Control -LR-ES Junio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Junio 2023'!$H$7:$N$23,3,FALSE),"0")</f>
        <v>0</v>
      </c>
      <c r="F37" s="368">
        <f>IFERROR(VLOOKUP(A37,'Control -LR-ES Junio 2023'!$H$7:$N$23,2,FALSE),"0")</f>
        <v>620</v>
      </c>
      <c r="G37" s="368">
        <f>IFERROR(VLOOKUP(A37,'Control -LR-ES Junio 2023'!$H$7:$N$23,5,FALSE),"0")</f>
        <v>0</v>
      </c>
      <c r="H37" s="368">
        <f>IFERROR(VLOOKUP(A37,'Control -LR-ES Junio 2023'!$H$7:$N$23,4,FALSE),"0")</f>
        <v>0</v>
      </c>
      <c r="I37" s="326">
        <f t="shared" si="1"/>
        <v>620</v>
      </c>
      <c r="J37" s="375" t="s">
        <v>12</v>
      </c>
      <c r="K37" s="385">
        <f t="shared" si="2"/>
        <v>2033.6</v>
      </c>
      <c r="L37" s="454">
        <f>D37*200</f>
        <v>656</v>
      </c>
      <c r="M37" s="373" t="s">
        <v>75</v>
      </c>
      <c r="N37" s="477">
        <f>I37/200</f>
        <v>3.1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Junio 2023'!$H$7:$N$23,3,FALSE),"0")</f>
        <v>1600</v>
      </c>
      <c r="F38" s="368">
        <f>IFERROR(VLOOKUP(A38,'Control -LR-ES Junio 2023'!$H$7:$N$23,2,FALSE),"0")</f>
        <v>0</v>
      </c>
      <c r="G38" s="368">
        <f>IFERROR(VLOOKUP(A38,'Control -LR-ES Junio 2023'!$H$7:$N$23,5,FALSE),"0")</f>
        <v>0</v>
      </c>
      <c r="H38" s="368">
        <f>IFERROR(VLOOKUP(A38,'Control -LR-ES Junio 2023'!$H$7:$N$23,4,FALSE),"0")</f>
        <v>0</v>
      </c>
      <c r="I38" s="326">
        <f t="shared" si="1"/>
        <v>1600</v>
      </c>
      <c r="J38" s="375" t="s">
        <v>12</v>
      </c>
      <c r="K38" s="385">
        <f t="shared" si="2"/>
        <v>8944</v>
      </c>
      <c r="L38" s="454"/>
      <c r="M38" s="373" t="s">
        <v>248</v>
      </c>
      <c r="N38" s="372">
        <f t="shared" si="3"/>
        <v>1600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Junio 2023'!$H$7:$N$23,3,FALSE),"0")</f>
        <v>0</v>
      </c>
      <c r="F39" s="368">
        <f>IFERROR(VLOOKUP(A39,'Control -LR-ES Junio 2023'!$H$7:$N$23,2,FALSE),"0")</f>
        <v>0</v>
      </c>
      <c r="G39" s="368">
        <f>IFERROR(VLOOKUP(A39,'Control -LR-ES Junio 2023'!$H$7:$N$23,5,FALSE),"0")</f>
        <v>0</v>
      </c>
      <c r="H39" s="368">
        <f>IFERROR(VLOOKUP(A39,'Control -LR-ES Junio 2023'!$H$7:$N$23,4,FALSE),"0")</f>
        <v>200</v>
      </c>
      <c r="I39" s="326">
        <f t="shared" si="1"/>
        <v>200</v>
      </c>
      <c r="J39" s="368" t="s">
        <v>12</v>
      </c>
      <c r="K39" s="385">
        <f t="shared" si="2"/>
        <v>1092</v>
      </c>
      <c r="L39" s="454"/>
      <c r="M39" s="373" t="s">
        <v>189</v>
      </c>
      <c r="N39" s="372">
        <f t="shared" si="3"/>
        <v>200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Junio 2023'!$H$7:$N$23,3,FALSE),"0")</f>
        <v>0</v>
      </c>
      <c r="F40" s="368" t="str">
        <f>IFERROR(VLOOKUP(A40,'Control -LR-ES Junio 2023'!$H$7:$N$23,2,FALSE),"0")</f>
        <v>0</v>
      </c>
      <c r="G40" s="368" t="str">
        <f>IFERROR(VLOOKUP(A40,'Control -LR-ES Junio 2023'!$H$7:$N$23,5,FALSE),"0")</f>
        <v>0</v>
      </c>
      <c r="H40" s="368" t="str">
        <f>IFERROR(VLOOKUP(A40,'Control -LR-ES Junio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Junio 2023'!$H$7:$N$23,3,FALSE),"0")</f>
        <v>0</v>
      </c>
      <c r="F41" s="368" t="str">
        <f>IFERROR(VLOOKUP(A41,'Control -LR-ES Junio 2023'!$H$7:$N$23,2,FALSE),"0")</f>
        <v>0</v>
      </c>
      <c r="G41" s="368" t="str">
        <f>IFERROR(VLOOKUP(A41,'Control -LR-ES Junio 2023'!$H$7:$N$23,5,FALSE),"0")</f>
        <v>0</v>
      </c>
      <c r="H41" s="368" t="str">
        <f>IFERROR(VLOOKUP(A41,'Control -LR-ES Junio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Junio 2023'!$H$7:$N$23,3,FALSE),"0")</f>
        <v>0</v>
      </c>
      <c r="F42" s="368" t="str">
        <f>IFERROR(VLOOKUP(A42,'Control -LR-ES Junio 2023'!$H$7:$N$23,2,FALSE),"0")</f>
        <v>0</v>
      </c>
      <c r="G42" s="368" t="str">
        <f>IFERROR(VLOOKUP(A42,'Control -LR-ES Junio 2023'!$H$7:$N$23,5,FALSE),"0")</f>
        <v>0</v>
      </c>
      <c r="H42" s="368" t="str">
        <f>IFERROR(VLOOKUP(A42,'Control -LR-ES Junio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Junio 2023'!$H$7:$N$23,3,FALSE),"0")</f>
        <v>0</v>
      </c>
      <c r="F43" s="368" t="str">
        <f>IFERROR(VLOOKUP(A43,'Control -LR-ES Junio 2023'!$H$7:$N$23,2,FALSE),"0")</f>
        <v>0</v>
      </c>
      <c r="G43" s="368" t="str">
        <f>IFERROR(VLOOKUP(A43,'Control -LR-ES Junio 2023'!$H$7:$N$23,5,FALSE),"0")</f>
        <v>0</v>
      </c>
      <c r="H43" s="368" t="str">
        <f>IFERROR(VLOOKUP(A43,'Control -LR-ES Junio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Junio 2023'!$H$7:$N$23,3,FALSE),"0")</f>
        <v>0</v>
      </c>
      <c r="F44" s="368">
        <f>IFERROR(VLOOKUP(A44,'Control -LR-ES Junio 2023'!$H$7:$N$23,2,FALSE),"0")</f>
        <v>130</v>
      </c>
      <c r="G44" s="368">
        <f>IFERROR(VLOOKUP(A44,'Control -LR-ES Junio 2023'!$H$7:$N$23,5,FALSE),"0")</f>
        <v>0</v>
      </c>
      <c r="H44" s="368">
        <f>IFERROR(VLOOKUP(A44,'Control -LR-ES Junio 2023'!$H$7:$N$23,4,FALSE),"0")</f>
        <v>0</v>
      </c>
      <c r="I44" s="326">
        <f t="shared" si="1"/>
        <v>130</v>
      </c>
      <c r="J44" s="375" t="s">
        <v>12</v>
      </c>
      <c r="K44" s="385">
        <f t="shared" si="2"/>
        <v>734.5</v>
      </c>
      <c r="L44" s="480">
        <f>D44*200</f>
        <v>1130</v>
      </c>
      <c r="M44" s="373" t="s">
        <v>399</v>
      </c>
      <c r="N44" s="372">
        <f t="shared" si="3"/>
        <v>130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Junio 2023'!$H$7:$N$23,3,FALSE),"0")</f>
        <v>0</v>
      </c>
      <c r="F45" s="368" t="str">
        <f>IFERROR(VLOOKUP(A45,'Control -LR-ES Junio 2023'!$H$7:$N$23,2,FALSE),"0")</f>
        <v>0</v>
      </c>
      <c r="G45" s="368" t="str">
        <f>IFERROR(VLOOKUP(A45,'Control -LR-ES Junio 2023'!$H$7:$N$23,5,FALSE),"0")</f>
        <v>0</v>
      </c>
      <c r="H45" s="368" t="str">
        <f>IFERROR(VLOOKUP(A45,'Control -LR-ES Junio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Junio 2023'!$H$7:$N$23,3,FALSE),"0")</f>
        <v>0</v>
      </c>
      <c r="F46" s="368" t="str">
        <f>IFERROR(VLOOKUP(A46,'Control -LR-ES Junio 2023'!$H$7:$N$23,2,FALSE),"0")</f>
        <v>0</v>
      </c>
      <c r="G46" s="368" t="str">
        <f>IFERROR(VLOOKUP(A46,'Control -LR-ES Junio 2023'!$H$7:$N$23,5,FALSE),"0")</f>
        <v>0</v>
      </c>
      <c r="H46" s="368" t="str">
        <f>IFERROR(VLOOKUP(A46,'Control -LR-ES Junio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Junio 2023'!$H$7:$N$23,3,FALSE),"0")</f>
        <v>0</v>
      </c>
      <c r="F47" s="368" t="str">
        <f>IFERROR(VLOOKUP(A47,'Control -LR-ES Junio 2023'!$H$7:$N$23,2,FALSE),"0")</f>
        <v>0</v>
      </c>
      <c r="G47" s="368" t="str">
        <f>IFERROR(VLOOKUP(A47,'Control -LR-ES Junio 2023'!$H$7:$N$23,5,FALSE),"0")</f>
        <v>0</v>
      </c>
      <c r="H47" s="368" t="str">
        <f>IFERROR(VLOOKUP(A47,'Control -LR-ES Junio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Junio 2023'!$H$7:$N$23,3,FALSE),"0")</f>
        <v>0</v>
      </c>
      <c r="F48" s="368" t="str">
        <f>IFERROR(VLOOKUP(A48,'Control -LR-ES Junio 2023'!$H$7:$N$23,2,FALSE),"0")</f>
        <v>0</v>
      </c>
      <c r="G48" s="368" t="str">
        <f>IFERROR(VLOOKUP(A48,'Control -LR-ES Junio 2023'!$H$7:$N$23,5,FALSE),"0")</f>
        <v>0</v>
      </c>
      <c r="H48" s="368" t="str">
        <f>IFERROR(VLOOKUP(A48,'Control -LR-ES Junio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Junio 2023'!$H$7:$N$23,3,FALSE),"0")</f>
        <v>680</v>
      </c>
      <c r="F49" s="368">
        <f>IFERROR(VLOOKUP(A49,'Control -LR-ES Junio 2023'!$H$7:$N$23,2,FALSE),"0")</f>
        <v>0</v>
      </c>
      <c r="G49" s="368">
        <f>IFERROR(VLOOKUP(A49,'Control -LR-ES Junio 2023'!$H$7:$N$23,5,FALSE),"0")</f>
        <v>0</v>
      </c>
      <c r="H49" s="368">
        <f>IFERROR(VLOOKUP(A49,'Control -LR-ES Junio 2023'!$H$7:$N$23,4,FALSE),"0")</f>
        <v>0</v>
      </c>
      <c r="I49" s="326">
        <f t="shared" si="1"/>
        <v>680</v>
      </c>
      <c r="J49" s="375" t="s">
        <v>12</v>
      </c>
      <c r="K49" s="385">
        <f t="shared" si="2"/>
        <v>4229.5999999999995</v>
      </c>
      <c r="L49" s="454"/>
      <c r="M49" s="373" t="s">
        <v>336</v>
      </c>
      <c r="N49" s="372">
        <f t="shared" si="3"/>
        <v>680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Junio 2023'!$H$7:$N$23,3,FALSE),"0")</f>
        <v>0</v>
      </c>
      <c r="F50" s="368" t="str">
        <f>IFERROR(VLOOKUP(A50,'Control -LR-ES Junio 2023'!$H$7:$N$23,2,FALSE),"0")</f>
        <v>0</v>
      </c>
      <c r="G50" s="368" t="str">
        <f>IFERROR(VLOOKUP(A50,'Control -LR-ES Junio 2023'!$H$7:$N$23,5,FALSE),"0")</f>
        <v>0</v>
      </c>
      <c r="H50" s="368" t="str">
        <f>IFERROR(VLOOKUP(A50,'Control -LR-ES Junio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Junio 2023'!$H$7:$N$23,3,FALSE),"0")</f>
        <v>0</v>
      </c>
      <c r="F51" s="368" t="str">
        <f>IFERROR(VLOOKUP(A51,'Control -LR-ES Junio 2023'!$H$7:$N$23,2,FALSE),"0")</f>
        <v>0</v>
      </c>
      <c r="G51" s="368" t="str">
        <f>IFERROR(VLOOKUP(A51,'Control -LR-ES Junio 2023'!$H$7:$N$23,5,FALSE),"0")</f>
        <v>0</v>
      </c>
      <c r="H51" s="368" t="str">
        <f>IFERROR(VLOOKUP(A51,'Control -LR-ES Junio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Junio 2023'!$H$7:$N$23,3,FALSE),"0")</f>
        <v>0</v>
      </c>
      <c r="F52" s="368" t="str">
        <f>IFERROR(VLOOKUP(A52,'Control -LR-ES Junio 2023'!$H$7:$N$23,2,FALSE),"0")</f>
        <v>0</v>
      </c>
      <c r="G52" s="368" t="str">
        <f>IFERROR(VLOOKUP(A52,'Control -LR-ES Junio 2023'!$H$7:$N$23,5,FALSE),"0")</f>
        <v>0</v>
      </c>
      <c r="H52" s="368" t="str">
        <f>IFERROR(VLOOKUP(A52,'Control -LR-ES Junio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Junio 2023'!$H$7:$N$23,3,FALSE),"0")</f>
        <v>0</v>
      </c>
      <c r="F53" s="368">
        <f>IFERROR(VLOOKUP(A53,'Control -LR-ES Junio 2023'!$H$7:$N$23,2,FALSE),"0")</f>
        <v>0</v>
      </c>
      <c r="G53" s="368">
        <f>IFERROR(VLOOKUP(A53,'Control -LR-ES Junio 2023'!$H$7:$N$23,5,FALSE),"0")</f>
        <v>0</v>
      </c>
      <c r="H53" s="368">
        <f>IFERROR(VLOOKUP(A53,'Control -LR-ES Junio 2023'!$H$7:$N$23,4,FALSE),"0")</f>
        <v>80</v>
      </c>
      <c r="I53" s="326">
        <f t="shared" si="1"/>
        <v>80</v>
      </c>
      <c r="J53" s="375"/>
      <c r="K53" s="385">
        <f t="shared" si="2"/>
        <v>256.8</v>
      </c>
      <c r="L53" s="454"/>
      <c r="M53" s="373" t="s">
        <v>261</v>
      </c>
      <c r="N53" s="477">
        <f>I53/200</f>
        <v>0.4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Junio 2023'!$H$7:$N$23,3,FALSE),"0")</f>
        <v>1115</v>
      </c>
      <c r="F54" s="368">
        <f>IFERROR(VLOOKUP(A54,'Control -LR-ES Junio 2023'!$H$7:$N$23,2,FALSE),"0")</f>
        <v>0</v>
      </c>
      <c r="G54" s="368">
        <f>IFERROR(VLOOKUP(A54,'Control -LR-ES Junio 2023'!$H$7:$N$23,5,FALSE),"0")</f>
        <v>0</v>
      </c>
      <c r="H54" s="368">
        <f>IFERROR(VLOOKUP(A54,'Control -LR-ES Junio 2023'!$H$7:$N$23,4,FALSE),"0")</f>
        <v>0</v>
      </c>
      <c r="I54" s="326">
        <f t="shared" si="1"/>
        <v>1115</v>
      </c>
      <c r="J54" s="375" t="s">
        <v>12</v>
      </c>
      <c r="K54" s="385">
        <f t="shared" si="2"/>
        <v>6232.8499999999995</v>
      </c>
      <c r="L54" s="454"/>
      <c r="M54" s="373">
        <v>20002380</v>
      </c>
      <c r="N54" s="372">
        <f t="shared" si="3"/>
        <v>1115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Junio 2023'!$H$7:$N$23,3,FALSE),"0")</f>
        <v>0</v>
      </c>
      <c r="F55" s="368" t="str">
        <f>IFERROR(VLOOKUP(A55,'Control -LR-ES Junio 2023'!$H$7:$N$23,2,FALSE),"0")</f>
        <v>0</v>
      </c>
      <c r="G55" s="368" t="str">
        <f>IFERROR(VLOOKUP(A55,'Control -LR-ES Junio 2023'!$H$7:$N$23,5,FALSE),"0")</f>
        <v>0</v>
      </c>
      <c r="H55" s="368" t="str">
        <f>IFERROR(VLOOKUP(A55,'Control -LR-ES Junio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3530</v>
      </c>
      <c r="F56" s="326">
        <f>SUM(F8:F55)</f>
        <v>4620</v>
      </c>
      <c r="G56" s="326">
        <f>SUM(G8:G55)</f>
        <v>60</v>
      </c>
      <c r="H56" s="326">
        <f>SUM(H8:H55)</f>
        <v>900</v>
      </c>
      <c r="I56" s="333">
        <f>SUM(I8:I55)</f>
        <v>9110</v>
      </c>
      <c r="J56" s="390" t="s">
        <v>12</v>
      </c>
      <c r="K56" s="461">
        <f>SUM(K8:K55)</f>
        <v>47667.6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47667.6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0.41955332343142931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19999.099999999999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0.4607637053260496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21963.5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3.8516728343780679E-3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183.6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0.11583129840814307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5521.4000000000005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Junio 2023'!F63</f>
        <v>2457149.9822640219</v>
      </c>
      <c r="I66" s="279">
        <v>0.3</v>
      </c>
      <c r="J66" s="368" t="s">
        <v>10</v>
      </c>
      <c r="K66" s="395">
        <f>(H66*I66)</f>
        <v>737144.99467920652</v>
      </c>
      <c r="L66" s="386"/>
      <c r="M66" s="342">
        <v>20002369</v>
      </c>
      <c r="N66" s="381">
        <f>H66</f>
        <v>2457149.9822640219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Junio 2023'!F63</f>
        <v>2457149.9822640219</v>
      </c>
      <c r="I67" s="279">
        <v>0.1</v>
      </c>
      <c r="J67" s="368" t="s">
        <v>10</v>
      </c>
      <c r="K67" s="395">
        <f>(H67*I67)</f>
        <v>245714.99822640221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48505.591999999997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982859.99290560873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115,00"/>
        <filter val="1.170,00"/>
        <filter val="1.450,00"/>
        <filter val="1.600,00"/>
        <filter val="130,00"/>
        <filter val="135,00"/>
        <filter val="200,00"/>
        <filter val="250,00"/>
        <filter val="350,00"/>
        <filter val="60,00"/>
        <filter val="620,00"/>
        <filter val="650,00"/>
        <filter val="680,00"/>
        <filter val="80,00"/>
        <filter val="9.11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74B0C-D4FA-45AC-9F8B-1E0443FB0730}">
  <sheetPr>
    <pageSetUpPr fitToPage="1"/>
  </sheetPr>
  <dimension ref="A1:N91"/>
  <sheetViews>
    <sheetView topLeftCell="D1" zoomScale="98" zoomScaleNormal="98" workbookViewId="0">
      <selection activeCell="K7" sqref="K7:L7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/>
      <c r="C4" s="438"/>
      <c r="D4" s="368" t="s">
        <v>65</v>
      </c>
      <c r="E4" s="368">
        <v>1450</v>
      </c>
      <c r="F4" s="368" t="s">
        <v>323</v>
      </c>
      <c r="G4" s="393"/>
    </row>
    <row r="5" spans="2:14" x14ac:dyDescent="0.2">
      <c r="B5" s="368"/>
      <c r="C5" s="438"/>
      <c r="D5" s="368" t="s">
        <v>32</v>
      </c>
      <c r="E5" s="368">
        <v>1170</v>
      </c>
      <c r="F5" s="368" t="s">
        <v>323</v>
      </c>
      <c r="G5" s="393"/>
    </row>
    <row r="6" spans="2:14" x14ac:dyDescent="0.2">
      <c r="B6" s="368"/>
      <c r="C6" s="438"/>
      <c r="D6" s="368" t="s">
        <v>69</v>
      </c>
      <c r="E6" s="368">
        <v>350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/>
      <c r="C7" s="438"/>
      <c r="D7" s="368" t="s">
        <v>354</v>
      </c>
      <c r="E7" s="368">
        <v>650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/>
      <c r="C8" s="438"/>
      <c r="D8" s="368" t="s">
        <v>371</v>
      </c>
      <c r="E8" s="368">
        <v>620</v>
      </c>
      <c r="F8" s="368" t="s">
        <v>323</v>
      </c>
      <c r="H8" s="54" t="s">
        <v>32</v>
      </c>
      <c r="I8" s="496">
        <v>1170</v>
      </c>
      <c r="J8" s="496"/>
      <c r="K8" s="496"/>
      <c r="L8" s="496"/>
      <c r="M8" s="496"/>
      <c r="N8" s="496">
        <v>1170</v>
      </c>
    </row>
    <row r="9" spans="2:14" x14ac:dyDescent="0.2">
      <c r="B9" s="368"/>
      <c r="C9" s="438"/>
      <c r="D9" s="368" t="s">
        <v>359</v>
      </c>
      <c r="E9" s="368">
        <v>250</v>
      </c>
      <c r="F9" s="368" t="s">
        <v>323</v>
      </c>
      <c r="H9" s="54" t="s">
        <v>69</v>
      </c>
      <c r="I9" s="496">
        <v>350</v>
      </c>
      <c r="J9" s="496"/>
      <c r="K9" s="496"/>
      <c r="L9" s="496"/>
      <c r="M9" s="496"/>
      <c r="N9" s="496">
        <v>350</v>
      </c>
    </row>
    <row r="10" spans="2:14" x14ac:dyDescent="0.2">
      <c r="B10" s="368"/>
      <c r="C10" s="438"/>
      <c r="D10" s="368" t="s">
        <v>377</v>
      </c>
      <c r="E10" s="368">
        <v>130</v>
      </c>
      <c r="F10" s="368" t="s">
        <v>323</v>
      </c>
      <c r="H10" s="54" t="s">
        <v>65</v>
      </c>
      <c r="I10" s="496">
        <v>1450</v>
      </c>
      <c r="J10" s="496"/>
      <c r="K10" s="496"/>
      <c r="L10" s="496"/>
      <c r="M10" s="496"/>
      <c r="N10" s="496">
        <v>1450</v>
      </c>
    </row>
    <row r="11" spans="2:14" x14ac:dyDescent="0.2">
      <c r="B11" s="368"/>
      <c r="C11" s="438"/>
      <c r="D11" s="368" t="s">
        <v>356</v>
      </c>
      <c r="E11" s="368">
        <v>135</v>
      </c>
      <c r="F11" s="368" t="s">
        <v>324</v>
      </c>
      <c r="H11" s="54" t="s">
        <v>329</v>
      </c>
      <c r="I11" s="496"/>
      <c r="J11" s="496">
        <v>680</v>
      </c>
      <c r="K11" s="496"/>
      <c r="L11" s="496"/>
      <c r="M11" s="496"/>
      <c r="N11" s="496">
        <v>680</v>
      </c>
    </row>
    <row r="12" spans="2:14" x14ac:dyDescent="0.2">
      <c r="B12" s="368"/>
      <c r="C12" s="438"/>
      <c r="D12" s="368" t="s">
        <v>329</v>
      </c>
      <c r="E12" s="368">
        <v>680</v>
      </c>
      <c r="F12" s="368" t="s">
        <v>324</v>
      </c>
      <c r="H12" s="54" t="s">
        <v>77</v>
      </c>
      <c r="I12" s="496"/>
      <c r="J12" s="496"/>
      <c r="K12" s="496">
        <v>200</v>
      </c>
      <c r="L12" s="496"/>
      <c r="M12" s="496"/>
      <c r="N12" s="496">
        <v>200</v>
      </c>
    </row>
    <row r="13" spans="2:14" x14ac:dyDescent="0.2">
      <c r="B13" s="368"/>
      <c r="C13" s="438"/>
      <c r="D13" s="368" t="s">
        <v>372</v>
      </c>
      <c r="E13" s="368">
        <v>1600</v>
      </c>
      <c r="F13" s="368" t="s">
        <v>324</v>
      </c>
      <c r="H13" s="54" t="s">
        <v>37</v>
      </c>
      <c r="I13" s="496"/>
      <c r="J13" s="496"/>
      <c r="K13" s="496"/>
      <c r="L13" s="496">
        <v>60</v>
      </c>
      <c r="M13" s="496"/>
      <c r="N13" s="496">
        <v>60</v>
      </c>
    </row>
    <row r="14" spans="2:14" x14ac:dyDescent="0.2">
      <c r="B14" s="368"/>
      <c r="C14" s="438"/>
      <c r="D14" s="368" t="s">
        <v>77</v>
      </c>
      <c r="E14" s="368">
        <v>200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/>
      <c r="C15" s="438"/>
      <c r="D15" s="368" t="s">
        <v>261</v>
      </c>
      <c r="E15" s="368">
        <v>80</v>
      </c>
      <c r="F15" s="368" t="s">
        <v>325</v>
      </c>
      <c r="H15" s="54" t="s">
        <v>354</v>
      </c>
      <c r="I15" s="496">
        <v>650</v>
      </c>
      <c r="J15" s="496"/>
      <c r="K15" s="496"/>
      <c r="L15" s="496"/>
      <c r="M15" s="496"/>
      <c r="N15" s="496">
        <v>650</v>
      </c>
    </row>
    <row r="16" spans="2:14" x14ac:dyDescent="0.2">
      <c r="B16" s="368"/>
      <c r="C16" s="438"/>
      <c r="D16" s="368" t="s">
        <v>369</v>
      </c>
      <c r="E16" s="368">
        <v>620</v>
      </c>
      <c r="F16" s="368" t="s">
        <v>325</v>
      </c>
      <c r="H16" s="54" t="s">
        <v>369</v>
      </c>
      <c r="I16" s="496"/>
      <c r="J16" s="496"/>
      <c r="K16" s="496">
        <v>620</v>
      </c>
      <c r="L16" s="496"/>
      <c r="M16" s="496"/>
      <c r="N16" s="496">
        <v>620</v>
      </c>
    </row>
    <row r="17" spans="2:14" x14ac:dyDescent="0.2">
      <c r="B17" s="368"/>
      <c r="C17" s="438"/>
      <c r="D17" s="368" t="s">
        <v>37</v>
      </c>
      <c r="E17" s="368">
        <v>60</v>
      </c>
      <c r="F17" s="368" t="s">
        <v>326</v>
      </c>
      <c r="H17" s="54" t="s">
        <v>356</v>
      </c>
      <c r="I17" s="496"/>
      <c r="J17" s="496">
        <v>135</v>
      </c>
      <c r="K17" s="496"/>
      <c r="L17" s="496"/>
      <c r="M17" s="496"/>
      <c r="N17" s="496">
        <v>135</v>
      </c>
    </row>
    <row r="18" spans="2:14" x14ac:dyDescent="0.2">
      <c r="B18" s="368"/>
      <c r="C18" s="438"/>
      <c r="D18" s="368" t="s">
        <v>384</v>
      </c>
      <c r="E18" s="368">
        <v>1115</v>
      </c>
      <c r="F18" s="368" t="s">
        <v>324</v>
      </c>
      <c r="H18" s="54" t="s">
        <v>371</v>
      </c>
      <c r="I18" s="496">
        <v>620</v>
      </c>
      <c r="J18" s="496"/>
      <c r="K18" s="496"/>
      <c r="L18" s="496"/>
      <c r="M18" s="496"/>
      <c r="N18" s="496">
        <v>620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1115</v>
      </c>
      <c r="K19" s="496"/>
      <c r="L19" s="496"/>
      <c r="M19" s="496"/>
      <c r="N19" s="496">
        <v>1115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80</v>
      </c>
      <c r="L20" s="496"/>
      <c r="M20" s="496"/>
      <c r="N20" s="496">
        <v>80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130</v>
      </c>
      <c r="J21" s="496"/>
      <c r="K21" s="496"/>
      <c r="L21" s="496"/>
      <c r="M21" s="496"/>
      <c r="N21" s="496">
        <v>130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250</v>
      </c>
      <c r="J22" s="496"/>
      <c r="K22" s="496"/>
      <c r="L22" s="496"/>
      <c r="M22" s="496"/>
      <c r="N22" s="496">
        <v>250</v>
      </c>
    </row>
    <row r="23" spans="2:14" x14ac:dyDescent="0.2">
      <c r="B23" s="368"/>
      <c r="C23" s="438"/>
      <c r="D23" s="368"/>
      <c r="E23" s="368"/>
      <c r="F23" s="368"/>
      <c r="H23" s="54" t="s">
        <v>372</v>
      </c>
      <c r="I23" s="496"/>
      <c r="J23" s="496">
        <v>1600</v>
      </c>
      <c r="K23" s="496"/>
      <c r="L23" s="496"/>
      <c r="M23" s="496"/>
      <c r="N23" s="496">
        <v>1600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4620</v>
      </c>
      <c r="J24" s="496">
        <v>3530</v>
      </c>
      <c r="K24" s="496">
        <v>900</v>
      </c>
      <c r="L24" s="496">
        <v>60</v>
      </c>
      <c r="M24" s="496"/>
      <c r="N24" s="496">
        <v>9110</v>
      </c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D19:D25" xr:uid="{104125C0-4DA0-420C-B5A1-709CF9B0455C}">
      <formula1>$B$45:$B$83</formula1>
    </dataValidation>
    <dataValidation type="list" allowBlank="1" showInputMessage="1" showErrorMessage="1" sqref="D6" xr:uid="{E3981E62-B744-4318-AE73-38CCCC61C899}">
      <formula1>$B$45:$B$82</formula1>
    </dataValidation>
    <dataValidation type="list" allowBlank="1" showInputMessage="1" showErrorMessage="1" sqref="D31" xr:uid="{A752A933-771E-489A-92C7-DFD9FDDD1108}">
      <formula1>$B$45:$B$63</formula1>
    </dataValidation>
    <dataValidation type="list" allowBlank="1" showInputMessage="1" showErrorMessage="1" sqref="D4:D5 D7:D18" xr:uid="{AE5EB97E-E344-4171-8046-9F665D846509}">
      <formula1>$B$45:$B$91</formula1>
    </dataValidation>
    <dataValidation type="list" allowBlank="1" showInputMessage="1" showErrorMessage="1" sqref="F4:F18" xr:uid="{9BB0B1A7-648A-48B9-93E3-236037314153}">
      <formula1>$C$45:$C$48</formula1>
    </dataValidation>
    <dataValidation type="list" allowBlank="1" showInputMessage="1" showErrorMessage="1" sqref="F31:F38 F19:F25" xr:uid="{F6D71C1D-C423-415F-8160-75BB37646B6A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FC8F5-752F-4A5C-B2F7-6BA96AFAAA39}">
  <sheetPr filterMode="1">
    <tabColor rgb="FFFFC000"/>
    <pageSetUpPr fitToPage="1"/>
  </sheetPr>
  <dimension ref="A2:W150"/>
  <sheetViews>
    <sheetView showGridLines="0" topLeftCell="A5" zoomScale="71" zoomScaleNormal="71" workbookViewId="0">
      <selection activeCell="J40" sqref="J40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Julio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425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Julio 2023'!$H$8:$L$33,2,FALSE),"0")</f>
        <v>300</v>
      </c>
      <c r="F8" s="481">
        <f>IFERROR(VLOOKUP(A8,'Control-EM Julio 2023'!$H$6:$L$33,3,FALSE),"0")</f>
        <v>2900</v>
      </c>
      <c r="G8" s="371">
        <f t="shared" ref="G8:G55" si="0">E8+F8</f>
        <v>3200</v>
      </c>
      <c r="H8" s="368" t="s">
        <v>12</v>
      </c>
      <c r="I8" s="238">
        <f t="shared" ref="I8:I54" si="1">IFERROR(+D8*G8,"")</f>
        <v>9664</v>
      </c>
      <c r="J8" s="295"/>
      <c r="K8" s="270">
        <f t="shared" ref="K8:K44" si="2">I8+F8</f>
        <v>12564</v>
      </c>
      <c r="M8" s="373" t="s">
        <v>169</v>
      </c>
      <c r="N8" s="372">
        <f>G8</f>
        <v>3200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Julio 2023'!$H$8:$L$33,2,FALSE),"0")</f>
        <v>0</v>
      </c>
      <c r="F9" s="481" t="str">
        <f>IFERROR(VLOOKUP(A9,'Control-EM Julio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Julio 2023'!$H$8:$L$33,2,FALSE),"0")</f>
        <v>790</v>
      </c>
      <c r="F10" s="481">
        <f>IFERROR(VLOOKUP(A10,'Control-EM Julio 2023'!$H$6:$L$33,3,FALSE),"0")</f>
        <v>0</v>
      </c>
      <c r="G10" s="371">
        <f t="shared" si="0"/>
        <v>790</v>
      </c>
      <c r="H10" s="368" t="s">
        <v>12</v>
      </c>
      <c r="I10" s="238">
        <f t="shared" si="1"/>
        <v>3191.6</v>
      </c>
      <c r="J10" s="295"/>
      <c r="K10" s="270">
        <f t="shared" si="2"/>
        <v>3191.6</v>
      </c>
      <c r="L10" s="373"/>
      <c r="M10" s="373" t="s">
        <v>152</v>
      </c>
      <c r="N10" s="372">
        <f t="shared" ref="N10:N55" si="4">G10</f>
        <v>790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Julio 2023'!$H$8:$L$33,2,FALSE),"0")</f>
        <v>2230</v>
      </c>
      <c r="F11" s="481">
        <f>IFERROR(VLOOKUP(A11,'Control-EM Julio 2023'!$H$6:$L$33,3,FALSE),"0")</f>
        <v>0</v>
      </c>
      <c r="G11" s="371">
        <f t="shared" si="0"/>
        <v>2230</v>
      </c>
      <c r="H11" s="368" t="s">
        <v>12</v>
      </c>
      <c r="I11" s="238">
        <f t="shared" si="1"/>
        <v>6823.8</v>
      </c>
      <c r="J11" s="295"/>
      <c r="K11" s="270">
        <f t="shared" si="2"/>
        <v>6823.8</v>
      </c>
      <c r="L11" s="373"/>
      <c r="M11" s="373" t="s">
        <v>154</v>
      </c>
      <c r="N11" s="372">
        <f t="shared" si="4"/>
        <v>2230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Julio 2023'!$H$8:$L$33,2,FALSE),"0")</f>
        <v>0</v>
      </c>
      <c r="F12" s="371" t="str">
        <f>IFERROR(VLOOKUP(A12,'Control-EM Julio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Julio 2023'!$H$8:$L$33,2,FALSE),"0")</f>
        <v>0</v>
      </c>
      <c r="F13" s="371" t="str">
        <f>IFERROR(VLOOKUP(A13,'Control-EM Julio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Julio 2023'!$H$8:$L$33,2,FALSE),"0")</f>
        <v>0</v>
      </c>
      <c r="F14" s="371" t="str">
        <f>IFERROR(VLOOKUP(A14,'Control-EM Julio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Julio 2023'!$H$8:$L$33,2,FALSE),"0")</f>
        <v>600</v>
      </c>
      <c r="F15" s="481">
        <f>IFERROR(VLOOKUP(A15,'Control-EM Julio 2023'!$H$6:$L$33,3,FALSE),"0")</f>
        <v>0</v>
      </c>
      <c r="G15" s="371">
        <f t="shared" si="0"/>
        <v>600</v>
      </c>
      <c r="H15" s="368" t="s">
        <v>12</v>
      </c>
      <c r="I15" s="238">
        <f t="shared" si="1"/>
        <v>2634</v>
      </c>
      <c r="J15" s="295"/>
      <c r="K15" s="270">
        <f t="shared" si="2"/>
        <v>2634</v>
      </c>
      <c r="L15" s="373"/>
      <c r="M15" s="373" t="s">
        <v>156</v>
      </c>
      <c r="N15" s="372">
        <f t="shared" si="4"/>
        <v>600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Julio 2023'!$H$8:$L$33,2,FALSE),"0")</f>
        <v>75</v>
      </c>
      <c r="F16" s="481">
        <f>IFERROR(VLOOKUP(A16,'Control-EM Julio 2023'!$H$6:$L$33,3,FALSE),"0")</f>
        <v>0</v>
      </c>
      <c r="G16" s="371">
        <f t="shared" si="0"/>
        <v>75</v>
      </c>
      <c r="H16" s="375" t="s">
        <v>12</v>
      </c>
      <c r="I16" s="238">
        <f t="shared" si="1"/>
        <v>263.25</v>
      </c>
      <c r="J16" s="295"/>
      <c r="K16" s="270">
        <f t="shared" si="2"/>
        <v>263.25</v>
      </c>
      <c r="L16" s="373"/>
      <c r="M16" s="373" t="s">
        <v>347</v>
      </c>
      <c r="N16" s="372">
        <f t="shared" si="4"/>
        <v>75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Julio 2023'!$H$8:$L$33,2,FALSE),"0")</f>
        <v>0</v>
      </c>
      <c r="F17" s="371" t="str">
        <f>IFERROR(VLOOKUP(A17,'Control-EM Julio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Julio 2023'!$H$8:$L$33,2,FALSE),"0")</f>
        <v>0</v>
      </c>
      <c r="F18" s="371">
        <f>IFERROR(VLOOKUP(A18,'Control-EM Julio 2023'!$H$6:$L$33,3,FALSE),"0")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Julio 2023'!$H$8:$L$33,2,FALSE),"0")</f>
        <v>45</v>
      </c>
      <c r="F19" s="481">
        <f>IFERROR(VLOOKUP(A19,'Control-EM Julio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Julio 2023'!$H$8:$L$33,2,FALSE),"0")</f>
        <v>0</v>
      </c>
      <c r="F20" s="371" t="str">
        <f>IFERROR(VLOOKUP(A20,'Control-EM Julio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Julio 2023'!$H$8:$L$33,2,FALSE),"0")</f>
        <v>0</v>
      </c>
      <c r="F21" s="371" t="str">
        <f>IFERROR(VLOOKUP(A21,'Control-EM Julio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>
        <f>IFERROR(VLOOKUP(A22,'Control-EM Julio 2023'!$H$8:$L$33,2,FALSE),"0")</f>
        <v>0</v>
      </c>
      <c r="F22" s="371">
        <f>IFERROR(VLOOKUP(A22,'Control-EM Julio 2023'!$H$6:$L$33,3,FALSE),"0")</f>
        <v>600</v>
      </c>
      <c r="G22" s="371">
        <f t="shared" si="0"/>
        <v>600</v>
      </c>
      <c r="H22" s="368" t="s">
        <v>12</v>
      </c>
      <c r="I22" s="238">
        <f t="shared" si="1"/>
        <v>2970</v>
      </c>
      <c r="J22" s="295"/>
      <c r="K22" s="270">
        <f t="shared" si="2"/>
        <v>3570</v>
      </c>
      <c r="M22" s="373" t="s">
        <v>430</v>
      </c>
      <c r="N22" s="372">
        <f t="shared" si="4"/>
        <v>600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Julio 2023'!$H$8:$L$33,2,FALSE),"0")</f>
        <v>0</v>
      </c>
      <c r="F23" s="371" t="str">
        <f>IFERROR(VLOOKUP(A23,'Control-EM Julio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Julio 2023'!$H$8:$L$33,2,FALSE),"0")</f>
        <v>0</v>
      </c>
      <c r="F24" s="371" t="str">
        <f>IFERROR(VLOOKUP(A24,'Control-EM Julio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Julio 2023'!$H$8:$L$33,2,FALSE),"0")</f>
        <v>0</v>
      </c>
      <c r="F25" s="481">
        <f>IFERROR(VLOOKUP(A25,'Control-EM Julio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Julio 2023'!$H$8:$L$33,2,FALSE),"0")</f>
        <v>0</v>
      </c>
      <c r="F26" s="371" t="str">
        <f>IFERROR(VLOOKUP(A26,'Control-EM Julio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Julio 2023'!$H$8:$L$33,2,FALSE),"0")</f>
        <v>0</v>
      </c>
      <c r="F27" s="371" t="str">
        <f>IFERROR(VLOOKUP(A27,'Control-EM Julio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Julio 2023'!$H$8:$L$33,2,FALSE),"0")</f>
        <v>0</v>
      </c>
      <c r="F28" s="481">
        <f>IFERROR(VLOOKUP(A28,'Control-EM Julio 2023'!$H$6:$L$33,3,FALSE),"0")</f>
        <v>1850</v>
      </c>
      <c r="G28" s="371">
        <f t="shared" si="0"/>
        <v>1850</v>
      </c>
      <c r="H28" s="375" t="s">
        <v>12</v>
      </c>
      <c r="I28" s="238">
        <f t="shared" si="1"/>
        <v>13671.5</v>
      </c>
      <c r="J28" s="295"/>
      <c r="K28" s="270">
        <f t="shared" si="2"/>
        <v>15521.5</v>
      </c>
      <c r="L28" s="358"/>
      <c r="M28" s="373" t="s">
        <v>176</v>
      </c>
      <c r="N28" s="372">
        <f t="shared" si="4"/>
        <v>1850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Julio 2023'!$H$8:$L$33,2,FALSE),"0")</f>
        <v>0</v>
      </c>
      <c r="F29" s="371" t="str">
        <f>IFERROR(VLOOKUP(A29,'Control-EM Julio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Julio 2023'!$H$8:$L$33,2,FALSE),"0")</f>
        <v>0</v>
      </c>
      <c r="F30" s="371" t="str">
        <f>IFERROR(VLOOKUP(A30,'Control-EM Julio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Julio 2023'!$H$8:$L$33,2,FALSE),"0")</f>
        <v>0</v>
      </c>
      <c r="F31" s="371" t="str">
        <f>IFERROR(VLOOKUP(A31,'Control-EM Julio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Julio 2023'!$H$8:$L$33,2,FALSE),"0")</f>
        <v>140</v>
      </c>
      <c r="F32" s="481">
        <f>IFERROR(VLOOKUP(A32,'Control-EM Julio 2023'!$H$6:$L$33,3,FALSE),"0")</f>
        <v>0</v>
      </c>
      <c r="G32" s="371">
        <f t="shared" si="0"/>
        <v>140</v>
      </c>
      <c r="H32" s="368" t="s">
        <v>12</v>
      </c>
      <c r="I32" s="238">
        <f t="shared" si="1"/>
        <v>695.8</v>
      </c>
      <c r="J32" s="295"/>
      <c r="K32" s="270">
        <f t="shared" si="2"/>
        <v>695.8</v>
      </c>
      <c r="M32" s="373" t="s">
        <v>170</v>
      </c>
      <c r="N32" s="372">
        <f t="shared" si="4"/>
        <v>140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Julio 2023'!$H$8:$L$33,2,FALSE),"0")</f>
        <v>0</v>
      </c>
      <c r="F33" s="371" t="str">
        <f>IFERROR(VLOOKUP(A33,'Control-EM Julio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Julio 2023'!$H$8:$L$33,2,FALSE),"0")</f>
        <v>0</v>
      </c>
      <c r="F34" s="371" t="str">
        <f>IFERROR(VLOOKUP(A34,'Control-EM Julio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Julio 2023'!$H$8:$L$33,2,FALSE),"0")</f>
        <v>0</v>
      </c>
      <c r="F35" s="371" t="str">
        <f>IFERROR(VLOOKUP(A35,'Control-EM Julio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Julio 2023'!$H$8:$L$33,2,FALSE),"0")</f>
        <v>400</v>
      </c>
      <c r="F36" s="481">
        <f>IFERROR(VLOOKUP(A36,'Control-EM Julio 2023'!$H$6:$L$33,3,FALSE),"0")</f>
        <v>0</v>
      </c>
      <c r="G36" s="371">
        <f t="shared" si="0"/>
        <v>400</v>
      </c>
      <c r="H36" s="375" t="s">
        <v>12</v>
      </c>
      <c r="I36" s="238">
        <f t="shared" si="1"/>
        <v>2692</v>
      </c>
      <c r="J36" s="295"/>
      <c r="K36" s="270">
        <f t="shared" si="2"/>
        <v>2692</v>
      </c>
      <c r="L36" s="358"/>
      <c r="M36" s="373" t="s">
        <v>155</v>
      </c>
      <c r="N36" s="372">
        <f t="shared" si="4"/>
        <v>400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Julio 2023'!$H$8:$L$33,2,FALSE),"0")</f>
        <v>0</v>
      </c>
      <c r="F37" s="481">
        <f>IFERROR(VLOOKUP(A37,'Control-EM Julio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Julio 2023'!$H$8:$L$33,2,FALSE),"0")</f>
        <v>0</v>
      </c>
      <c r="F38" s="371" t="str">
        <f>IFERROR(VLOOKUP(A38,'Control-EM Julio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Julio 2023'!$H$8:$L$33,2,FALSE),"0")</f>
        <v>600</v>
      </c>
      <c r="F39" s="371">
        <f>IFERROR(VLOOKUP(A39,'Control-EM Julio 2023'!$H$6:$L$33,3,FALSE),"0")</f>
        <v>0</v>
      </c>
      <c r="G39" s="371">
        <f t="shared" si="0"/>
        <v>600</v>
      </c>
      <c r="H39" s="375" t="s">
        <v>12</v>
      </c>
      <c r="I39" s="238">
        <f t="shared" si="1"/>
        <v>3354</v>
      </c>
      <c r="J39" s="295"/>
      <c r="K39" s="270">
        <f t="shared" si="2"/>
        <v>3354</v>
      </c>
      <c r="M39" s="373" t="s">
        <v>248</v>
      </c>
      <c r="N39" s="372">
        <f t="shared" si="4"/>
        <v>600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Julio 2023'!$H$8:$L$33,2,FALSE),"0")</f>
        <v>0</v>
      </c>
      <c r="F40" s="481">
        <f>IFERROR(VLOOKUP(A40,'Control-EM Julio 2023'!$H$6:$L$33,3,FALSE),"0")</f>
        <v>1110</v>
      </c>
      <c r="G40" s="371">
        <f t="shared" si="0"/>
        <v>1110</v>
      </c>
      <c r="H40" s="368" t="s">
        <v>12</v>
      </c>
      <c r="I40" s="238">
        <f t="shared" si="1"/>
        <v>6060.6</v>
      </c>
      <c r="J40" s="295"/>
      <c r="K40" s="270">
        <f t="shared" si="2"/>
        <v>7170.6</v>
      </c>
      <c r="M40" s="373" t="s">
        <v>189</v>
      </c>
      <c r="N40" s="372">
        <f t="shared" si="4"/>
        <v>1110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Julio 2023'!$H$8:$L$33,2,FALSE),"0")</f>
        <v>0</v>
      </c>
      <c r="F41" s="371" t="str">
        <f>IFERROR(VLOOKUP(A41,'Control-EM Julio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Julio 2023'!$H$8:$L$33,2,FALSE),"0")</f>
        <v>0</v>
      </c>
      <c r="F42" s="481">
        <f>IFERROR(VLOOKUP(A42,'Control-EM Julio 2023'!$H$6:$L$33,3,FALSE),"0")</f>
        <v>250</v>
      </c>
      <c r="G42" s="371">
        <f t="shared" si="0"/>
        <v>250</v>
      </c>
      <c r="H42" s="368" t="s">
        <v>12</v>
      </c>
      <c r="I42" s="238">
        <f t="shared" si="1"/>
        <v>1025</v>
      </c>
      <c r="J42" s="295"/>
      <c r="K42" s="270">
        <f t="shared" si="2"/>
        <v>1275</v>
      </c>
      <c r="L42" s="381"/>
      <c r="M42" s="373" t="s">
        <v>244</v>
      </c>
      <c r="N42" s="372">
        <f t="shared" si="4"/>
        <v>250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Julio 2023'!$H$8:$L$33,2,FALSE),"0")</f>
        <v>160</v>
      </c>
      <c r="F43" s="481">
        <f>IFERROR(VLOOKUP(A43,'Control-EM Julio 2023'!$H$6:$L$33,3,FALSE),"0")</f>
        <v>0</v>
      </c>
      <c r="G43" s="371">
        <f t="shared" si="0"/>
        <v>160</v>
      </c>
      <c r="H43" s="375" t="s">
        <v>12</v>
      </c>
      <c r="I43" s="238">
        <f t="shared" si="1"/>
        <v>656</v>
      </c>
      <c r="J43" s="295"/>
      <c r="K43" s="270">
        <f t="shared" si="2"/>
        <v>656</v>
      </c>
      <c r="M43" s="373" t="s">
        <v>249</v>
      </c>
      <c r="N43" s="372">
        <f t="shared" si="4"/>
        <v>160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Julio 2023'!$H$8:$L$33,2,FALSE),"0")</f>
        <v>0</v>
      </c>
      <c r="F44" s="371" t="str">
        <f>IFERROR(VLOOKUP(A44,'Control-EM Julio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>
        <f>IFERROR(VLOOKUP(A45,'Control-EM Julio 2023'!$H$8:$L$33,2,FALSE),"0")</f>
        <v>0</v>
      </c>
      <c r="F45" s="371">
        <f>IFERROR(VLOOKUP(A45,'Control-EM Julio 2023'!$H$6:$L$33,3,FALSE),"0")</f>
        <v>800</v>
      </c>
      <c r="G45" s="371">
        <f t="shared" si="0"/>
        <v>800</v>
      </c>
      <c r="H45" s="368" t="str">
        <f>IFERROR(VLOOKUP(A46,'Control -LR-ES Julio 2023'!$H$7:$N$22,4,FALSE),"0")</f>
        <v>0</v>
      </c>
      <c r="I45" s="238">
        <f t="shared" si="1"/>
        <v>4520</v>
      </c>
      <c r="J45" s="483"/>
      <c r="K45" s="385"/>
      <c r="L45" s="386"/>
      <c r="M45" s="373" t="s">
        <v>399</v>
      </c>
      <c r="N45" s="372">
        <f>G45</f>
        <v>800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Julio 2023'!$H$8:$L$33,2,FALSE),"0")</f>
        <v>0</v>
      </c>
      <c r="F46" s="371" t="str">
        <f>IFERROR(VLOOKUP(A46,'Control-EM Julio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Julio 2023'!$H$8:$L$33,2,FALSE),"0")</f>
        <v>0</v>
      </c>
      <c r="F47" s="371" t="str">
        <f>IFERROR(VLOOKUP(A47,'Control-EM Julio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>
        <f>IFERROR(VLOOKUP(A48,'Control-EM Julio 2023'!$H$8:$L$33,2,FALSE),"0")</f>
        <v>0</v>
      </c>
      <c r="F48" s="371">
        <f>IFERROR(VLOOKUP(A48,'Control-EM Julio 2023'!$H$6:$L$33,3,FALSE),"0")</f>
        <v>400</v>
      </c>
      <c r="G48" s="371">
        <f t="shared" si="0"/>
        <v>400</v>
      </c>
      <c r="H48" s="375" t="s">
        <v>12</v>
      </c>
      <c r="I48" s="238">
        <f t="shared" si="1"/>
        <v>1980</v>
      </c>
      <c r="J48" s="295"/>
      <c r="K48" s="270"/>
      <c r="M48" s="373" t="s">
        <v>337</v>
      </c>
      <c r="N48" s="372">
        <f t="shared" si="4"/>
        <v>400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Julio 2023'!$H$8:$L$33,2,FALSE),"0")</f>
        <v>200</v>
      </c>
      <c r="F49" s="481">
        <f>IFERROR(VLOOKUP(A49,'Control-EM Julio 2023'!$H$6:$L$33,3,FALSE),"0")</f>
        <v>0</v>
      </c>
      <c r="G49" s="371">
        <f t="shared" si="0"/>
        <v>200</v>
      </c>
      <c r="H49" s="375" t="s">
        <v>12</v>
      </c>
      <c r="I49" s="238">
        <f t="shared" si="1"/>
        <v>1160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Julio 2023'!$H$8:$L$33,2,FALSE),"0")</f>
        <v>0</v>
      </c>
      <c r="F50" s="371" t="str">
        <f>IFERROR(VLOOKUP(A50,'Control-EM Julio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Julio 2023'!$H$8:$L$33,2,FALSE),"0")</f>
        <v>0</v>
      </c>
      <c r="F51" s="371" t="str">
        <f>IFERROR(VLOOKUP(A51,'Control-EM Julio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Julio 2023'!$H$8:$L$33,2,FALSE),"0")</f>
        <v>0</v>
      </c>
      <c r="F52" s="371" t="str">
        <f>IFERROR(VLOOKUP(A52,'Control-EM Julio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Julio 2023'!$H$8:$L$33,2,FALSE),"0")</f>
        <v>0</v>
      </c>
      <c r="F53" s="371" t="str">
        <f>IFERROR(VLOOKUP(A53,'Control-EM Julio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Julio 2023'!$H$8:$L$33,2,FALSE),"0")</f>
        <v>1550</v>
      </c>
      <c r="F54" s="481">
        <f>IFERROR(VLOOKUP(A54,'Control-EM Julio 2023'!$H$6:$L$33,3,FALSE),"0")</f>
        <v>0</v>
      </c>
      <c r="G54" s="371">
        <f t="shared" si="0"/>
        <v>1550</v>
      </c>
      <c r="H54" s="375" t="s">
        <v>12</v>
      </c>
      <c r="I54" s="238">
        <f t="shared" si="1"/>
        <v>8664.5</v>
      </c>
      <c r="J54" s="295"/>
      <c r="K54" s="295"/>
      <c r="L54" s="295"/>
      <c r="M54" s="373">
        <v>20002380</v>
      </c>
      <c r="N54" s="372">
        <f t="shared" si="4"/>
        <v>1550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Julio 2023'!$H$8:$L$33,2,FALSE),"0")</f>
        <v>1230</v>
      </c>
      <c r="F55" s="481">
        <f>IFERROR(VLOOKUP(A55,'Control-EM Julio 2023'!$H$6:$L$33,3,FALSE),"0")</f>
        <v>0</v>
      </c>
      <c r="G55" s="371">
        <f t="shared" si="0"/>
        <v>1230</v>
      </c>
      <c r="H55" s="375" t="s">
        <v>12</v>
      </c>
      <c r="I55" s="238">
        <f>IFERROR(+D55*G55,"")</f>
        <v>6063.9</v>
      </c>
      <c r="J55" s="295"/>
      <c r="K55" s="295"/>
      <c r="L55" s="295"/>
      <c r="M55" s="373">
        <v>20002186</v>
      </c>
      <c r="N55" s="372">
        <f t="shared" si="4"/>
        <v>1230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8320</v>
      </c>
      <c r="F56" s="326">
        <f>SUM(F8:F55)</f>
        <v>10010</v>
      </c>
      <c r="G56" s="333">
        <f>SUM(G8:G55)</f>
        <v>18330</v>
      </c>
      <c r="H56" s="390" t="s">
        <v>12</v>
      </c>
      <c r="I56" s="333">
        <f>SUM(I8:I55)</f>
        <v>83485.25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83485.25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4" t="s">
        <v>307</v>
      </c>
      <c r="D59" s="596"/>
      <c r="E59" s="596"/>
      <c r="F59" s="596"/>
      <c r="G59" s="597"/>
      <c r="H59" s="273">
        <f>I59/I58</f>
        <v>0.44570927199714921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37210.15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57" t="s">
        <v>308</v>
      </c>
      <c r="D60" s="599"/>
      <c r="E60" s="599"/>
      <c r="F60" s="599"/>
      <c r="G60" s="600"/>
      <c r="H60" s="273">
        <f>I60/I58</f>
        <v>0.55429072800285084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46275.1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83485.25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79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79" t="s">
        <v>302</v>
      </c>
      <c r="D63" s="579"/>
      <c r="E63" s="579"/>
      <c r="F63" s="394">
        <v>2457149.9822640219</v>
      </c>
      <c r="G63" s="279">
        <v>0.6</v>
      </c>
      <c r="H63" s="368" t="s">
        <v>10</v>
      </c>
      <c r="I63" s="482">
        <f>(F63*G63)</f>
        <v>1474289.989358413</v>
      </c>
      <c r="J63" s="296"/>
      <c r="K63" s="410"/>
      <c r="L63" s="381"/>
      <c r="M63" s="342">
        <v>20002369</v>
      </c>
      <c r="N63" s="343">
        <f>F63</f>
        <v>2457149.9822640219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84742.237999999998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1474289.989358413</v>
      </c>
      <c r="I66" s="541"/>
      <c r="J66" s="298">
        <f>H66/272</f>
        <v>5420.1837844059301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90162.421784405931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110"/>
        <filter val="1230"/>
        <filter val="140"/>
        <filter val="1550"/>
        <filter val="160"/>
        <filter val="18.330,00"/>
        <filter val="1850"/>
        <filter val="200"/>
        <filter val="2230"/>
        <filter val="250"/>
        <filter val="300"/>
        <filter val="3200"/>
        <filter val="400"/>
        <filter val="600"/>
        <filter val="75"/>
        <filter val="790"/>
        <filter val="800"/>
        <filter val="900"/>
        <filter val="945"/>
        <filter val="USD 83.485,25"/>
      </filters>
    </filterColumn>
  </autoFilter>
  <mergeCells count="16"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2D3E0-7C53-4FA4-92F9-8605B47BDD7B}">
  <sheetPr>
    <pageSetUpPr fitToPage="1"/>
  </sheetPr>
  <dimension ref="A1:M106"/>
  <sheetViews>
    <sheetView zoomScaleNormal="100" workbookViewId="0">
      <selection activeCell="J56" sqref="J5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80086642</v>
      </c>
      <c r="C4" s="438">
        <v>45127</v>
      </c>
      <c r="D4" s="368" t="s">
        <v>357</v>
      </c>
      <c r="E4" s="368">
        <v>75</v>
      </c>
      <c r="F4" s="368" t="s">
        <v>286</v>
      </c>
      <c r="G4" s="393"/>
    </row>
    <row r="5" spans="2:13" x14ac:dyDescent="0.2">
      <c r="B5" s="368">
        <v>80086642</v>
      </c>
      <c r="C5" s="438">
        <v>45127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80086642</v>
      </c>
      <c r="C6" s="438">
        <v>45127</v>
      </c>
      <c r="D6" s="368" t="s">
        <v>31</v>
      </c>
      <c r="E6" s="368">
        <v>790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80086642</v>
      </c>
      <c r="C7" s="438">
        <v>45127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80086642</v>
      </c>
      <c r="C8" s="438">
        <v>45127</v>
      </c>
      <c r="D8" s="368" t="s">
        <v>37</v>
      </c>
      <c r="E8" s="368">
        <v>2230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80086642</v>
      </c>
      <c r="C9" s="438">
        <v>45127</v>
      </c>
      <c r="D9" s="368" t="s">
        <v>366</v>
      </c>
      <c r="E9" s="368">
        <v>140</v>
      </c>
      <c r="F9" s="368" t="s">
        <v>286</v>
      </c>
      <c r="H9" s="54" t="s">
        <v>32</v>
      </c>
      <c r="I9" s="499">
        <v>300</v>
      </c>
      <c r="J9" s="499">
        <v>2900</v>
      </c>
      <c r="K9" s="499"/>
      <c r="L9" s="499">
        <v>3200</v>
      </c>
      <c r="M9" s="356"/>
    </row>
    <row r="10" spans="2:13" x14ac:dyDescent="0.2">
      <c r="B10" s="368">
        <v>80086642</v>
      </c>
      <c r="C10" s="438">
        <v>45127</v>
      </c>
      <c r="D10" s="368" t="s">
        <v>369</v>
      </c>
      <c r="E10" s="368">
        <v>400</v>
      </c>
      <c r="F10" s="368" t="s">
        <v>286</v>
      </c>
      <c r="H10" s="247" t="s">
        <v>142</v>
      </c>
      <c r="I10" s="500"/>
      <c r="J10" s="500">
        <v>1850</v>
      </c>
      <c r="K10" s="500"/>
      <c r="L10" s="500">
        <v>1850</v>
      </c>
      <c r="M10" s="356"/>
    </row>
    <row r="11" spans="2:13" x14ac:dyDescent="0.2">
      <c r="B11" s="368">
        <v>80086642</v>
      </c>
      <c r="C11" s="438">
        <v>45127</v>
      </c>
      <c r="D11" s="368" t="s">
        <v>356</v>
      </c>
      <c r="E11" s="368">
        <v>600</v>
      </c>
      <c r="F11" s="368" t="s">
        <v>286</v>
      </c>
      <c r="H11" s="54" t="s">
        <v>77</v>
      </c>
      <c r="I11" s="499"/>
      <c r="J11" s="499">
        <v>1110</v>
      </c>
      <c r="K11" s="499"/>
      <c r="L11" s="499">
        <v>1110</v>
      </c>
      <c r="M11" s="356"/>
    </row>
    <row r="12" spans="2:13" x14ac:dyDescent="0.2">
      <c r="B12" s="368">
        <v>80086642</v>
      </c>
      <c r="C12" s="438">
        <v>45127</v>
      </c>
      <c r="D12" s="368" t="s">
        <v>340</v>
      </c>
      <c r="E12" s="368">
        <v>200</v>
      </c>
      <c r="F12" s="368" t="s">
        <v>286</v>
      </c>
      <c r="H12" s="54" t="s">
        <v>31</v>
      </c>
      <c r="I12" s="499">
        <v>790</v>
      </c>
      <c r="J12" s="499"/>
      <c r="K12" s="499"/>
      <c r="L12" s="499">
        <v>790</v>
      </c>
      <c r="M12" s="356"/>
    </row>
    <row r="13" spans="2:13" x14ac:dyDescent="0.2">
      <c r="B13" s="368"/>
      <c r="C13" s="438"/>
      <c r="D13" s="368" t="s">
        <v>359</v>
      </c>
      <c r="E13" s="368">
        <v>0</v>
      </c>
      <c r="F13" s="368" t="s">
        <v>286</v>
      </c>
      <c r="H13" s="54" t="s">
        <v>37</v>
      </c>
      <c r="I13" s="499">
        <v>2230</v>
      </c>
      <c r="J13" s="499"/>
      <c r="K13" s="499"/>
      <c r="L13" s="499">
        <v>2230</v>
      </c>
      <c r="M13" s="356"/>
    </row>
    <row r="14" spans="2:13" x14ac:dyDescent="0.2">
      <c r="B14" s="368">
        <v>80086642</v>
      </c>
      <c r="C14" s="438">
        <v>45127</v>
      </c>
      <c r="D14" s="368" t="s">
        <v>375</v>
      </c>
      <c r="E14" s="368">
        <v>160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>
        <v>80086642</v>
      </c>
      <c r="C15" s="438">
        <v>45127</v>
      </c>
      <c r="D15" s="368" t="s">
        <v>372</v>
      </c>
      <c r="E15" s="368">
        <v>600</v>
      </c>
      <c r="F15" s="368" t="s">
        <v>286</v>
      </c>
      <c r="H15" s="54" t="s">
        <v>228</v>
      </c>
      <c r="I15" s="499">
        <v>1230</v>
      </c>
      <c r="J15" s="499"/>
      <c r="K15" s="499"/>
      <c r="L15" s="499">
        <v>1230</v>
      </c>
      <c r="M15" s="356"/>
    </row>
    <row r="16" spans="2:13" x14ac:dyDescent="0.2">
      <c r="B16" s="368"/>
      <c r="C16" s="438"/>
      <c r="D16" s="368"/>
      <c r="E16" s="368"/>
      <c r="F16" s="368"/>
      <c r="H16" s="54" t="s">
        <v>340</v>
      </c>
      <c r="I16" s="499">
        <v>200</v>
      </c>
      <c r="J16" s="499"/>
      <c r="K16" s="499"/>
      <c r="L16" s="499">
        <v>200</v>
      </c>
      <c r="M16" s="356"/>
    </row>
    <row r="17" spans="1:13" x14ac:dyDescent="0.2">
      <c r="B17" s="368"/>
      <c r="C17" s="438"/>
      <c r="D17" s="368"/>
      <c r="E17" s="368"/>
      <c r="F17" s="368"/>
      <c r="H17" s="54" t="s">
        <v>375</v>
      </c>
      <c r="I17" s="499">
        <v>160</v>
      </c>
      <c r="J17" s="499"/>
      <c r="K17" s="499"/>
      <c r="L17" s="499">
        <v>160</v>
      </c>
      <c r="M17" s="356"/>
    </row>
    <row r="18" spans="1:13" x14ac:dyDescent="0.2">
      <c r="B18" s="113">
        <v>80086646</v>
      </c>
      <c r="C18" s="438">
        <v>45127</v>
      </c>
      <c r="D18" s="368" t="s">
        <v>374</v>
      </c>
      <c r="E18" s="368">
        <v>250</v>
      </c>
      <c r="F18" s="368" t="s">
        <v>310</v>
      </c>
      <c r="H18" s="54" t="s">
        <v>374</v>
      </c>
      <c r="I18" s="499"/>
      <c r="J18" s="499">
        <v>250</v>
      </c>
      <c r="K18" s="499"/>
      <c r="L18" s="499">
        <v>250</v>
      </c>
      <c r="M18" s="356"/>
    </row>
    <row r="19" spans="1:13" x14ac:dyDescent="0.2">
      <c r="B19" s="113">
        <v>80086646</v>
      </c>
      <c r="C19" s="438">
        <v>45127</v>
      </c>
      <c r="D19" s="368" t="s">
        <v>30</v>
      </c>
      <c r="E19" s="368">
        <v>900</v>
      </c>
      <c r="F19" s="368" t="s">
        <v>310</v>
      </c>
      <c r="H19" s="54" t="s">
        <v>357</v>
      </c>
      <c r="I19" s="499">
        <v>75</v>
      </c>
      <c r="J19" s="499"/>
      <c r="K19" s="499"/>
      <c r="L19" s="499">
        <v>75</v>
      </c>
      <c r="M19" s="356"/>
    </row>
    <row r="20" spans="1:13" x14ac:dyDescent="0.2">
      <c r="B20" s="113">
        <v>80086646</v>
      </c>
      <c r="C20" s="438">
        <v>45127</v>
      </c>
      <c r="D20" s="368" t="s">
        <v>63</v>
      </c>
      <c r="E20" s="368">
        <v>900</v>
      </c>
      <c r="F20" s="368" t="s">
        <v>310</v>
      </c>
      <c r="H20" s="54" t="s">
        <v>369</v>
      </c>
      <c r="I20" s="499">
        <v>400</v>
      </c>
      <c r="J20" s="499"/>
      <c r="K20" s="499"/>
      <c r="L20" s="499">
        <v>400</v>
      </c>
      <c r="M20" s="356"/>
    </row>
    <row r="21" spans="1:13" x14ac:dyDescent="0.2">
      <c r="B21" s="113">
        <v>80086646</v>
      </c>
      <c r="C21" s="438">
        <v>45127</v>
      </c>
      <c r="D21" s="368" t="s">
        <v>142</v>
      </c>
      <c r="E21" s="368">
        <v>1850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113">
        <v>80086646</v>
      </c>
      <c r="C22" s="438">
        <v>45127</v>
      </c>
      <c r="D22" s="368" t="s">
        <v>77</v>
      </c>
      <c r="E22" s="368">
        <v>1110</v>
      </c>
      <c r="F22" s="368" t="s">
        <v>310</v>
      </c>
      <c r="G22" s="356"/>
      <c r="H22" s="54" t="s">
        <v>356</v>
      </c>
      <c r="I22" s="499">
        <v>600</v>
      </c>
      <c r="J22" s="499"/>
      <c r="K22" s="499"/>
      <c r="L22" s="499">
        <v>600</v>
      </c>
      <c r="M22" s="356"/>
    </row>
    <row r="23" spans="1:13" s="393" customFormat="1" x14ac:dyDescent="0.2">
      <c r="A23" s="356"/>
      <c r="B23" s="113">
        <v>80086646</v>
      </c>
      <c r="C23" s="438">
        <v>45127</v>
      </c>
      <c r="D23" s="368" t="s">
        <v>32</v>
      </c>
      <c r="E23" s="368">
        <v>2900</v>
      </c>
      <c r="F23" s="368" t="s">
        <v>310</v>
      </c>
      <c r="G23" s="356"/>
      <c r="H23" s="54" t="s">
        <v>366</v>
      </c>
      <c r="I23" s="499">
        <v>140</v>
      </c>
      <c r="J23" s="499"/>
      <c r="K23" s="499"/>
      <c r="L23" s="499">
        <v>140</v>
      </c>
      <c r="M23" s="356"/>
    </row>
    <row r="24" spans="1:13" s="393" customFormat="1" x14ac:dyDescent="0.2">
      <c r="A24" s="356"/>
      <c r="B24" s="113">
        <v>80086646</v>
      </c>
      <c r="C24" s="438">
        <v>45127</v>
      </c>
      <c r="D24" s="368" t="s">
        <v>370</v>
      </c>
      <c r="E24" s="368">
        <v>300</v>
      </c>
      <c r="F24" s="368" t="s">
        <v>310</v>
      </c>
      <c r="G24" s="356"/>
      <c r="H24" s="54" t="s">
        <v>384</v>
      </c>
      <c r="I24" s="499">
        <v>1550</v>
      </c>
      <c r="J24" s="499"/>
      <c r="K24" s="499"/>
      <c r="L24" s="499">
        <v>1550</v>
      </c>
      <c r="M24" s="356"/>
    </row>
    <row r="25" spans="1:13" s="393" customFormat="1" x14ac:dyDescent="0.2">
      <c r="A25" s="356"/>
      <c r="B25" s="113">
        <v>80086646</v>
      </c>
      <c r="C25" s="438">
        <v>45127</v>
      </c>
      <c r="D25" s="368" t="s">
        <v>377</v>
      </c>
      <c r="E25" s="368">
        <v>800</v>
      </c>
      <c r="F25" s="368" t="s">
        <v>310</v>
      </c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x14ac:dyDescent="0.2">
      <c r="A26" s="356"/>
      <c r="B26" s="113">
        <v>80086646</v>
      </c>
      <c r="C26" s="438">
        <v>45127</v>
      </c>
      <c r="D26" s="368" t="s">
        <v>380</v>
      </c>
      <c r="E26" s="368">
        <v>400</v>
      </c>
      <c r="F26" s="368" t="s">
        <v>310</v>
      </c>
      <c r="G26" s="356"/>
      <c r="H26" s="54" t="s">
        <v>359</v>
      </c>
      <c r="I26" s="499">
        <v>0</v>
      </c>
      <c r="J26" s="499"/>
      <c r="K26" s="499"/>
      <c r="L26" s="499">
        <v>0</v>
      </c>
    </row>
    <row r="27" spans="1:13" s="393" customFormat="1" x14ac:dyDescent="0.2">
      <c r="A27" s="356"/>
      <c r="B27" s="113">
        <v>80086646</v>
      </c>
      <c r="C27" s="438">
        <v>45127</v>
      </c>
      <c r="D27" s="484" t="s">
        <v>424</v>
      </c>
      <c r="E27" s="484">
        <v>350</v>
      </c>
      <c r="F27" s="484" t="s">
        <v>310</v>
      </c>
      <c r="G27" s="356"/>
      <c r="H27" s="54" t="s">
        <v>372</v>
      </c>
      <c r="I27" s="499">
        <v>600</v>
      </c>
      <c r="J27" s="499"/>
      <c r="K27" s="499"/>
      <c r="L27" s="499">
        <v>600</v>
      </c>
    </row>
    <row r="28" spans="1:13" s="393" customFormat="1" x14ac:dyDescent="0.2">
      <c r="A28" s="356"/>
      <c r="B28" s="113">
        <v>80086646</v>
      </c>
      <c r="C28" s="438">
        <v>45127</v>
      </c>
      <c r="D28" s="368" t="s">
        <v>360</v>
      </c>
      <c r="E28" s="368">
        <v>600</v>
      </c>
      <c r="F28" s="368" t="s">
        <v>310</v>
      </c>
      <c r="G28" s="356"/>
      <c r="H28" s="54" t="s">
        <v>377</v>
      </c>
      <c r="I28" s="499"/>
      <c r="J28" s="499">
        <v>800</v>
      </c>
      <c r="K28" s="499"/>
      <c r="L28" s="499">
        <v>800</v>
      </c>
    </row>
    <row r="29" spans="1:13" s="393" customFormat="1" x14ac:dyDescent="0.2">
      <c r="A29" s="356"/>
      <c r="B29" s="368"/>
      <c r="C29" s="438"/>
      <c r="D29" s="368"/>
      <c r="E29" s="368"/>
      <c r="F29" s="368"/>
      <c r="G29" s="356"/>
      <c r="H29" s="54" t="s">
        <v>380</v>
      </c>
      <c r="I29" s="499"/>
      <c r="J29" s="499">
        <v>400</v>
      </c>
      <c r="K29" s="499"/>
      <c r="L29" s="499">
        <v>400</v>
      </c>
    </row>
    <row r="30" spans="1:13" s="393" customFormat="1" x14ac:dyDescent="0.2">
      <c r="A30" s="356"/>
      <c r="B30" s="368"/>
      <c r="C30" s="438"/>
      <c r="D30" s="368"/>
      <c r="E30" s="368"/>
      <c r="F30" s="368"/>
      <c r="G30" s="356"/>
      <c r="H30" s="54" t="s">
        <v>424</v>
      </c>
      <c r="I30" s="499"/>
      <c r="J30" s="499">
        <v>350</v>
      </c>
      <c r="K30" s="499"/>
      <c r="L30" s="499">
        <v>350</v>
      </c>
    </row>
    <row r="31" spans="1:13" s="393" customFormat="1" ht="13.5" thickBot="1" x14ac:dyDescent="0.25">
      <c r="A31" s="356"/>
      <c r="B31" s="368" t="s">
        <v>427</v>
      </c>
      <c r="C31" s="438">
        <v>45127</v>
      </c>
      <c r="D31" s="368" t="s">
        <v>384</v>
      </c>
      <c r="E31" s="368">
        <v>1550</v>
      </c>
      <c r="F31" s="368" t="s">
        <v>286</v>
      </c>
      <c r="G31" s="356"/>
      <c r="H31" s="54" t="s">
        <v>360</v>
      </c>
      <c r="I31" s="499"/>
      <c r="J31" s="499">
        <v>600</v>
      </c>
      <c r="K31" s="499"/>
      <c r="L31" s="499">
        <v>600</v>
      </c>
    </row>
    <row r="32" spans="1:13" s="393" customFormat="1" ht="13.5" thickBot="1" x14ac:dyDescent="0.25">
      <c r="A32" s="356"/>
      <c r="B32" s="368" t="s">
        <v>428</v>
      </c>
      <c r="C32" s="438">
        <v>45127</v>
      </c>
      <c r="D32" s="368" t="s">
        <v>228</v>
      </c>
      <c r="E32" s="368">
        <v>1230</v>
      </c>
      <c r="F32" s="368" t="s">
        <v>286</v>
      </c>
      <c r="G32" s="356"/>
      <c r="H32" s="319" t="s">
        <v>24</v>
      </c>
      <c r="I32" s="501">
        <v>8320</v>
      </c>
      <c r="J32" s="502">
        <v>10360</v>
      </c>
      <c r="K32" s="502"/>
      <c r="L32" s="503">
        <v>18680</v>
      </c>
    </row>
    <row r="33" spans="1:11" s="393" customFormat="1" x14ac:dyDescent="0.2">
      <c r="A33" s="356"/>
      <c r="B33" s="368"/>
      <c r="C33" s="438"/>
      <c r="D33" s="368"/>
      <c r="F33" s="368"/>
      <c r="G33" s="356"/>
      <c r="H33" s="356"/>
      <c r="I33" s="365"/>
      <c r="J33" s="365"/>
      <c r="K33" s="365"/>
    </row>
    <row r="34" spans="1:11" s="393" customFormat="1" x14ac:dyDescent="0.2">
      <c r="A34" s="356"/>
      <c r="B34" s="368"/>
      <c r="C34" s="438"/>
      <c r="D34" s="368"/>
      <c r="E34" s="368"/>
      <c r="F34" s="368"/>
      <c r="G34" s="356"/>
      <c r="H34" s="356"/>
      <c r="I34" s="365"/>
      <c r="J34" s="365"/>
      <c r="K34" s="365"/>
    </row>
    <row r="35" spans="1:11" s="393" customFormat="1" x14ac:dyDescent="0.2">
      <c r="A35" s="356"/>
      <c r="G35" s="356"/>
      <c r="H35" s="356"/>
      <c r="I35" s="365"/>
      <c r="J35" s="365"/>
      <c r="K35" s="365"/>
    </row>
    <row r="36" spans="1:11" s="393" customFormat="1" x14ac:dyDescent="0.2">
      <c r="A36" s="356"/>
      <c r="G36" s="356"/>
      <c r="H36" s="356"/>
      <c r="I36" s="365"/>
      <c r="J36" s="365"/>
      <c r="K36" s="365"/>
    </row>
    <row r="37" spans="1:11" s="393" customFormat="1" x14ac:dyDescent="0.2">
      <c r="A37" s="356"/>
      <c r="G37" s="356"/>
      <c r="H37" s="356"/>
      <c r="I37" s="365"/>
      <c r="J37" s="365"/>
      <c r="K37" s="365"/>
    </row>
    <row r="38" spans="1:11" s="393" customFormat="1" x14ac:dyDescent="0.2">
      <c r="A38" s="356"/>
      <c r="B38" s="445"/>
      <c r="C38" s="446"/>
      <c r="D38" s="368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368"/>
      <c r="C40" s="438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368"/>
      <c r="C41" s="438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B43" s="445"/>
      <c r="C43" s="446"/>
      <c r="D43" s="445"/>
      <c r="E43" s="445"/>
      <c r="F43" s="368"/>
    </row>
    <row r="44" spans="1:11" x14ac:dyDescent="0.2">
      <c r="B44" s="445"/>
      <c r="C44" s="446"/>
      <c r="D44" s="445"/>
      <c r="E44" s="445"/>
      <c r="F44" s="368"/>
    </row>
    <row r="45" spans="1:11" x14ac:dyDescent="0.2">
      <c r="B45" s="445"/>
      <c r="C45" s="446"/>
      <c r="D45" s="445"/>
      <c r="E45" s="445"/>
      <c r="F45" s="368"/>
    </row>
    <row r="46" spans="1:11" x14ac:dyDescent="0.2">
      <c r="C46" s="447"/>
    </row>
    <row r="47" spans="1:11" x14ac:dyDescent="0.2">
      <c r="C47" s="356"/>
      <c r="D47" s="356"/>
      <c r="E47" s="356"/>
    </row>
    <row r="48" spans="1:11" x14ac:dyDescent="0.2"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356"/>
      <c r="C57" s="356"/>
      <c r="D57" s="356"/>
      <c r="E57" s="356"/>
    </row>
    <row r="58" spans="2:5" x14ac:dyDescent="0.2">
      <c r="B58" s="356"/>
      <c r="C58" s="356"/>
      <c r="D58" s="356"/>
      <c r="E58" s="356"/>
    </row>
    <row r="59" spans="2:5" x14ac:dyDescent="0.2">
      <c r="B59" s="356"/>
      <c r="C59" s="356"/>
      <c r="D59" s="356"/>
      <c r="E59" s="356"/>
    </row>
    <row r="60" spans="2:5" x14ac:dyDescent="0.2">
      <c r="B60" s="66" t="s">
        <v>32</v>
      </c>
      <c r="C60" s="356" t="s">
        <v>286</v>
      </c>
      <c r="D60" s="356"/>
      <c r="E60" s="356"/>
    </row>
    <row r="61" spans="2:5" x14ac:dyDescent="0.2">
      <c r="B61" s="66" t="s">
        <v>31</v>
      </c>
      <c r="C61" s="356" t="s">
        <v>310</v>
      </c>
      <c r="D61" s="356"/>
      <c r="E61" s="356"/>
    </row>
    <row r="62" spans="2:5" x14ac:dyDescent="0.2">
      <c r="B62" s="66" t="s">
        <v>37</v>
      </c>
      <c r="C62" s="356"/>
      <c r="D62" s="356"/>
      <c r="E62" s="356"/>
    </row>
    <row r="63" spans="2:5" x14ac:dyDescent="0.2">
      <c r="B63" s="66" t="s">
        <v>353</v>
      </c>
      <c r="C63" s="356"/>
      <c r="D63" s="356"/>
      <c r="E63" s="356"/>
    </row>
    <row r="64" spans="2:5" x14ac:dyDescent="0.2">
      <c r="B64" s="66" t="s">
        <v>354</v>
      </c>
      <c r="C64" s="356"/>
      <c r="D64" s="356"/>
      <c r="E64" s="356"/>
    </row>
    <row r="65" spans="1:13" x14ac:dyDescent="0.2">
      <c r="B65" s="66" t="s">
        <v>355</v>
      </c>
    </row>
    <row r="66" spans="1:13" s="365" customFormat="1" x14ac:dyDescent="0.2">
      <c r="A66" s="356"/>
      <c r="B66" s="66" t="s">
        <v>356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357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358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359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34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33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360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361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362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63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142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364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365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69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366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367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368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73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370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371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372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77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373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374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375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376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200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424</v>
      </c>
    </row>
    <row r="99" spans="1:13" x14ac:dyDescent="0.2">
      <c r="B99" s="66" t="s">
        <v>380</v>
      </c>
      <c r="C99" s="393" t="s">
        <v>229</v>
      </c>
    </row>
    <row r="100" spans="1:13" x14ac:dyDescent="0.2">
      <c r="B100" s="66" t="s">
        <v>340</v>
      </c>
      <c r="C100" s="393" t="s">
        <v>230</v>
      </c>
    </row>
    <row r="101" spans="1:13" x14ac:dyDescent="0.2">
      <c r="B101" s="66" t="s">
        <v>329</v>
      </c>
    </row>
    <row r="102" spans="1:13" x14ac:dyDescent="0.2">
      <c r="B102" s="66" t="s">
        <v>400</v>
      </c>
    </row>
    <row r="103" spans="1:13" x14ac:dyDescent="0.2">
      <c r="B103" s="66" t="s">
        <v>382</v>
      </c>
    </row>
    <row r="104" spans="1:13" x14ac:dyDescent="0.2">
      <c r="B104" s="66" t="s">
        <v>383</v>
      </c>
    </row>
    <row r="105" spans="1:13" x14ac:dyDescent="0.2">
      <c r="B105" s="66" t="s">
        <v>384</v>
      </c>
    </row>
    <row r="106" spans="1:13" x14ac:dyDescent="0.2">
      <c r="B106" s="66" t="s">
        <v>228</v>
      </c>
    </row>
  </sheetData>
  <dataValidations count="4">
    <dataValidation type="list" allowBlank="1" showInputMessage="1" showErrorMessage="1" sqref="F38:F45 F4:F34" xr:uid="{61CC2542-78EC-46B3-B23F-EA54CFED8AE2}">
      <formula1>$C$60:$C$62</formula1>
    </dataValidation>
    <dataValidation type="list" allowBlank="1" showInputMessage="1" showErrorMessage="1" sqref="D38:D39 D4:D34" xr:uid="{E35E51C9-2CE8-45F8-9D30-98B9ED506E19}">
      <formula1>$B$60:$B$106</formula1>
    </dataValidation>
    <dataValidation type="list" allowBlank="1" showInputMessage="1" showErrorMessage="1" sqref="D46" xr:uid="{FCBF0FEE-C63E-44F6-8207-CE90244CA271}">
      <formula1>$B$60:$B$79</formula1>
    </dataValidation>
    <dataValidation type="list" allowBlank="1" showInputMessage="1" showErrorMessage="1" sqref="D40:D45" xr:uid="{872D2D41-6E88-459D-8FA9-03BE71220614}">
      <formula1>$B$60:$B$98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10F6-BD87-4B6A-9329-47A3DF8A955A}">
  <sheetPr filterMode="1">
    <tabColor rgb="FFFFC000"/>
    <pageSetUpPr fitToPage="1"/>
  </sheetPr>
  <dimension ref="A2:V153"/>
  <sheetViews>
    <sheetView showGridLines="0" topLeftCell="A26" zoomScale="80" zoomScaleNormal="80" workbookViewId="0">
      <selection activeCell="K56" sqref="K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426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Julio 2023'!$H$7:$N$23,3,FALSE),"0")</f>
        <v>0</v>
      </c>
      <c r="F8" s="368">
        <f>IFERROR(VLOOKUP(A8,'Control -LR-ES Julio 2023'!$H$7:$N$23,2,FALSE),"0")</f>
        <v>640</v>
      </c>
      <c r="G8" s="368">
        <f>IFERROR(VLOOKUP(A8,'Control -LR-ES Julio 2023'!$H$7:$N$23,5,FALSE),"0")</f>
        <v>0</v>
      </c>
      <c r="H8" s="368">
        <f>IFERROR(VLOOKUP(A8,'Control -LR-ES Julio 2023'!$H$7:$N$23,4,FALSE),"0")</f>
        <v>0</v>
      </c>
      <c r="I8" s="326">
        <f>E8+F8+G8+H8</f>
        <v>640</v>
      </c>
      <c r="J8" s="368" t="s">
        <v>12</v>
      </c>
      <c r="K8" s="385">
        <f>I8*D8</f>
        <v>1932.8</v>
      </c>
      <c r="L8" s="454"/>
      <c r="M8" s="380" t="s">
        <v>169</v>
      </c>
      <c r="N8" s="372">
        <f>I8</f>
        <v>640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Julio 2023'!$H$7:$N$23,3,FALSE),"0")</f>
        <v>0</v>
      </c>
      <c r="F9" s="368" t="str">
        <f>IFERROR(VLOOKUP(A9,'Control -LR-ES Julio 2023'!$H$7:$N$23,2,FALSE),"0")</f>
        <v>0</v>
      </c>
      <c r="G9" s="368" t="str">
        <f>IFERROR(VLOOKUP(A9,'Control -LR-ES Julio 2023'!$H$7:$N$23,5,FALSE),"0")</f>
        <v>0</v>
      </c>
      <c r="H9" s="368" t="str">
        <f>IFERROR(VLOOKUP(A9,'Control -LR-ES Julio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Julio 2023'!$H$7:$N$23,3,FALSE),"0")</f>
        <v>0</v>
      </c>
      <c r="F10" s="368">
        <f>IFERROR(VLOOKUP(A10,'Control -LR-ES Julio 2023'!$H$7:$N$23,2,FALSE),"0")</f>
        <v>0</v>
      </c>
      <c r="G10" s="368">
        <f>IFERROR(VLOOKUP(A10,'Control -LR-ES Julio 2023'!$H$7:$N$23,5,FALSE),"0")</f>
        <v>50</v>
      </c>
      <c r="H10" s="368">
        <f>IFERROR(VLOOKUP(A10,'Control -LR-ES Julio 2023'!$H$7:$N$23,4,FALSE),"0")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Julio 2023'!$H$7:$N$23,3,FALSE),"0")</f>
        <v>0</v>
      </c>
      <c r="F11" s="368" t="str">
        <f>IFERROR(VLOOKUP(A11,'Control -LR-ES Julio 2023'!$H$7:$N$23,2,FALSE),"0")</f>
        <v>0</v>
      </c>
      <c r="G11" s="368" t="str">
        <f>IFERROR(VLOOKUP(A11,'Control -LR-ES Julio 2023'!$H$7:$N$23,5,FALSE),"0")</f>
        <v>0</v>
      </c>
      <c r="H11" s="368" t="str">
        <f>IFERROR(VLOOKUP(A11,'Control -LR-ES Julio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Julio 2023'!$H$7:$N$23,3,FALSE),"0")</f>
        <v>0</v>
      </c>
      <c r="F12" s="368">
        <f>IFERROR(VLOOKUP(A12,'Control -LR-ES Julio 2023'!$H$7:$N$23,2,FALSE),"0")</f>
        <v>590</v>
      </c>
      <c r="G12" s="368">
        <f>IFERROR(VLOOKUP(A12,'Control -LR-ES Julio 2023'!$H$7:$N$23,5,FALSE),"0")</f>
        <v>0</v>
      </c>
      <c r="H12" s="368">
        <f>IFERROR(VLOOKUP(A12,'Control -LR-ES Julio 2023'!$H$7:$N$23,4,FALSE),"0")</f>
        <v>0</v>
      </c>
      <c r="I12" s="326">
        <f t="shared" si="1"/>
        <v>590</v>
      </c>
      <c r="J12" s="368" t="s">
        <v>12</v>
      </c>
      <c r="K12" s="385">
        <f t="shared" si="2"/>
        <v>2118.1</v>
      </c>
      <c r="L12" s="454"/>
      <c r="M12" s="373" t="s">
        <v>245</v>
      </c>
      <c r="N12" s="372">
        <f t="shared" si="3"/>
        <v>590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Julio 2023'!$H$7:$N$23,3,FALSE),"0")</f>
        <v>0</v>
      </c>
      <c r="F13" s="368" t="str">
        <f>IFERROR(VLOOKUP(A13,'Control -LR-ES Julio 2023'!$H$7:$N$23,2,FALSE),"0")</f>
        <v>0</v>
      </c>
      <c r="G13" s="368" t="str">
        <f>IFERROR(VLOOKUP(A13,'Control -LR-ES Julio 2023'!$H$7:$N$23,5,FALSE),"0")</f>
        <v>0</v>
      </c>
      <c r="H13" s="368" t="str">
        <f>IFERROR(VLOOKUP(A13,'Control -LR-ES Julio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hidden="1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Julio 2023'!$H$7:$N$23,3,FALSE),"0")</f>
        <v>0</v>
      </c>
      <c r="F14" s="368">
        <f>IFERROR(VLOOKUP(A14,'Control -LR-ES Julio 2023'!$H$7:$N$23,2,FALSE),"0")</f>
        <v>0</v>
      </c>
      <c r="G14" s="368">
        <f>IFERROR(VLOOKUP(A14,'Control -LR-ES Julio 2023'!$H$7:$N$23,5,FALSE),"0")</f>
        <v>0</v>
      </c>
      <c r="H14" s="368">
        <f>IFERROR(VLOOKUP(A14,'Control -LR-ES Julio 2023'!$H$7:$N$23,4,FALSE),"0")</f>
        <v>0</v>
      </c>
      <c r="I14" s="326">
        <f t="shared" si="1"/>
        <v>0</v>
      </c>
      <c r="J14" s="368" t="s">
        <v>12</v>
      </c>
      <c r="K14" s="385">
        <f t="shared" si="2"/>
        <v>0</v>
      </c>
      <c r="L14" s="454"/>
      <c r="M14" s="373" t="s">
        <v>156</v>
      </c>
      <c r="N14" s="372">
        <f t="shared" si="3"/>
        <v>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Julio 2023'!$H$7:$N$23,3,FALSE),"0")</f>
        <v>0</v>
      </c>
      <c r="F15" s="368" t="str">
        <f>IFERROR(VLOOKUP(A15,'Control -LR-ES Julio 2023'!$H$7:$N$23,2,FALSE),"0")</f>
        <v>0</v>
      </c>
      <c r="G15" s="368" t="str">
        <f>IFERROR(VLOOKUP(A15,'Control -LR-ES Julio 2023'!$H$7:$N$23,5,FALSE),"0")</f>
        <v>0</v>
      </c>
      <c r="H15" s="368" t="str">
        <f>IFERROR(VLOOKUP(A15,'Control -LR-ES Julio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Julio 2023'!$H$7:$N$23,3,FALSE),"0")</f>
        <v>0</v>
      </c>
      <c r="F16" s="368" t="str">
        <f>IFERROR(VLOOKUP(A16,'Control -LR-ES Julio 2023'!$H$7:$N$23,2,FALSE),"0")</f>
        <v>0</v>
      </c>
      <c r="G16" s="368" t="str">
        <f>IFERROR(VLOOKUP(A16,'Control -LR-ES Julio 2023'!$H$7:$N$23,5,FALSE),"0")</f>
        <v>0</v>
      </c>
      <c r="H16" s="368" t="str">
        <f>IFERROR(VLOOKUP(A16,'Control -LR-ES Julio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Julio 2023'!$H$7:$N$23,3,FALSE),"0")</f>
        <v>0</v>
      </c>
      <c r="F17" s="368">
        <f>IFERROR(VLOOKUP(A17,'Control -LR-ES Julio 2023'!$H$7:$N$23,2,FALSE),"0")</f>
        <v>530</v>
      </c>
      <c r="G17" s="368">
        <f>IFERROR(VLOOKUP(A17,'Control -LR-ES Julio 2023'!$H$7:$N$23,5,FALSE),"0")</f>
        <v>0</v>
      </c>
      <c r="H17" s="368">
        <f>IFERROR(VLOOKUP(A17,'Control -LR-ES Julio 2023'!$H$7:$N$23,4,FALSE),"0")</f>
        <v>0</v>
      </c>
      <c r="I17" s="326">
        <f t="shared" si="1"/>
        <v>530</v>
      </c>
      <c r="J17" s="375" t="s">
        <v>12</v>
      </c>
      <c r="K17" s="385">
        <f t="shared" si="2"/>
        <v>795</v>
      </c>
      <c r="L17" s="454"/>
      <c r="M17" s="373" t="s">
        <v>252</v>
      </c>
      <c r="N17" s="372">
        <f t="shared" si="3"/>
        <v>530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Julio 2023'!$H$7:$N$23,3,FALSE),"0")</f>
        <v>0</v>
      </c>
      <c r="F18" s="368" t="str">
        <f>IFERROR(VLOOKUP(A18,'Control -LR-ES Julio 2023'!$H$7:$N$23,2,FALSE),"0")</f>
        <v>0</v>
      </c>
      <c r="G18" s="368" t="str">
        <f>IFERROR(VLOOKUP(A18,'Control -LR-ES Julio 2023'!$H$7:$N$23,5,FALSE),"0")</f>
        <v>0</v>
      </c>
      <c r="H18" s="368" t="str">
        <f>IFERROR(VLOOKUP(A18,'Control -LR-ES Julio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Julio 2023'!$H$7:$N$23,3,FALSE),"0")</f>
        <v>0</v>
      </c>
      <c r="F19" s="368" t="str">
        <f>IFERROR(VLOOKUP(A19,'Control -LR-ES Julio 2023'!$H$7:$N$23,2,FALSE),"0")</f>
        <v>0</v>
      </c>
      <c r="G19" s="368" t="str">
        <f>IFERROR(VLOOKUP(A19,'Control -LR-ES Julio 2023'!$H$7:$N$23,5,FALSE),"0")</f>
        <v>0</v>
      </c>
      <c r="H19" s="368" t="str">
        <f>IFERROR(VLOOKUP(A19,'Control -LR-ES Julio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Julio 2023'!$H$7:$N$23,3,FALSE),"0")</f>
        <v>0</v>
      </c>
      <c r="F20" s="368" t="str">
        <f>IFERROR(VLOOKUP(A20,'Control -LR-ES Julio 2023'!$H$7:$N$23,2,FALSE),"0")</f>
        <v>0</v>
      </c>
      <c r="G20" s="368" t="str">
        <f>IFERROR(VLOOKUP(A20,'Control -LR-ES Julio 2023'!$H$7:$N$23,5,FALSE),"0")</f>
        <v>0</v>
      </c>
      <c r="H20" s="368" t="str">
        <f>IFERROR(VLOOKUP(A20,'Control -LR-ES Julio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Julio 2023'!$H$7:$N$23,3,FALSE),"0")</f>
        <v>0</v>
      </c>
      <c r="F21" s="368" t="str">
        <f>IFERROR(VLOOKUP(A21,'Control -LR-ES Julio 2023'!$H$7:$N$23,2,FALSE),"0")</f>
        <v>0</v>
      </c>
      <c r="G21" s="368" t="str">
        <f>IFERROR(VLOOKUP(A21,'Control -LR-ES Julio 2023'!$H$7:$N$23,5,FALSE),"0")</f>
        <v>0</v>
      </c>
      <c r="H21" s="368" t="str">
        <f>IFERROR(VLOOKUP(A21,'Control -LR-ES Julio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Julio 2023'!$H$7:$N$23,3,FALSE),"0")</f>
        <v>0</v>
      </c>
      <c r="F22" s="368" t="str">
        <f>IFERROR(VLOOKUP(A22,'Control -LR-ES Julio 2023'!$H$7:$N$23,2,FALSE),"0")</f>
        <v>0</v>
      </c>
      <c r="G22" s="368" t="str">
        <f>IFERROR(VLOOKUP(A22,'Control -LR-ES Julio 2023'!$H$7:$N$23,5,FALSE),"0")</f>
        <v>0</v>
      </c>
      <c r="H22" s="368" t="str">
        <f>IFERROR(VLOOKUP(A22,'Control -LR-ES Julio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Julio 2023'!$H$7:$N$23,3,FALSE),"0")</f>
        <v>0</v>
      </c>
      <c r="F23" s="368" t="str">
        <f>IFERROR(VLOOKUP(A23,'Control -LR-ES Julio 2023'!$H$7:$N$23,2,FALSE),"0")</f>
        <v>0</v>
      </c>
      <c r="G23" s="368" t="str">
        <f>IFERROR(VLOOKUP(A23,'Control -LR-ES Julio 2023'!$H$7:$N$23,5,FALSE),"0")</f>
        <v>0</v>
      </c>
      <c r="H23" s="368" t="str">
        <f>IFERROR(VLOOKUP(A23,'Control -LR-ES Julio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Julio 2023'!$H$7:$N$23,3,FALSE),"0")</f>
        <v>0</v>
      </c>
      <c r="F24" s="368" t="str">
        <f>IFERROR(VLOOKUP(A24,'Control -LR-ES Julio 2023'!$H$7:$N$23,2,FALSE),"0")</f>
        <v>0</v>
      </c>
      <c r="G24" s="368" t="str">
        <f>IFERROR(VLOOKUP(A24,'Control -LR-ES Julio 2023'!$H$7:$N$23,5,FALSE),"0")</f>
        <v>0</v>
      </c>
      <c r="H24" s="368" t="str">
        <f>IFERROR(VLOOKUP(A24,'Control -LR-ES Julio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Julio 2023'!$H$7:$N$23,3,FALSE),"0")</f>
        <v>0</v>
      </c>
      <c r="F25" s="368" t="str">
        <f>IFERROR(VLOOKUP(A25,'Control -LR-ES Julio 2023'!$H$7:$N$23,2,FALSE),"0")</f>
        <v>0</v>
      </c>
      <c r="G25" s="368" t="str">
        <f>IFERROR(VLOOKUP(A25,'Control -LR-ES Julio 2023'!$H$7:$N$23,5,FALSE),"0")</f>
        <v>0</v>
      </c>
      <c r="H25" s="368" t="str">
        <f>IFERROR(VLOOKUP(A25,'Control -LR-ES Julio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Julio 2023'!$H$7:$N$23,3,FALSE),"0")</f>
        <v>0</v>
      </c>
      <c r="F26" s="368">
        <f>IFERROR(VLOOKUP(A26,'Control -LR-ES Julio 2023'!$H$7:$N$23,2,FALSE),"0")</f>
        <v>2250</v>
      </c>
      <c r="G26" s="368">
        <f>IFERROR(VLOOKUP(A26,'Control -LR-ES Julio 2023'!$H$7:$N$23,5,FALSE),"0")</f>
        <v>0</v>
      </c>
      <c r="H26" s="368">
        <f>IFERROR(VLOOKUP(A26,'Control -LR-ES Julio 2023'!$H$7:$N$23,4,FALSE),"0")</f>
        <v>0</v>
      </c>
      <c r="I26" s="326">
        <f t="shared" si="1"/>
        <v>2250</v>
      </c>
      <c r="J26" s="375" t="s">
        <v>12</v>
      </c>
      <c r="K26" s="385">
        <f t="shared" si="2"/>
        <v>18585</v>
      </c>
      <c r="L26" s="454"/>
      <c r="M26" s="373" t="s">
        <v>246</v>
      </c>
      <c r="N26" s="372">
        <f t="shared" si="3"/>
        <v>2250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Julio 2023'!$H$7:$N$23,3,FALSE),"0")</f>
        <v>0</v>
      </c>
      <c r="F27" s="368" t="str">
        <f>IFERROR(VLOOKUP(A27,'Control -LR-ES Julio 2023'!$H$7:$N$23,2,FALSE),"0")</f>
        <v>0</v>
      </c>
      <c r="G27" s="368" t="str">
        <f>IFERROR(VLOOKUP(A27,'Control -LR-ES Julio 2023'!$H$7:$N$23,5,FALSE),"0")</f>
        <v>0</v>
      </c>
      <c r="H27" s="368" t="str">
        <f>IFERROR(VLOOKUP(A27,'Control -LR-ES Julio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Julio 2023'!$H$7:$N$23,3,FALSE),"0")</f>
        <v>0</v>
      </c>
      <c r="F28" s="368" t="str">
        <f>IFERROR(VLOOKUP(A28,'Control -LR-ES Julio 2023'!$H$7:$N$23,2,FALSE),"0")</f>
        <v>0</v>
      </c>
      <c r="G28" s="368" t="str">
        <f>IFERROR(VLOOKUP(A28,'Control -LR-ES Julio 2023'!$H$7:$N$23,5,FALSE),"0")</f>
        <v>0</v>
      </c>
      <c r="H28" s="368" t="str">
        <f>IFERROR(VLOOKUP(A28,'Control -LR-ES Julio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Julio 2023'!$H$7:$N$23,3,FALSE),"0")</f>
        <v>0</v>
      </c>
      <c r="F29" s="368" t="str">
        <f>IFERROR(VLOOKUP(A29,'Control -LR-ES Julio 2023'!$H$7:$N$23,2,FALSE),"0")</f>
        <v>0</v>
      </c>
      <c r="G29" s="368" t="str">
        <f>IFERROR(VLOOKUP(A29,'Control -LR-ES Julio 2023'!$H$7:$N$23,5,FALSE),"0")</f>
        <v>0</v>
      </c>
      <c r="H29" s="368" t="str">
        <f>IFERROR(VLOOKUP(A29,'Control -LR-ES Julio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Julio 2023'!$H$7:$N$23,3,FALSE),"0")</f>
        <v>0</v>
      </c>
      <c r="F30" s="368">
        <f>IFERROR(VLOOKUP(A30,'Control -LR-ES Julio 2023'!$H$7:$N$23,2,FALSE),"0")</f>
        <v>400</v>
      </c>
      <c r="G30" s="368">
        <f>IFERROR(VLOOKUP(A30,'Control -LR-ES Julio 2023'!$H$7:$N$23,5,FALSE),"0")</f>
        <v>0</v>
      </c>
      <c r="H30" s="368">
        <f>IFERROR(VLOOKUP(A30,'Control -LR-ES Julio 2023'!$H$7:$N$23,4,FALSE),"0")</f>
        <v>0</v>
      </c>
      <c r="I30" s="326">
        <f t="shared" si="1"/>
        <v>400</v>
      </c>
      <c r="J30" s="368" t="s">
        <v>12</v>
      </c>
      <c r="K30" s="385">
        <f>I30*D30</f>
        <v>1116</v>
      </c>
      <c r="L30" s="454"/>
      <c r="M30" s="373" t="s">
        <v>247</v>
      </c>
      <c r="N30" s="372">
        <f t="shared" si="3"/>
        <v>400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Julio 2023'!$H$7:$N$23,3,FALSE),"0")</f>
        <v>0</v>
      </c>
      <c r="F31" s="368" t="str">
        <f>IFERROR(VLOOKUP(A31,'Control -LR-ES Julio 2023'!$H$7:$N$23,2,FALSE),"0")</f>
        <v>0</v>
      </c>
      <c r="G31" s="368" t="str">
        <f>IFERROR(VLOOKUP(A31,'Control -LR-ES Julio 2023'!$H$7:$N$23,5,FALSE),"0")</f>
        <v>0</v>
      </c>
      <c r="H31" s="368" t="str">
        <f>IFERROR(VLOOKUP(A31,'Control -LR-ES Julio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Julio 2023'!$H$7:$N$23,3,FALSE),"0")</f>
        <v>0</v>
      </c>
      <c r="F32" s="368" t="str">
        <f>IFERROR(VLOOKUP(A32,'Control -LR-ES Julio 2023'!$H$7:$N$23,2,FALSE),"0")</f>
        <v>0</v>
      </c>
      <c r="G32" s="368" t="str">
        <f>IFERROR(VLOOKUP(A32,'Control -LR-ES Julio 2023'!$H$7:$N$23,5,FALSE),"0")</f>
        <v>0</v>
      </c>
      <c r="H32" s="368" t="str">
        <f>IFERROR(VLOOKUP(A32,'Control -LR-ES Julio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Julio 2023'!$H$7:$N$23,3,FALSE),"0")</f>
        <v>0</v>
      </c>
      <c r="F33" s="368" t="str">
        <f>IFERROR(VLOOKUP(A33,'Control -LR-ES Julio 2023'!$H$7:$N$23,2,FALSE),"0")</f>
        <v>0</v>
      </c>
      <c r="G33" s="368" t="str">
        <f>IFERROR(VLOOKUP(A33,'Control -LR-ES Julio 2023'!$H$7:$N$23,5,FALSE),"0")</f>
        <v>0</v>
      </c>
      <c r="H33" s="368" t="str">
        <f>IFERROR(VLOOKUP(A33,'Control -LR-ES Julio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Julio 2023'!$H$7:$N$23,3,FALSE),"0")</f>
        <v>0</v>
      </c>
      <c r="F34" s="368" t="str">
        <f>IFERROR(VLOOKUP(A34,'Control -LR-ES Julio 2023'!$H$7:$N$23,2,FALSE),"0")</f>
        <v>0</v>
      </c>
      <c r="G34" s="368" t="str">
        <f>IFERROR(VLOOKUP(A34,'Control -LR-ES Julio 2023'!$H$7:$N$23,5,FALSE),"0")</f>
        <v>0</v>
      </c>
      <c r="H34" s="368" t="str">
        <f>IFERROR(VLOOKUP(A34,'Control -LR-ES Julio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Julio 2023'!$H$7:$N$23,3,FALSE),"0")</f>
        <v>0</v>
      </c>
      <c r="F35" s="368">
        <f>IFERROR(VLOOKUP(A35,'Control -LR-ES Julio 2023'!$H$7:$N$23,2,FALSE),"0")</f>
        <v>0</v>
      </c>
      <c r="G35" s="368">
        <f>IFERROR(VLOOKUP(A35,'Control -LR-ES Julio 2023'!$H$7:$N$23,5,FALSE),"0")</f>
        <v>0</v>
      </c>
      <c r="H35" s="368">
        <f>IFERROR(VLOOKUP(A35,'Control -LR-ES Julio 2023'!$H$7:$N$23,4,FALSE),"0")</f>
        <v>650</v>
      </c>
      <c r="I35" s="326">
        <f t="shared" si="1"/>
        <v>650</v>
      </c>
      <c r="J35" s="375" t="s">
        <v>12</v>
      </c>
      <c r="K35" s="385">
        <f t="shared" si="2"/>
        <v>4374.5</v>
      </c>
      <c r="L35" s="454"/>
      <c r="M35" s="373" t="s">
        <v>155</v>
      </c>
      <c r="N35" s="372">
        <f t="shared" si="3"/>
        <v>650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Julio 2023'!$H$7:$N$23,3,FALSE),"0")</f>
        <v>0</v>
      </c>
      <c r="F36" s="368" t="str">
        <f>IFERROR(VLOOKUP(A36,'Control -LR-ES Julio 2023'!$H$7:$N$23,2,FALSE),"0")</f>
        <v>0</v>
      </c>
      <c r="G36" s="368" t="str">
        <f>IFERROR(VLOOKUP(A36,'Control -LR-ES Julio 2023'!$H$7:$N$23,5,FALSE),"0")</f>
        <v>0</v>
      </c>
      <c r="H36" s="368" t="str">
        <f>IFERROR(VLOOKUP(A36,'Control -LR-ES Julio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Julio 2023'!$H$7:$N$23,3,FALSE),"0")</f>
        <v>0</v>
      </c>
      <c r="F37" s="368">
        <f>IFERROR(VLOOKUP(A37,'Control -LR-ES Julio 2023'!$H$7:$N$23,2,FALSE),"0")</f>
        <v>460</v>
      </c>
      <c r="G37" s="368">
        <f>IFERROR(VLOOKUP(A37,'Control -LR-ES Julio 2023'!$H$7:$N$23,5,FALSE),"0")</f>
        <v>0</v>
      </c>
      <c r="H37" s="368">
        <f>IFERROR(VLOOKUP(A37,'Control -LR-ES Julio 2023'!$H$7:$N$23,4,FALSE),"0")</f>
        <v>0</v>
      </c>
      <c r="I37" s="326">
        <f t="shared" si="1"/>
        <v>460</v>
      </c>
      <c r="J37" s="375" t="s">
        <v>12</v>
      </c>
      <c r="K37" s="385">
        <f t="shared" si="2"/>
        <v>1508.8</v>
      </c>
      <c r="L37" s="454">
        <f>D37*200</f>
        <v>656</v>
      </c>
      <c r="M37" s="373" t="s">
        <v>75</v>
      </c>
      <c r="N37" s="477">
        <f>I37/200</f>
        <v>2.2999999999999998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Julio 2023'!$H$7:$N$23,3,FALSE),"0")</f>
        <v>400</v>
      </c>
      <c r="F38" s="368">
        <f>IFERROR(VLOOKUP(A38,'Control -LR-ES Julio 2023'!$H$7:$N$23,2,FALSE),"0")</f>
        <v>0</v>
      </c>
      <c r="G38" s="368">
        <f>IFERROR(VLOOKUP(A38,'Control -LR-ES Julio 2023'!$H$7:$N$23,5,FALSE),"0")</f>
        <v>0</v>
      </c>
      <c r="H38" s="368">
        <f>IFERROR(VLOOKUP(A38,'Control -LR-ES Julio 2023'!$H$7:$N$23,4,FALSE),"0")</f>
        <v>0</v>
      </c>
      <c r="I38" s="326">
        <f t="shared" si="1"/>
        <v>400</v>
      </c>
      <c r="J38" s="375" t="s">
        <v>12</v>
      </c>
      <c r="K38" s="385">
        <f t="shared" si="2"/>
        <v>2236</v>
      </c>
      <c r="L38" s="454"/>
      <c r="M38" s="373" t="s">
        <v>248</v>
      </c>
      <c r="N38" s="372">
        <f t="shared" si="3"/>
        <v>400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Julio 2023'!$H$7:$N$23,3,FALSE),"0")</f>
        <v>0</v>
      </c>
      <c r="F39" s="368">
        <f>IFERROR(VLOOKUP(A39,'Control -LR-ES Julio 2023'!$H$7:$N$23,2,FALSE),"0")</f>
        <v>0</v>
      </c>
      <c r="G39" s="368">
        <f>IFERROR(VLOOKUP(A39,'Control -LR-ES Julio 2023'!$H$7:$N$23,5,FALSE),"0")</f>
        <v>0</v>
      </c>
      <c r="H39" s="368">
        <f>IFERROR(VLOOKUP(A39,'Control -LR-ES Julio 2023'!$H$7:$N$23,4,FALSE),"0")</f>
        <v>200</v>
      </c>
      <c r="I39" s="326">
        <f t="shared" si="1"/>
        <v>200</v>
      </c>
      <c r="J39" s="368" t="s">
        <v>12</v>
      </c>
      <c r="K39" s="385">
        <f t="shared" si="2"/>
        <v>1092</v>
      </c>
      <c r="L39" s="454"/>
      <c r="M39" s="373" t="s">
        <v>189</v>
      </c>
      <c r="N39" s="372">
        <f t="shared" si="3"/>
        <v>200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Julio 2023'!$H$7:$N$23,3,FALSE),"0")</f>
        <v>0</v>
      </c>
      <c r="F40" s="368" t="str">
        <f>IFERROR(VLOOKUP(A40,'Control -LR-ES Julio 2023'!$H$7:$N$23,2,FALSE),"0")</f>
        <v>0</v>
      </c>
      <c r="G40" s="368" t="str">
        <f>IFERROR(VLOOKUP(A40,'Control -LR-ES Julio 2023'!$H$7:$N$23,5,FALSE),"0")</f>
        <v>0</v>
      </c>
      <c r="H40" s="368" t="str">
        <f>IFERROR(VLOOKUP(A40,'Control -LR-ES Julio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Julio 2023'!$H$7:$N$23,3,FALSE),"0")</f>
        <v>0</v>
      </c>
      <c r="F41" s="368" t="str">
        <f>IFERROR(VLOOKUP(A41,'Control -LR-ES Julio 2023'!$H$7:$N$23,2,FALSE),"0")</f>
        <v>0</v>
      </c>
      <c r="G41" s="368" t="str">
        <f>IFERROR(VLOOKUP(A41,'Control -LR-ES Julio 2023'!$H$7:$N$23,5,FALSE),"0")</f>
        <v>0</v>
      </c>
      <c r="H41" s="368" t="str">
        <f>IFERROR(VLOOKUP(A41,'Control -LR-ES Julio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Julio 2023'!$H$7:$N$23,3,FALSE),"0")</f>
        <v>0</v>
      </c>
      <c r="F42" s="368" t="str">
        <f>IFERROR(VLOOKUP(A42,'Control -LR-ES Julio 2023'!$H$7:$N$23,2,FALSE),"0")</f>
        <v>0</v>
      </c>
      <c r="G42" s="368" t="str">
        <f>IFERROR(VLOOKUP(A42,'Control -LR-ES Julio 2023'!$H$7:$N$23,5,FALSE),"0")</f>
        <v>0</v>
      </c>
      <c r="H42" s="368" t="str">
        <f>IFERROR(VLOOKUP(A42,'Control -LR-ES Julio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Julio 2023'!$H$7:$N$23,3,FALSE),"0")</f>
        <v>0</v>
      </c>
      <c r="F43" s="368" t="str">
        <f>IFERROR(VLOOKUP(A43,'Control -LR-ES Julio 2023'!$H$7:$N$23,2,FALSE),"0")</f>
        <v>0</v>
      </c>
      <c r="G43" s="368" t="str">
        <f>IFERROR(VLOOKUP(A43,'Control -LR-ES Julio 2023'!$H$7:$N$23,5,FALSE),"0")</f>
        <v>0</v>
      </c>
      <c r="H43" s="368" t="str">
        <f>IFERROR(VLOOKUP(A43,'Control -LR-ES Julio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hidden="1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Julio 2023'!$H$7:$N$23,3,FALSE),"0")</f>
        <v>0</v>
      </c>
      <c r="F44" s="368">
        <f>IFERROR(VLOOKUP(A44,'Control -LR-ES Julio 2023'!$H$7:$N$23,2,FALSE),"0")</f>
        <v>0</v>
      </c>
      <c r="G44" s="368">
        <f>IFERROR(VLOOKUP(A44,'Control -LR-ES Julio 2023'!$H$7:$N$23,5,FALSE),"0")</f>
        <v>0</v>
      </c>
      <c r="H44" s="368">
        <f>IFERROR(VLOOKUP(A44,'Control -LR-ES Julio 2023'!$H$7:$N$23,4,FALSE),"0")</f>
        <v>0</v>
      </c>
      <c r="I44" s="326">
        <f t="shared" si="1"/>
        <v>0</v>
      </c>
      <c r="J44" s="375" t="s">
        <v>12</v>
      </c>
      <c r="K44" s="385">
        <f t="shared" si="2"/>
        <v>0</v>
      </c>
      <c r="L44" s="480">
        <f>D44*200</f>
        <v>1130</v>
      </c>
      <c r="M44" s="373" t="s">
        <v>399</v>
      </c>
      <c r="N44" s="372">
        <f t="shared" si="3"/>
        <v>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Julio 2023'!$H$7:$N$23,3,FALSE),"0")</f>
        <v>0</v>
      </c>
      <c r="F45" s="368" t="str">
        <f>IFERROR(VLOOKUP(A45,'Control -LR-ES Julio 2023'!$H$7:$N$23,2,FALSE),"0")</f>
        <v>0</v>
      </c>
      <c r="G45" s="368" t="str">
        <f>IFERROR(VLOOKUP(A45,'Control -LR-ES Julio 2023'!$H$7:$N$23,5,FALSE),"0")</f>
        <v>0</v>
      </c>
      <c r="H45" s="368" t="str">
        <f>IFERROR(VLOOKUP(A45,'Control -LR-ES Julio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Julio 2023'!$H$7:$N$23,3,FALSE),"0")</f>
        <v>0</v>
      </c>
      <c r="F46" s="368" t="str">
        <f>IFERROR(VLOOKUP(A46,'Control -LR-ES Julio 2023'!$H$7:$N$23,2,FALSE),"0")</f>
        <v>0</v>
      </c>
      <c r="G46" s="368" t="str">
        <f>IFERROR(VLOOKUP(A46,'Control -LR-ES Julio 2023'!$H$7:$N$23,5,FALSE),"0")</f>
        <v>0</v>
      </c>
      <c r="H46" s="368" t="str">
        <f>IFERROR(VLOOKUP(A46,'Control -LR-ES Julio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Julio 2023'!$H$7:$N$23,3,FALSE),"0")</f>
        <v>0</v>
      </c>
      <c r="F47" s="368" t="str">
        <f>IFERROR(VLOOKUP(A47,'Control -LR-ES Julio 2023'!$H$7:$N$23,2,FALSE),"0")</f>
        <v>0</v>
      </c>
      <c r="G47" s="368" t="str">
        <f>IFERROR(VLOOKUP(A47,'Control -LR-ES Julio 2023'!$H$7:$N$23,5,FALSE),"0")</f>
        <v>0</v>
      </c>
      <c r="H47" s="368" t="str">
        <f>IFERROR(VLOOKUP(A47,'Control -LR-ES Julio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Julio 2023'!$H$7:$N$23,3,FALSE),"0")</f>
        <v>0</v>
      </c>
      <c r="F48" s="368" t="str">
        <f>IFERROR(VLOOKUP(A48,'Control -LR-ES Julio 2023'!$H$7:$N$23,2,FALSE),"0")</f>
        <v>0</v>
      </c>
      <c r="G48" s="368" t="str">
        <f>IFERROR(VLOOKUP(A48,'Control -LR-ES Julio 2023'!$H$7:$N$23,5,FALSE),"0")</f>
        <v>0</v>
      </c>
      <c r="H48" s="368" t="str">
        <f>IFERROR(VLOOKUP(A48,'Control -LR-ES Julio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Julio 2023'!$H$7:$N$23,3,FALSE),"0")</f>
        <v>500</v>
      </c>
      <c r="F49" s="368">
        <f>IFERROR(VLOOKUP(A49,'Control -LR-ES Julio 2023'!$H$7:$N$23,2,FALSE),"0")</f>
        <v>0</v>
      </c>
      <c r="G49" s="368">
        <f>IFERROR(VLOOKUP(A49,'Control -LR-ES Julio 2023'!$H$7:$N$23,5,FALSE),"0")</f>
        <v>0</v>
      </c>
      <c r="H49" s="368">
        <f>IFERROR(VLOOKUP(A49,'Control -LR-ES Julio 2023'!$H$7:$N$23,4,FALSE),"0")</f>
        <v>0</v>
      </c>
      <c r="I49" s="326">
        <f t="shared" si="1"/>
        <v>500</v>
      </c>
      <c r="J49" s="375" t="s">
        <v>12</v>
      </c>
      <c r="K49" s="385">
        <f t="shared" si="2"/>
        <v>3110</v>
      </c>
      <c r="L49" s="454"/>
      <c r="M49" s="373" t="s">
        <v>336</v>
      </c>
      <c r="N49" s="372">
        <f t="shared" si="3"/>
        <v>500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Julio 2023'!$H$7:$N$23,3,FALSE),"0")</f>
        <v>0</v>
      </c>
      <c r="F50" s="368" t="str">
        <f>IFERROR(VLOOKUP(A50,'Control -LR-ES Julio 2023'!$H$7:$N$23,2,FALSE),"0")</f>
        <v>0</v>
      </c>
      <c r="G50" s="368" t="str">
        <f>IFERROR(VLOOKUP(A50,'Control -LR-ES Julio 2023'!$H$7:$N$23,5,FALSE),"0")</f>
        <v>0</v>
      </c>
      <c r="H50" s="368" t="str">
        <f>IFERROR(VLOOKUP(A50,'Control -LR-ES Julio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Julio 2023'!$H$7:$N$23,3,FALSE),"0")</f>
        <v>0</v>
      </c>
      <c r="F51" s="368" t="str">
        <f>IFERROR(VLOOKUP(A51,'Control -LR-ES Julio 2023'!$H$7:$N$23,2,FALSE),"0")</f>
        <v>0</v>
      </c>
      <c r="G51" s="368" t="str">
        <f>IFERROR(VLOOKUP(A51,'Control -LR-ES Julio 2023'!$H$7:$N$23,5,FALSE),"0")</f>
        <v>0</v>
      </c>
      <c r="H51" s="368" t="str">
        <f>IFERROR(VLOOKUP(A51,'Control -LR-ES Julio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Julio 2023'!$H$7:$N$23,3,FALSE),"0")</f>
        <v>0</v>
      </c>
      <c r="F52" s="368" t="str">
        <f>IFERROR(VLOOKUP(A52,'Control -LR-ES Julio 2023'!$H$7:$N$23,2,FALSE),"0")</f>
        <v>0</v>
      </c>
      <c r="G52" s="368" t="str">
        <f>IFERROR(VLOOKUP(A52,'Control -LR-ES Julio 2023'!$H$7:$N$23,5,FALSE),"0")</f>
        <v>0</v>
      </c>
      <c r="H52" s="368" t="str">
        <f>IFERROR(VLOOKUP(A52,'Control -LR-ES Julio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hidden="1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Julio 2023'!$H$7:$N$23,3,FALSE),"0")</f>
        <v>0</v>
      </c>
      <c r="F53" s="368">
        <f>IFERROR(VLOOKUP(A53,'Control -LR-ES Julio 2023'!$H$7:$N$23,2,FALSE),"0")</f>
        <v>0</v>
      </c>
      <c r="G53" s="368">
        <f>IFERROR(VLOOKUP(A53,'Control -LR-ES Julio 2023'!$H$7:$N$23,5,FALSE),"0")</f>
        <v>0</v>
      </c>
      <c r="H53" s="368">
        <f>IFERROR(VLOOKUP(A53,'Control -LR-ES Julio 2023'!$H$7:$N$23,4,FALSE),"0")</f>
        <v>0</v>
      </c>
      <c r="I53" s="326">
        <f t="shared" si="1"/>
        <v>0</v>
      </c>
      <c r="J53" s="375"/>
      <c r="K53" s="385">
        <f t="shared" si="2"/>
        <v>0</v>
      </c>
      <c r="L53" s="454"/>
      <c r="M53" s="373" t="s">
        <v>261</v>
      </c>
      <c r="N53" s="477">
        <f>I53/200</f>
        <v>0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Julio 2023'!$H$7:$N$23,3,FALSE),"0")</f>
        <v>890</v>
      </c>
      <c r="F54" s="368">
        <f>IFERROR(VLOOKUP(A54,'Control -LR-ES Julio 2023'!$H$7:$N$23,2,FALSE),"0")</f>
        <v>0</v>
      </c>
      <c r="G54" s="368">
        <f>IFERROR(VLOOKUP(A54,'Control -LR-ES Julio 2023'!$H$7:$N$23,5,FALSE),"0")</f>
        <v>0</v>
      </c>
      <c r="H54" s="368">
        <f>IFERROR(VLOOKUP(A54,'Control -LR-ES Julio 2023'!$H$7:$N$23,4,FALSE),"0")</f>
        <v>0</v>
      </c>
      <c r="I54" s="326">
        <f t="shared" si="1"/>
        <v>890</v>
      </c>
      <c r="J54" s="375" t="s">
        <v>12</v>
      </c>
      <c r="K54" s="385">
        <f t="shared" si="2"/>
        <v>4975.0999999999995</v>
      </c>
      <c r="L54" s="454"/>
      <c r="M54" s="373">
        <v>20002380</v>
      </c>
      <c r="N54" s="372">
        <f t="shared" si="3"/>
        <v>890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Julio 2023'!$H$7:$N$23,3,FALSE),"0")</f>
        <v>0</v>
      </c>
      <c r="F55" s="368" t="str">
        <f>IFERROR(VLOOKUP(A55,'Control -LR-ES Julio 2023'!$H$7:$N$23,2,FALSE),"0")</f>
        <v>0</v>
      </c>
      <c r="G55" s="368" t="str">
        <f>IFERROR(VLOOKUP(A55,'Control -LR-ES Julio 2023'!$H$7:$N$23,5,FALSE),"0")</f>
        <v>0</v>
      </c>
      <c r="H55" s="368" t="str">
        <f>IFERROR(VLOOKUP(A55,'Control -LR-ES Julio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1790</v>
      </c>
      <c r="F56" s="326">
        <f>SUM(F8:F55)</f>
        <v>4870</v>
      </c>
      <c r="G56" s="326">
        <f>SUM(G8:G55)</f>
        <v>50</v>
      </c>
      <c r="H56" s="326">
        <f>SUM(H8:H55)</f>
        <v>850</v>
      </c>
      <c r="I56" s="333">
        <f>SUM(I8:I55)</f>
        <v>7560</v>
      </c>
      <c r="J56" s="390" t="s">
        <v>12</v>
      </c>
      <c r="K56" s="461">
        <f>SUM(K8:K55)</f>
        <v>41996.299999999996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41996.299999999996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0.24576212666353939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10321.099999999999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0.62042846631727089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26055.7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3.6431780894983609E-3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0.13016622892969143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5466.5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Julio 2023'!F63</f>
        <v>2457149.9822640219</v>
      </c>
      <c r="I66" s="279">
        <v>0.3</v>
      </c>
      <c r="J66" s="368" t="s">
        <v>10</v>
      </c>
      <c r="K66" s="395">
        <f>(H66*I66)</f>
        <v>737144.99467920652</v>
      </c>
      <c r="L66" s="386"/>
      <c r="M66" s="342">
        <v>20002369</v>
      </c>
      <c r="N66" s="381">
        <f>H66</f>
        <v>2457149.9822640219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Julio 2023'!F63</f>
        <v>2457149.9822640219</v>
      </c>
      <c r="I67" s="279">
        <v>0.1</v>
      </c>
      <c r="J67" s="368" t="s">
        <v>10</v>
      </c>
      <c r="K67" s="395">
        <f>(H67*I67)</f>
        <v>245714.99822640221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42834.291999999994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982859.99290560873</v>
      </c>
      <c r="J70" s="565"/>
      <c r="K70" s="541"/>
      <c r="L70" s="474">
        <f>I70/272</f>
        <v>3613.4558562706202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>
        <f>L70+I69</f>
        <v>46447.747856270616</v>
      </c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>
        <f>L72+'Certifi, servi.EM Julio 2023'!J69</f>
        <v>136610.16964067655</v>
      </c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2.250,00"/>
        <filter val="200,00"/>
        <filter val="400,00"/>
        <filter val="460,00"/>
        <filter val="50,00"/>
        <filter val="500,00"/>
        <filter val="530,00"/>
        <filter val="590,00"/>
        <filter val="640,00"/>
        <filter val="650,00"/>
        <filter val="7.560,00"/>
        <filter val="890,00"/>
      </filters>
    </filterColumn>
  </autoFilter>
  <mergeCells count="22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ACFB-1C25-4270-A454-04C57B4282C7}">
  <sheetPr>
    <pageSetUpPr fitToPage="1"/>
  </sheetPr>
  <dimension ref="A1:N91"/>
  <sheetViews>
    <sheetView topLeftCell="C1" zoomScale="98" zoomScaleNormal="98" workbookViewId="0">
      <selection activeCell="H20" sqref="H20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80086652</v>
      </c>
      <c r="C4" s="438">
        <v>45127</v>
      </c>
      <c r="D4" s="368" t="s">
        <v>65</v>
      </c>
      <c r="E4" s="368">
        <v>2250</v>
      </c>
      <c r="F4" s="368" t="s">
        <v>323</v>
      </c>
      <c r="G4" s="393"/>
    </row>
    <row r="5" spans="2:14" x14ac:dyDescent="0.2">
      <c r="B5" s="368">
        <v>80086652</v>
      </c>
      <c r="C5" s="438">
        <v>45127</v>
      </c>
      <c r="D5" s="368" t="s">
        <v>32</v>
      </c>
      <c r="E5" s="368">
        <v>640</v>
      </c>
      <c r="F5" s="368" t="s">
        <v>323</v>
      </c>
      <c r="G5" s="393"/>
    </row>
    <row r="6" spans="2:14" x14ac:dyDescent="0.2">
      <c r="B6" s="368">
        <v>80086652</v>
      </c>
      <c r="C6" s="438">
        <v>45127</v>
      </c>
      <c r="D6" s="368" t="s">
        <v>69</v>
      </c>
      <c r="E6" s="368">
        <v>400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80086652</v>
      </c>
      <c r="C7" s="438">
        <v>45127</v>
      </c>
      <c r="D7" s="368" t="s">
        <v>354</v>
      </c>
      <c r="E7" s="368">
        <v>590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80086652</v>
      </c>
      <c r="C8" s="438">
        <v>45127</v>
      </c>
      <c r="D8" s="368" t="s">
        <v>371</v>
      </c>
      <c r="E8" s="368">
        <v>460</v>
      </c>
      <c r="F8" s="368" t="s">
        <v>323</v>
      </c>
      <c r="H8" s="54" t="s">
        <v>32</v>
      </c>
      <c r="I8" s="496">
        <v>640</v>
      </c>
      <c r="J8" s="496"/>
      <c r="K8" s="496"/>
      <c r="L8" s="496"/>
      <c r="M8" s="496"/>
      <c r="N8" s="496">
        <v>640</v>
      </c>
    </row>
    <row r="9" spans="2:14" x14ac:dyDescent="0.2">
      <c r="B9" s="368">
        <v>80086652</v>
      </c>
      <c r="C9" s="438">
        <v>45127</v>
      </c>
      <c r="D9" s="368" t="s">
        <v>359</v>
      </c>
      <c r="E9" s="368">
        <v>530</v>
      </c>
      <c r="F9" s="368" t="s">
        <v>323</v>
      </c>
      <c r="H9" s="54" t="s">
        <v>69</v>
      </c>
      <c r="I9" s="496">
        <v>400</v>
      </c>
      <c r="J9" s="496"/>
      <c r="K9" s="496"/>
      <c r="L9" s="496"/>
      <c r="M9" s="496"/>
      <c r="N9" s="496">
        <v>400</v>
      </c>
    </row>
    <row r="10" spans="2:14" x14ac:dyDescent="0.2">
      <c r="B10" s="368"/>
      <c r="C10" s="438"/>
      <c r="D10" s="368" t="s">
        <v>377</v>
      </c>
      <c r="E10" s="368">
        <v>0</v>
      </c>
      <c r="F10" s="368" t="s">
        <v>323</v>
      </c>
      <c r="H10" s="54" t="s">
        <v>65</v>
      </c>
      <c r="I10" s="496">
        <v>2250</v>
      </c>
      <c r="J10" s="496"/>
      <c r="K10" s="496"/>
      <c r="L10" s="496"/>
      <c r="M10" s="496"/>
      <c r="N10" s="496">
        <v>2250</v>
      </c>
    </row>
    <row r="11" spans="2:14" x14ac:dyDescent="0.2">
      <c r="B11" s="368"/>
      <c r="C11" s="438"/>
      <c r="D11" s="368" t="s">
        <v>356</v>
      </c>
      <c r="E11" s="368">
        <v>0</v>
      </c>
      <c r="F11" s="368" t="s">
        <v>324</v>
      </c>
      <c r="H11" s="54" t="s">
        <v>329</v>
      </c>
      <c r="I11" s="496"/>
      <c r="J11" s="496">
        <v>500</v>
      </c>
      <c r="K11" s="496"/>
      <c r="L11" s="496"/>
      <c r="M11" s="496"/>
      <c r="N11" s="496">
        <v>500</v>
      </c>
    </row>
    <row r="12" spans="2:14" x14ac:dyDescent="0.2">
      <c r="B12" s="368">
        <v>80086649</v>
      </c>
      <c r="C12" s="438">
        <v>45127</v>
      </c>
      <c r="D12" s="368" t="s">
        <v>329</v>
      </c>
      <c r="E12" s="368">
        <v>500</v>
      </c>
      <c r="F12" s="368" t="s">
        <v>324</v>
      </c>
      <c r="H12" s="54" t="s">
        <v>77</v>
      </c>
      <c r="I12" s="496"/>
      <c r="J12" s="496"/>
      <c r="K12" s="496">
        <v>200</v>
      </c>
      <c r="L12" s="496"/>
      <c r="M12" s="496"/>
      <c r="N12" s="496">
        <v>200</v>
      </c>
    </row>
    <row r="13" spans="2:14" x14ac:dyDescent="0.2">
      <c r="B13" s="368">
        <v>80086649</v>
      </c>
      <c r="C13" s="438">
        <v>45127</v>
      </c>
      <c r="D13" s="368" t="s">
        <v>372</v>
      </c>
      <c r="E13" s="368">
        <v>400</v>
      </c>
      <c r="F13" s="368" t="s">
        <v>324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80086652</v>
      </c>
      <c r="C14" s="438">
        <v>45127</v>
      </c>
      <c r="D14" s="368" t="s">
        <v>77</v>
      </c>
      <c r="E14" s="368">
        <v>200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/>
      <c r="C15" s="438"/>
      <c r="D15" s="368" t="s">
        <v>261</v>
      </c>
      <c r="E15" s="368">
        <v>0</v>
      </c>
      <c r="F15" s="368" t="s">
        <v>325</v>
      </c>
      <c r="H15" s="54" t="s">
        <v>354</v>
      </c>
      <c r="I15" s="496">
        <v>590</v>
      </c>
      <c r="J15" s="496"/>
      <c r="K15" s="496"/>
      <c r="L15" s="496"/>
      <c r="M15" s="496"/>
      <c r="N15" s="496">
        <v>590</v>
      </c>
    </row>
    <row r="16" spans="2:14" x14ac:dyDescent="0.2">
      <c r="B16" s="368">
        <v>80086652</v>
      </c>
      <c r="C16" s="438">
        <v>45127</v>
      </c>
      <c r="D16" s="368" t="s">
        <v>369</v>
      </c>
      <c r="E16" s="368">
        <v>650</v>
      </c>
      <c r="F16" s="368" t="s">
        <v>325</v>
      </c>
      <c r="H16" s="54" t="s">
        <v>369</v>
      </c>
      <c r="I16" s="496"/>
      <c r="J16" s="496"/>
      <c r="K16" s="496">
        <v>650</v>
      </c>
      <c r="L16" s="496"/>
      <c r="M16" s="496"/>
      <c r="N16" s="496">
        <v>650</v>
      </c>
    </row>
    <row r="17" spans="2:14" x14ac:dyDescent="0.2">
      <c r="B17" s="368">
        <v>80086649</v>
      </c>
      <c r="C17" s="438">
        <v>45127</v>
      </c>
      <c r="D17" s="368" t="s">
        <v>37</v>
      </c>
      <c r="E17" s="368">
        <v>50</v>
      </c>
      <c r="F17" s="368" t="s">
        <v>326</v>
      </c>
      <c r="H17" s="54" t="s">
        <v>356</v>
      </c>
      <c r="I17" s="496"/>
      <c r="J17" s="496">
        <v>0</v>
      </c>
      <c r="K17" s="496"/>
      <c r="L17" s="496"/>
      <c r="M17" s="496"/>
      <c r="N17" s="496">
        <v>0</v>
      </c>
    </row>
    <row r="18" spans="2:14" x14ac:dyDescent="0.2">
      <c r="B18" s="368" t="s">
        <v>429</v>
      </c>
      <c r="C18" s="438">
        <v>45127</v>
      </c>
      <c r="D18" s="368" t="s">
        <v>384</v>
      </c>
      <c r="E18" s="368">
        <v>890</v>
      </c>
      <c r="F18" s="368" t="s">
        <v>324</v>
      </c>
      <c r="H18" s="54" t="s">
        <v>371</v>
      </c>
      <c r="I18" s="496">
        <v>460</v>
      </c>
      <c r="J18" s="496"/>
      <c r="K18" s="496"/>
      <c r="L18" s="496"/>
      <c r="M18" s="496"/>
      <c r="N18" s="496">
        <v>460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890</v>
      </c>
      <c r="K19" s="496"/>
      <c r="L19" s="496"/>
      <c r="M19" s="496"/>
      <c r="N19" s="496">
        <v>890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0</v>
      </c>
      <c r="L20" s="496"/>
      <c r="M20" s="496"/>
      <c r="N20" s="496">
        <v>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0</v>
      </c>
      <c r="J21" s="496"/>
      <c r="K21" s="496"/>
      <c r="L21" s="496"/>
      <c r="M21" s="496"/>
      <c r="N21" s="496">
        <v>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530</v>
      </c>
      <c r="J22" s="496"/>
      <c r="K22" s="496"/>
      <c r="L22" s="496"/>
      <c r="M22" s="496"/>
      <c r="N22" s="496">
        <v>530</v>
      </c>
    </row>
    <row r="23" spans="2:14" x14ac:dyDescent="0.2">
      <c r="B23" s="368"/>
      <c r="C23" s="438"/>
      <c r="D23" s="368"/>
      <c r="E23" s="368"/>
      <c r="F23" s="368"/>
      <c r="H23" s="54" t="s">
        <v>372</v>
      </c>
      <c r="I23" s="496"/>
      <c r="J23" s="496">
        <v>400</v>
      </c>
      <c r="K23" s="496"/>
      <c r="L23" s="496"/>
      <c r="M23" s="496"/>
      <c r="N23" s="496">
        <v>400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4870</v>
      </c>
      <c r="J24" s="496">
        <v>1790</v>
      </c>
      <c r="K24" s="496">
        <v>850</v>
      </c>
      <c r="L24" s="496">
        <v>50</v>
      </c>
      <c r="M24" s="496"/>
      <c r="N24" s="496">
        <v>7560</v>
      </c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31:F38 F19:F25" xr:uid="{920C37DB-F788-4BCB-84A9-BB7E36F94EFE}">
      <formula1>$C$53:$C$55</formula1>
    </dataValidation>
    <dataValidation type="list" allowBlank="1" showInputMessage="1" showErrorMessage="1" sqref="F4:F18" xr:uid="{9D31BFB7-F9CB-4E8E-BC34-DFB0B4883401}">
      <formula1>$C$45:$C$48</formula1>
    </dataValidation>
    <dataValidation type="list" allowBlank="1" showInputMessage="1" showErrorMessage="1" sqref="D4:D5 D7:D18" xr:uid="{6F4334FE-EB30-40F6-B468-FE9A5B01E8D0}">
      <formula1>$B$45:$B$91</formula1>
    </dataValidation>
    <dataValidation type="list" allowBlank="1" showInputMessage="1" showErrorMessage="1" sqref="D31" xr:uid="{4A5FD32C-CCBC-42C5-9378-BB3D59F7F9B5}">
      <formula1>$B$45:$B$63</formula1>
    </dataValidation>
    <dataValidation type="list" allowBlank="1" showInputMessage="1" showErrorMessage="1" sqref="D6" xr:uid="{D37CAC92-D3F4-4397-AAFD-623046439C63}">
      <formula1>$B$45:$B$82</formula1>
    </dataValidation>
    <dataValidation type="list" allowBlank="1" showInputMessage="1" showErrorMessage="1" sqref="D19:D25" xr:uid="{63255CD2-9E3B-4D35-88B7-CC6F11E3B3FA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D2B48-BA7F-4176-B206-870CD1DE1C7C}">
  <sheetPr filterMode="1">
    <tabColor rgb="FFFFC000"/>
    <pageSetUpPr fitToPage="1"/>
  </sheetPr>
  <dimension ref="A2:W151"/>
  <sheetViews>
    <sheetView showGridLines="0" topLeftCell="A123" zoomScale="71" zoomScaleNormal="71" workbookViewId="0">
      <selection activeCell="C41" sqref="C41:I41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Agosto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431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Agosto 2023'!$H$8:$L$33,2,FALSE),"0")</f>
        <v>150</v>
      </c>
      <c r="F8" s="481">
        <f>IFERROR(VLOOKUP(A8,'Control-EM Agosto 2023'!$H$6:$L$33,3,FALSE),"0")</f>
        <v>2650</v>
      </c>
      <c r="G8" s="371">
        <f t="shared" ref="G8:G55" si="0">E8+F8</f>
        <v>2800</v>
      </c>
      <c r="H8" s="368" t="s">
        <v>12</v>
      </c>
      <c r="I8" s="238">
        <f t="shared" ref="I8:I54" si="1">IFERROR(+D8*G8,"")</f>
        <v>8456</v>
      </c>
      <c r="J8" s="295"/>
      <c r="K8" s="270">
        <f t="shared" ref="K8:K44" si="2">I8+F8</f>
        <v>11106</v>
      </c>
      <c r="M8" s="373" t="s">
        <v>169</v>
      </c>
      <c r="N8" s="372">
        <f>G8</f>
        <v>2800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Agosto 2023'!$H$8:$L$33,2,FALSE),"0")</f>
        <v>0</v>
      </c>
      <c r="F9" s="481" t="str">
        <f>IFERROR(VLOOKUP(A9,'Control-EM Agosto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Agosto 2023'!$H$8:$L$33,2,FALSE),"0")</f>
        <v>485</v>
      </c>
      <c r="F10" s="481">
        <f>IFERROR(VLOOKUP(A10,'Control-EM Agosto 2023'!$H$6:$L$33,3,FALSE),"0")</f>
        <v>0</v>
      </c>
      <c r="G10" s="371">
        <f t="shared" si="0"/>
        <v>485</v>
      </c>
      <c r="H10" s="368" t="s">
        <v>12</v>
      </c>
      <c r="I10" s="238">
        <f t="shared" si="1"/>
        <v>1959.4</v>
      </c>
      <c r="J10" s="295"/>
      <c r="K10" s="270">
        <f t="shared" si="2"/>
        <v>1959.4</v>
      </c>
      <c r="L10" s="373"/>
      <c r="M10" s="373" t="s">
        <v>152</v>
      </c>
      <c r="N10" s="372">
        <f t="shared" ref="N10:N55" si="4">G10</f>
        <v>485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Agosto 2023'!$H$8:$L$33,2,FALSE),"0")</f>
        <v>1228</v>
      </c>
      <c r="F11" s="481">
        <f>IFERROR(VLOOKUP(A11,'Control-EM Agosto 2023'!$H$6:$L$33,3,FALSE),"0")</f>
        <v>0</v>
      </c>
      <c r="G11" s="371">
        <f t="shared" si="0"/>
        <v>1228</v>
      </c>
      <c r="H11" s="368" t="s">
        <v>12</v>
      </c>
      <c r="I11" s="238">
        <f t="shared" si="1"/>
        <v>3757.6800000000003</v>
      </c>
      <c r="J11" s="295"/>
      <c r="K11" s="270">
        <f t="shared" si="2"/>
        <v>3757.6800000000003</v>
      </c>
      <c r="L11" s="373"/>
      <c r="M11" s="373" t="s">
        <v>154</v>
      </c>
      <c r="N11" s="372">
        <f t="shared" si="4"/>
        <v>1228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Agosto 2023'!$H$8:$L$33,2,FALSE),"0")</f>
        <v>0</v>
      </c>
      <c r="F12" s="371" t="str">
        <f>IFERROR(VLOOKUP(A12,'Control-EM Agosto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Agosto 2023'!$H$8:$L$33,2,FALSE),"0")</f>
        <v>0</v>
      </c>
      <c r="F13" s="371" t="str">
        <f>IFERROR(VLOOKUP(A13,'Control-EM Agosto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Agosto 2023'!$H$8:$L$33,2,FALSE),"0")</f>
        <v>0</v>
      </c>
      <c r="F14" s="371" t="str">
        <f>IFERROR(VLOOKUP(A14,'Control-EM Agosto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Agosto 2023'!$H$8:$L$33,2,FALSE),"0")</f>
        <v>400</v>
      </c>
      <c r="F15" s="481">
        <f>IFERROR(VLOOKUP(A15,'Control-EM Agosto 2023'!$H$6:$L$33,3,FALSE),"0")</f>
        <v>0</v>
      </c>
      <c r="G15" s="371">
        <f t="shared" si="0"/>
        <v>400</v>
      </c>
      <c r="H15" s="368" t="s">
        <v>12</v>
      </c>
      <c r="I15" s="238">
        <f t="shared" si="1"/>
        <v>1755.9999999999998</v>
      </c>
      <c r="J15" s="295"/>
      <c r="K15" s="270">
        <f t="shared" si="2"/>
        <v>1755.9999999999998</v>
      </c>
      <c r="L15" s="373"/>
      <c r="M15" s="373" t="s">
        <v>156</v>
      </c>
      <c r="N15" s="372">
        <f t="shared" si="4"/>
        <v>400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Agosto 2023'!$H$8:$L$33,2,FALSE),"0")</f>
        <v>400</v>
      </c>
      <c r="F16" s="481">
        <f>IFERROR(VLOOKUP(A16,'Control-EM Agosto 2023'!$H$6:$L$33,3,FALSE),"0")</f>
        <v>0</v>
      </c>
      <c r="G16" s="371">
        <f t="shared" si="0"/>
        <v>400</v>
      </c>
      <c r="H16" s="375" t="s">
        <v>12</v>
      </c>
      <c r="I16" s="238">
        <f t="shared" si="1"/>
        <v>1404</v>
      </c>
      <c r="J16" s="295"/>
      <c r="K16" s="270">
        <f t="shared" si="2"/>
        <v>1404</v>
      </c>
      <c r="L16" s="373"/>
      <c r="M16" s="373" t="s">
        <v>347</v>
      </c>
      <c r="N16" s="372">
        <f t="shared" si="4"/>
        <v>400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Agosto 2023'!$H$8:$L$33,2,FALSE),"0")</f>
        <v>0</v>
      </c>
      <c r="F17" s="371" t="str">
        <f>IFERROR(VLOOKUP(A17,'Control-EM Agosto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Agosto 2023'!$H$8:$L$33,2,FALSE),"0")</f>
        <v>600</v>
      </c>
      <c r="F18" s="371">
        <f>IFERROR(VLOOKUP(A18,'Control-EM Agosto 2023'!$H$6:$L$33,3,FALSE),"0")</f>
        <v>0</v>
      </c>
      <c r="G18" s="371">
        <f t="shared" si="0"/>
        <v>600</v>
      </c>
      <c r="H18" s="375" t="s">
        <v>12</v>
      </c>
      <c r="I18" s="238">
        <f t="shared" si="1"/>
        <v>900</v>
      </c>
      <c r="J18" s="295"/>
      <c r="K18" s="270">
        <f t="shared" si="2"/>
        <v>900</v>
      </c>
      <c r="L18" s="373"/>
      <c r="M18" s="373" t="s">
        <v>252</v>
      </c>
      <c r="N18" s="372">
        <f t="shared" si="4"/>
        <v>600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Agosto 2023'!$H$8:$L$33,2,FALSE),"0")</f>
        <v>45</v>
      </c>
      <c r="F19" s="481">
        <f>IFERROR(VLOOKUP(A19,'Control-EM Agosto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Agosto 2023'!$H$8:$L$33,2,FALSE),"0")</f>
        <v>0</v>
      </c>
      <c r="F20" s="371" t="str">
        <f>IFERROR(VLOOKUP(A20,'Control-EM Agosto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Agosto 2023'!$H$8:$L$33,2,FALSE),"0")</f>
        <v>0</v>
      </c>
      <c r="F21" s="371" t="str">
        <f>IFERROR(VLOOKUP(A21,'Control-EM Agosto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>
        <f>IFERROR(VLOOKUP(A22,'Control-EM Agosto 2023'!$H$8:$L$33,2,FALSE),"0")</f>
        <v>0</v>
      </c>
      <c r="F22" s="371">
        <f>IFERROR(VLOOKUP(A22,'Control-EM Agosto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Agosto 2023'!$H$8:$L$33,2,FALSE),"0")</f>
        <v>0</v>
      </c>
      <c r="F23" s="371" t="str">
        <f>IFERROR(VLOOKUP(A23,'Control-EM Agosto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Agosto 2023'!$H$8:$L$33,2,FALSE),"0")</f>
        <v>0</v>
      </c>
      <c r="F24" s="371" t="str">
        <f>IFERROR(VLOOKUP(A24,'Control-EM Agosto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Agosto 2023'!$H$8:$L$33,2,FALSE),"0")</f>
        <v>0</v>
      </c>
      <c r="F25" s="481">
        <f>IFERROR(VLOOKUP(A25,'Control-EM Agosto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Agosto 2023'!$H$8:$L$33,2,FALSE),"0")</f>
        <v>0</v>
      </c>
      <c r="F26" s="371" t="str">
        <f>IFERROR(VLOOKUP(A26,'Control-EM Agosto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Agosto 2023'!$H$8:$L$33,2,FALSE),"0")</f>
        <v>0</v>
      </c>
      <c r="F27" s="371" t="str">
        <f>IFERROR(VLOOKUP(A27,'Control-EM Agosto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Agosto 2023'!$H$8:$L$33,2,FALSE),"0")</f>
        <v>0</v>
      </c>
      <c r="F28" s="481">
        <f>IFERROR(VLOOKUP(A28,'Control-EM Agosto 2023'!$H$6:$L$33,3,FALSE),"0")</f>
        <v>2150</v>
      </c>
      <c r="G28" s="371">
        <f t="shared" si="0"/>
        <v>2150</v>
      </c>
      <c r="H28" s="375" t="s">
        <v>12</v>
      </c>
      <c r="I28" s="238">
        <f t="shared" si="1"/>
        <v>15888.5</v>
      </c>
      <c r="J28" s="295"/>
      <c r="K28" s="270">
        <f t="shared" si="2"/>
        <v>18038.5</v>
      </c>
      <c r="L28" s="358"/>
      <c r="M28" s="373" t="s">
        <v>176</v>
      </c>
      <c r="N28" s="372">
        <f t="shared" si="4"/>
        <v>2150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Agosto 2023'!$H$8:$L$33,2,FALSE),"0")</f>
        <v>0</v>
      </c>
      <c r="F29" s="371" t="str">
        <f>IFERROR(VLOOKUP(A29,'Control-EM Agosto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Agosto 2023'!$H$8:$L$33,2,FALSE),"0")</f>
        <v>0</v>
      </c>
      <c r="F30" s="371" t="str">
        <f>IFERROR(VLOOKUP(A30,'Control-EM Agosto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Agosto 2023'!$H$8:$L$33,2,FALSE),"0")</f>
        <v>0</v>
      </c>
      <c r="F31" s="371" t="str">
        <f>IFERROR(VLOOKUP(A31,'Control-EM Agosto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Agosto 2023'!$H$8:$L$33,2,FALSE),"0")</f>
        <v>80</v>
      </c>
      <c r="F32" s="481">
        <f>IFERROR(VLOOKUP(A32,'Control-EM Agosto 2023'!$H$6:$L$33,3,FALSE),"0")</f>
        <v>0</v>
      </c>
      <c r="G32" s="371">
        <f t="shared" si="0"/>
        <v>80</v>
      </c>
      <c r="H32" s="368" t="s">
        <v>12</v>
      </c>
      <c r="I32" s="238">
        <f t="shared" si="1"/>
        <v>397.59999999999997</v>
      </c>
      <c r="J32" s="295"/>
      <c r="K32" s="270">
        <f t="shared" si="2"/>
        <v>397.59999999999997</v>
      </c>
      <c r="M32" s="373" t="s">
        <v>170</v>
      </c>
      <c r="N32" s="372">
        <f t="shared" si="4"/>
        <v>80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Agosto 2023'!$H$8:$L$33,2,FALSE),"0")</f>
        <v>0</v>
      </c>
      <c r="F33" s="371" t="str">
        <f>IFERROR(VLOOKUP(A33,'Control-EM Agosto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Agosto 2023'!$H$8:$L$33,2,FALSE),"0")</f>
        <v>0</v>
      </c>
      <c r="F34" s="371" t="str">
        <f>IFERROR(VLOOKUP(A34,'Control-EM Agosto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Agosto 2023'!$H$8:$L$33,2,FALSE),"0")</f>
        <v>0</v>
      </c>
      <c r="F35" s="371" t="str">
        <f>IFERROR(VLOOKUP(A35,'Control-EM Agosto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Agosto 2023'!$H$8:$L$33,2,FALSE),"0")</f>
        <v>270</v>
      </c>
      <c r="F36" s="481">
        <f>IFERROR(VLOOKUP(A36,'Control-EM Agosto 2023'!$H$6:$L$33,3,FALSE),"0")</f>
        <v>0</v>
      </c>
      <c r="G36" s="371">
        <f t="shared" si="0"/>
        <v>270</v>
      </c>
      <c r="H36" s="375" t="s">
        <v>12</v>
      </c>
      <c r="I36" s="238">
        <f t="shared" si="1"/>
        <v>1817.1000000000001</v>
      </c>
      <c r="J36" s="295"/>
      <c r="K36" s="270">
        <f t="shared" si="2"/>
        <v>1817.1000000000001</v>
      </c>
      <c r="L36" s="358"/>
      <c r="M36" s="373" t="s">
        <v>155</v>
      </c>
      <c r="N36" s="372">
        <f t="shared" si="4"/>
        <v>270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Agosto 2023'!$H$8:$L$33,2,FALSE),"0")</f>
        <v>0</v>
      </c>
      <c r="F37" s="481">
        <f>IFERROR(VLOOKUP(A37,'Control-EM Agosto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Agosto 2023'!$H$8:$L$33,2,FALSE),"0")</f>
        <v>0</v>
      </c>
      <c r="F38" s="371" t="str">
        <f>IFERROR(VLOOKUP(A38,'Control-EM Agosto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Agosto 2023'!$H$8:$L$33,2,FALSE),"0")</f>
        <v>400</v>
      </c>
      <c r="F39" s="371">
        <f>IFERROR(VLOOKUP(A39,'Control-EM Agosto 2023'!$H$6:$L$33,3,FALSE),"0")</f>
        <v>0</v>
      </c>
      <c r="G39" s="371">
        <f t="shared" si="0"/>
        <v>400</v>
      </c>
      <c r="H39" s="375" t="s">
        <v>12</v>
      </c>
      <c r="I39" s="238">
        <f t="shared" si="1"/>
        <v>2236</v>
      </c>
      <c r="J39" s="295"/>
      <c r="K39" s="270">
        <f t="shared" si="2"/>
        <v>2236</v>
      </c>
      <c r="M39" s="373" t="s">
        <v>248</v>
      </c>
      <c r="N39" s="372">
        <f t="shared" si="4"/>
        <v>400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Agosto 2023'!$H$8:$L$33,2,FALSE),"0")</f>
        <v>0</v>
      </c>
      <c r="F40" s="481">
        <f>IFERROR(VLOOKUP(A40,'Control-EM Agosto 2023'!$H$6:$L$33,3,FALSE),"0")</f>
        <v>1380</v>
      </c>
      <c r="G40" s="371">
        <f t="shared" si="0"/>
        <v>1380</v>
      </c>
      <c r="H40" s="368" t="s">
        <v>12</v>
      </c>
      <c r="I40" s="238">
        <f t="shared" si="1"/>
        <v>7534.8</v>
      </c>
      <c r="J40" s="295"/>
      <c r="K40" s="270">
        <f t="shared" si="2"/>
        <v>8914.7999999999993</v>
      </c>
      <c r="M40" s="373" t="s">
        <v>189</v>
      </c>
      <c r="N40" s="372">
        <f t="shared" si="4"/>
        <v>1380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486" t="s">
        <v>436</v>
      </c>
      <c r="D41" s="487">
        <f t="shared" si="3"/>
        <v>4.3099999999999996</v>
      </c>
      <c r="E41" s="488">
        <f>IFERROR(VLOOKUP(A41,'Control-EM Agosto 2023'!$H$8:$L$33,2,FALSE),"0")</f>
        <v>0</v>
      </c>
      <c r="F41" s="488">
        <f>IFERROR(VLOOKUP(A41,'Control-EM Agosto 2023'!$H$6:$L$33,3,FALSE),"0")</f>
        <v>2600</v>
      </c>
      <c r="G41" s="488">
        <f t="shared" si="0"/>
        <v>2600</v>
      </c>
      <c r="H41" s="489" t="s">
        <v>12</v>
      </c>
      <c r="I41" s="490">
        <f t="shared" si="1"/>
        <v>11205.999999999998</v>
      </c>
      <c r="J41" s="295"/>
      <c r="K41" s="270">
        <f t="shared" si="2"/>
        <v>13805.999999999998</v>
      </c>
      <c r="M41" s="373"/>
      <c r="N41" s="372">
        <f t="shared" si="4"/>
        <v>2600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Agosto 2023'!$H$8:$L$33,2,FALSE),"0")</f>
        <v>0</v>
      </c>
      <c r="F42" s="481">
        <f>IFERROR(VLOOKUP(A42,'Control-EM Agosto 2023'!$H$6:$L$33,3,FALSE),"0")</f>
        <v>75</v>
      </c>
      <c r="G42" s="371">
        <f t="shared" si="0"/>
        <v>75</v>
      </c>
      <c r="H42" s="368" t="s">
        <v>12</v>
      </c>
      <c r="I42" s="238">
        <f t="shared" si="1"/>
        <v>307.5</v>
      </c>
      <c r="J42" s="295"/>
      <c r="K42" s="270">
        <f t="shared" si="2"/>
        <v>382.5</v>
      </c>
      <c r="L42" s="381"/>
      <c r="M42" s="373" t="s">
        <v>244</v>
      </c>
      <c r="N42" s="372">
        <f t="shared" si="4"/>
        <v>75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Agosto 2023'!$H$8:$L$33,2,FALSE),"0")</f>
        <v>790</v>
      </c>
      <c r="F43" s="481">
        <f>IFERROR(VLOOKUP(A43,'Control-EM Agosto 2023'!$H$6:$L$33,3,FALSE),"0")</f>
        <v>0</v>
      </c>
      <c r="G43" s="371">
        <f t="shared" si="0"/>
        <v>790</v>
      </c>
      <c r="H43" s="375" t="s">
        <v>12</v>
      </c>
      <c r="I43" s="238">
        <f t="shared" si="1"/>
        <v>3238.9999999999995</v>
      </c>
      <c r="J43" s="295"/>
      <c r="K43" s="270">
        <f t="shared" si="2"/>
        <v>3238.9999999999995</v>
      </c>
      <c r="M43" s="373" t="s">
        <v>249</v>
      </c>
      <c r="N43" s="372">
        <f t="shared" si="4"/>
        <v>790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Agosto 2023'!$H$8:$L$33,2,FALSE),"0")</f>
        <v>0</v>
      </c>
      <c r="F44" s="371" t="str">
        <f>IFERROR(VLOOKUP(A44,'Control-EM Agosto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>
        <f>IFERROR(VLOOKUP(A45,'Control-EM Agosto 2023'!$H$8:$L$33,2,FALSE),"0")</f>
        <v>0</v>
      </c>
      <c r="F45" s="371">
        <f>IFERROR(VLOOKUP(A45,'Control-EM Agosto 2023'!$H$6:$L$33,3,FALSE),"0")</f>
        <v>0</v>
      </c>
      <c r="G45" s="371">
        <f t="shared" si="0"/>
        <v>0</v>
      </c>
      <c r="H45" s="368" t="str">
        <f>IFERROR(VLOOKUP(A46,'Control -LR-ES Agosto 2023'!$H$7:$N$22,4,FALSE),"0")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Agosto 2023'!$H$8:$L$33,2,FALSE),"0")</f>
        <v>0</v>
      </c>
      <c r="F46" s="371" t="str">
        <f>IFERROR(VLOOKUP(A46,'Control-EM Agosto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Agosto 2023'!$H$8:$L$33,2,FALSE),"0")</f>
        <v>0</v>
      </c>
      <c r="F47" s="371" t="str">
        <f>IFERROR(VLOOKUP(A47,'Control-EM Agosto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>
        <f>IFERROR(VLOOKUP(A48,'Control-EM Agosto 2023'!$H$8:$L$33,2,FALSE),"0")</f>
        <v>0</v>
      </c>
      <c r="F48" s="371">
        <f>IFERROR(VLOOKUP(A48,'Control-EM Agosto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Agosto 2023'!$H$8:$L$33,2,FALSE),"0")</f>
        <v>200</v>
      </c>
      <c r="F49" s="481">
        <f>IFERROR(VLOOKUP(A49,'Control-EM Agosto 2023'!$H$6:$L$33,3,FALSE),"0")</f>
        <v>0</v>
      </c>
      <c r="G49" s="371">
        <f t="shared" si="0"/>
        <v>200</v>
      </c>
      <c r="H49" s="375" t="s">
        <v>12</v>
      </c>
      <c r="I49" s="238">
        <f t="shared" si="1"/>
        <v>1160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Agosto 2023'!$H$8:$L$33,2,FALSE),"0")</f>
        <v>0</v>
      </c>
      <c r="F50" s="371" t="str">
        <f>IFERROR(VLOOKUP(A50,'Control-EM Agosto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Agosto 2023'!$H$8:$L$33,2,FALSE),"0")</f>
        <v>0</v>
      </c>
      <c r="F51" s="371" t="str">
        <f>IFERROR(VLOOKUP(A51,'Control-EM Agosto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Agosto 2023'!$H$8:$L$33,2,FALSE),"0")</f>
        <v>0</v>
      </c>
      <c r="F52" s="371" t="str">
        <f>IFERROR(VLOOKUP(A52,'Control-EM Agosto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Agosto 2023'!$H$8:$L$33,2,FALSE),"0")</f>
        <v>0</v>
      </c>
      <c r="F53" s="371" t="str">
        <f>IFERROR(VLOOKUP(A53,'Control-EM Agosto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Agosto 2023'!$H$8:$L$33,2,FALSE),"0")</f>
        <v>1120</v>
      </c>
      <c r="F54" s="481">
        <f>IFERROR(VLOOKUP(A54,'Control-EM Agosto 2023'!$H$6:$L$33,3,FALSE),"0")</f>
        <v>0</v>
      </c>
      <c r="G54" s="371">
        <f t="shared" si="0"/>
        <v>1120</v>
      </c>
      <c r="H54" s="375" t="s">
        <v>12</v>
      </c>
      <c r="I54" s="238">
        <f t="shared" si="1"/>
        <v>6260.8</v>
      </c>
      <c r="J54" s="295"/>
      <c r="K54" s="295"/>
      <c r="L54" s="295"/>
      <c r="M54" s="373">
        <v>20002380</v>
      </c>
      <c r="N54" s="372">
        <f t="shared" si="4"/>
        <v>1120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Agosto 2023'!$H$8:$L$33,2,FALSE),"0")</f>
        <v>2310</v>
      </c>
      <c r="F55" s="481">
        <f>IFERROR(VLOOKUP(A55,'Control-EM Agosto 2023'!$H$6:$L$33,3,FALSE),"0")</f>
        <v>0</v>
      </c>
      <c r="G55" s="371">
        <f t="shared" si="0"/>
        <v>2310</v>
      </c>
      <c r="H55" s="375" t="s">
        <v>12</v>
      </c>
      <c r="I55" s="238">
        <f>IFERROR(+D55*G55,"")</f>
        <v>11388.3</v>
      </c>
      <c r="J55" s="295"/>
      <c r="K55" s="295"/>
      <c r="L55" s="295"/>
      <c r="M55" s="373">
        <v>20002186</v>
      </c>
      <c r="N55" s="372">
        <f t="shared" si="4"/>
        <v>2310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8478</v>
      </c>
      <c r="F56" s="326">
        <f>SUM(F8:F55)</f>
        <v>10955</v>
      </c>
      <c r="G56" s="333">
        <f>SUM(G8:G55)</f>
        <v>19433</v>
      </c>
      <c r="H56" s="390" t="s">
        <v>12</v>
      </c>
      <c r="I56" s="333">
        <f>SUM(I8:I55)</f>
        <v>87063.98000000001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87063.98000000001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54" t="s">
        <v>307</v>
      </c>
      <c r="D59" s="596"/>
      <c r="E59" s="596"/>
      <c r="F59" s="596"/>
      <c r="G59" s="597"/>
      <c r="H59" s="273">
        <f>I59/I58</f>
        <v>0.42307025247409996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36834.179999999993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57" t="s">
        <v>308</v>
      </c>
      <c r="D60" s="599"/>
      <c r="E60" s="599"/>
      <c r="F60" s="599"/>
      <c r="G60" s="600"/>
      <c r="H60" s="273">
        <f>I60/I58</f>
        <v>0.57692974752589987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50229.8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87063.98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79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79" t="s">
        <v>302</v>
      </c>
      <c r="D63" s="579"/>
      <c r="E63" s="579"/>
      <c r="F63" s="394">
        <v>2457149.9822640219</v>
      </c>
      <c r="G63" s="279">
        <v>0.6</v>
      </c>
      <c r="H63" s="368" t="s">
        <v>10</v>
      </c>
      <c r="I63" s="482">
        <f>(F63*G63)</f>
        <v>1474289.989358413</v>
      </c>
      <c r="J63" s="296"/>
      <c r="K63" s="410"/>
      <c r="L63" s="381"/>
      <c r="M63" s="342">
        <v>20002369</v>
      </c>
      <c r="N63" s="343">
        <f>F63</f>
        <v>2457149.9822640219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88320.968000000008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1474289.989358413</v>
      </c>
      <c r="I66" s="541"/>
      <c r="J66" s="298">
        <f>H66/272</f>
        <v>5420.1837844059301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93741.151784405942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120"/>
        <filter val="1228"/>
        <filter val="1380"/>
        <filter val="19.433,00"/>
        <filter val="200"/>
        <filter val="2150"/>
        <filter val="2310"/>
        <filter val="2600"/>
        <filter val="270"/>
        <filter val="2800"/>
        <filter val="300"/>
        <filter val="400"/>
        <filter val="485"/>
        <filter val="600"/>
        <filter val="75"/>
        <filter val="790"/>
        <filter val="80"/>
        <filter val="900"/>
        <filter val="945"/>
        <filter val="USD 94.109,98"/>
      </filters>
    </filterColumn>
  </autoFilter>
  <mergeCells count="16"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DB13-9FF9-4DAA-BCBA-B43682F92DEF}">
  <sheetPr>
    <pageSetUpPr fitToPage="1"/>
  </sheetPr>
  <dimension ref="A1:M106"/>
  <sheetViews>
    <sheetView topLeftCell="B1" zoomScaleNormal="100" workbookViewId="0">
      <selection activeCell="C41" sqref="C41:I41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80089564</v>
      </c>
      <c r="C4" s="438">
        <v>45158</v>
      </c>
      <c r="D4" s="368" t="s">
        <v>357</v>
      </c>
      <c r="E4" s="368">
        <v>400</v>
      </c>
      <c r="F4" s="368" t="s">
        <v>286</v>
      </c>
      <c r="G4" s="393"/>
    </row>
    <row r="5" spans="2:13" x14ac:dyDescent="0.2">
      <c r="B5" s="368">
        <v>80089564</v>
      </c>
      <c r="C5" s="438">
        <v>45158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80089564</v>
      </c>
      <c r="C6" s="438">
        <v>45158</v>
      </c>
      <c r="D6" s="368" t="s">
        <v>31</v>
      </c>
      <c r="E6" s="368">
        <v>485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80089564</v>
      </c>
      <c r="C7" s="438">
        <v>45158</v>
      </c>
      <c r="D7" s="368" t="s">
        <v>32</v>
      </c>
      <c r="E7" s="368">
        <v>150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80089564</v>
      </c>
      <c r="C8" s="438">
        <v>45158</v>
      </c>
      <c r="D8" s="368" t="s">
        <v>37</v>
      </c>
      <c r="E8" s="368">
        <v>1228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80089564</v>
      </c>
      <c r="C9" s="438">
        <v>45158</v>
      </c>
      <c r="D9" s="368" t="s">
        <v>366</v>
      </c>
      <c r="E9" s="368">
        <v>80</v>
      </c>
      <c r="F9" s="368" t="s">
        <v>286</v>
      </c>
      <c r="H9" s="54" t="s">
        <v>32</v>
      </c>
      <c r="I9" s="499">
        <v>150</v>
      </c>
      <c r="J9" s="499">
        <v>2650</v>
      </c>
      <c r="K9" s="499"/>
      <c r="L9" s="499">
        <v>2800</v>
      </c>
      <c r="M9" s="356"/>
    </row>
    <row r="10" spans="2:13" x14ac:dyDescent="0.2">
      <c r="B10" s="368">
        <v>80089564</v>
      </c>
      <c r="C10" s="438">
        <v>45158</v>
      </c>
      <c r="D10" s="368" t="s">
        <v>369</v>
      </c>
      <c r="E10" s="368">
        <v>270</v>
      </c>
      <c r="F10" s="368" t="s">
        <v>286</v>
      </c>
      <c r="H10" s="247" t="s">
        <v>142</v>
      </c>
      <c r="I10" s="500"/>
      <c r="J10" s="500">
        <v>2150</v>
      </c>
      <c r="K10" s="500"/>
      <c r="L10" s="500">
        <v>2150</v>
      </c>
      <c r="M10" s="356"/>
    </row>
    <row r="11" spans="2:13" x14ac:dyDescent="0.2">
      <c r="B11" s="368">
        <v>80089564</v>
      </c>
      <c r="C11" s="438">
        <v>45158</v>
      </c>
      <c r="D11" s="368" t="s">
        <v>356</v>
      </c>
      <c r="E11" s="368">
        <v>400</v>
      </c>
      <c r="F11" s="368" t="s">
        <v>286</v>
      </c>
      <c r="H11" s="54" t="s">
        <v>77</v>
      </c>
      <c r="I11" s="499"/>
      <c r="J11" s="499">
        <v>1380</v>
      </c>
      <c r="K11" s="499"/>
      <c r="L11" s="499">
        <v>1380</v>
      </c>
      <c r="M11" s="356"/>
    </row>
    <row r="12" spans="2:13" x14ac:dyDescent="0.2">
      <c r="B12" s="368">
        <v>80089564</v>
      </c>
      <c r="C12" s="438">
        <v>45158</v>
      </c>
      <c r="D12" s="368" t="s">
        <v>340</v>
      </c>
      <c r="E12" s="368">
        <v>200</v>
      </c>
      <c r="F12" s="368" t="s">
        <v>286</v>
      </c>
      <c r="H12" s="54" t="s">
        <v>31</v>
      </c>
      <c r="I12" s="499">
        <v>485</v>
      </c>
      <c r="J12" s="499"/>
      <c r="K12" s="499"/>
      <c r="L12" s="499">
        <v>485</v>
      </c>
      <c r="M12" s="356"/>
    </row>
    <row r="13" spans="2:13" x14ac:dyDescent="0.2">
      <c r="B13" s="368">
        <v>80089564</v>
      </c>
      <c r="C13" s="438">
        <v>45158</v>
      </c>
      <c r="D13" s="368" t="s">
        <v>359</v>
      </c>
      <c r="E13" s="368">
        <v>600</v>
      </c>
      <c r="F13" s="368" t="s">
        <v>286</v>
      </c>
      <c r="H13" s="54" t="s">
        <v>37</v>
      </c>
      <c r="I13" s="499">
        <v>1228</v>
      </c>
      <c r="J13" s="499"/>
      <c r="K13" s="499"/>
      <c r="L13" s="499">
        <v>1228</v>
      </c>
      <c r="M13" s="356"/>
    </row>
    <row r="14" spans="2:13" x14ac:dyDescent="0.2">
      <c r="B14" s="368">
        <v>80089564</v>
      </c>
      <c r="C14" s="438">
        <v>45158</v>
      </c>
      <c r="D14" s="368" t="s">
        <v>375</v>
      </c>
      <c r="E14" s="368">
        <v>790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>
        <v>80089564</v>
      </c>
      <c r="C15" s="438">
        <v>45158</v>
      </c>
      <c r="D15" s="368" t="s">
        <v>372</v>
      </c>
      <c r="E15" s="368">
        <v>400</v>
      </c>
      <c r="F15" s="368" t="s">
        <v>286</v>
      </c>
      <c r="H15" s="54" t="s">
        <v>228</v>
      </c>
      <c r="I15" s="499">
        <v>2310</v>
      </c>
      <c r="J15" s="499"/>
      <c r="K15" s="499"/>
      <c r="L15" s="499">
        <v>2310</v>
      </c>
      <c r="M15" s="356"/>
    </row>
    <row r="16" spans="2:13" x14ac:dyDescent="0.2">
      <c r="B16" s="368"/>
      <c r="C16" s="438"/>
      <c r="D16" s="368"/>
      <c r="E16" s="368"/>
      <c r="F16" s="368"/>
      <c r="H16" s="54" t="s">
        <v>340</v>
      </c>
      <c r="I16" s="499">
        <v>200</v>
      </c>
      <c r="J16" s="499"/>
      <c r="K16" s="499"/>
      <c r="L16" s="499">
        <v>200</v>
      </c>
      <c r="M16" s="356"/>
    </row>
    <row r="17" spans="1:13" x14ac:dyDescent="0.2">
      <c r="B17" s="368"/>
      <c r="C17" s="438"/>
      <c r="D17" s="368"/>
      <c r="E17" s="368"/>
      <c r="F17" s="368"/>
      <c r="H17" s="54" t="s">
        <v>375</v>
      </c>
      <c r="I17" s="499">
        <v>790</v>
      </c>
      <c r="J17" s="499"/>
      <c r="K17" s="499"/>
      <c r="L17" s="499">
        <v>790</v>
      </c>
      <c r="M17" s="356"/>
    </row>
    <row r="18" spans="1:13" x14ac:dyDescent="0.2">
      <c r="B18" s="113">
        <v>80089571</v>
      </c>
      <c r="C18" s="438">
        <v>45158</v>
      </c>
      <c r="D18" s="368" t="s">
        <v>374</v>
      </c>
      <c r="E18" s="368">
        <v>75</v>
      </c>
      <c r="F18" s="368" t="s">
        <v>310</v>
      </c>
      <c r="H18" s="54" t="s">
        <v>374</v>
      </c>
      <c r="I18" s="499"/>
      <c r="J18" s="499">
        <v>75</v>
      </c>
      <c r="K18" s="499"/>
      <c r="L18" s="499">
        <v>75</v>
      </c>
      <c r="M18" s="356"/>
    </row>
    <row r="19" spans="1:13" x14ac:dyDescent="0.2">
      <c r="B19" s="113">
        <v>80089571</v>
      </c>
      <c r="C19" s="438">
        <v>45158</v>
      </c>
      <c r="D19" s="368" t="s">
        <v>30</v>
      </c>
      <c r="E19" s="368">
        <v>900</v>
      </c>
      <c r="F19" s="368" t="s">
        <v>310</v>
      </c>
      <c r="H19" s="54" t="s">
        <v>357</v>
      </c>
      <c r="I19" s="499">
        <v>400</v>
      </c>
      <c r="J19" s="499"/>
      <c r="K19" s="499"/>
      <c r="L19" s="499">
        <v>400</v>
      </c>
      <c r="M19" s="356"/>
    </row>
    <row r="20" spans="1:13" x14ac:dyDescent="0.2">
      <c r="B20" s="113">
        <v>80089571</v>
      </c>
      <c r="C20" s="438">
        <v>45158</v>
      </c>
      <c r="D20" s="368" t="s">
        <v>63</v>
      </c>
      <c r="E20" s="368">
        <v>900</v>
      </c>
      <c r="F20" s="368" t="s">
        <v>310</v>
      </c>
      <c r="H20" s="54" t="s">
        <v>369</v>
      </c>
      <c r="I20" s="499">
        <v>270</v>
      </c>
      <c r="J20" s="499"/>
      <c r="K20" s="499"/>
      <c r="L20" s="499">
        <v>270</v>
      </c>
      <c r="M20" s="356"/>
    </row>
    <row r="21" spans="1:13" x14ac:dyDescent="0.2">
      <c r="B21" s="113">
        <v>80089571</v>
      </c>
      <c r="C21" s="438">
        <v>45158</v>
      </c>
      <c r="D21" s="368" t="s">
        <v>142</v>
      </c>
      <c r="E21" s="368">
        <v>2150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113">
        <v>80089571</v>
      </c>
      <c r="C22" s="438">
        <v>45158</v>
      </c>
      <c r="D22" s="368" t="s">
        <v>77</v>
      </c>
      <c r="E22" s="368">
        <v>1380</v>
      </c>
      <c r="F22" s="368" t="s">
        <v>310</v>
      </c>
      <c r="G22" s="356"/>
      <c r="H22" s="54" t="s">
        <v>356</v>
      </c>
      <c r="I22" s="499">
        <v>400</v>
      </c>
      <c r="J22" s="499"/>
      <c r="K22" s="499"/>
      <c r="L22" s="499">
        <v>400</v>
      </c>
      <c r="M22" s="356"/>
    </row>
    <row r="23" spans="1:13" s="393" customFormat="1" x14ac:dyDescent="0.2">
      <c r="A23" s="356"/>
      <c r="B23" s="113">
        <v>80089571</v>
      </c>
      <c r="C23" s="438">
        <v>45158</v>
      </c>
      <c r="D23" s="368" t="s">
        <v>32</v>
      </c>
      <c r="E23" s="368">
        <v>2650</v>
      </c>
      <c r="F23" s="368" t="s">
        <v>310</v>
      </c>
      <c r="G23" s="356"/>
      <c r="H23" s="54" t="s">
        <v>366</v>
      </c>
      <c r="I23" s="499">
        <v>80</v>
      </c>
      <c r="J23" s="499"/>
      <c r="K23" s="499"/>
      <c r="L23" s="499">
        <v>80</v>
      </c>
      <c r="M23" s="356"/>
    </row>
    <row r="24" spans="1:13" s="393" customFormat="1" x14ac:dyDescent="0.2">
      <c r="A24" s="356"/>
      <c r="B24" s="113">
        <v>80089571</v>
      </c>
      <c r="C24" s="438">
        <v>45158</v>
      </c>
      <c r="D24" s="368" t="s">
        <v>370</v>
      </c>
      <c r="E24" s="368">
        <v>300</v>
      </c>
      <c r="F24" s="368" t="s">
        <v>310</v>
      </c>
      <c r="G24" s="356"/>
      <c r="H24" s="54" t="s">
        <v>384</v>
      </c>
      <c r="I24" s="499">
        <v>1120</v>
      </c>
      <c r="J24" s="499"/>
      <c r="K24" s="499"/>
      <c r="L24" s="499">
        <v>1120</v>
      </c>
      <c r="M24" s="356"/>
    </row>
    <row r="25" spans="1:13" s="393" customFormat="1" x14ac:dyDescent="0.2">
      <c r="A25" s="356"/>
      <c r="B25" s="113"/>
      <c r="C25" s="438">
        <v>45158</v>
      </c>
      <c r="D25" s="368" t="s">
        <v>377</v>
      </c>
      <c r="E25" s="368">
        <v>0</v>
      </c>
      <c r="F25" s="368" t="s">
        <v>310</v>
      </c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x14ac:dyDescent="0.2">
      <c r="A26" s="356"/>
      <c r="B26" s="113"/>
      <c r="C26" s="438">
        <v>45158</v>
      </c>
      <c r="D26" s="368" t="s">
        <v>380</v>
      </c>
      <c r="E26" s="368">
        <v>0</v>
      </c>
      <c r="F26" s="368" t="s">
        <v>310</v>
      </c>
      <c r="G26" s="356"/>
      <c r="H26" s="54" t="s">
        <v>359</v>
      </c>
      <c r="I26" s="499">
        <v>600</v>
      </c>
      <c r="J26" s="499"/>
      <c r="K26" s="499"/>
      <c r="L26" s="499">
        <v>600</v>
      </c>
    </row>
    <row r="27" spans="1:13" s="393" customFormat="1" x14ac:dyDescent="0.2">
      <c r="A27" s="356"/>
      <c r="B27" s="113">
        <v>80089571</v>
      </c>
      <c r="C27" s="438">
        <v>45158</v>
      </c>
      <c r="D27" s="368" t="s">
        <v>424</v>
      </c>
      <c r="E27" s="368">
        <v>2600</v>
      </c>
      <c r="F27" s="368" t="s">
        <v>310</v>
      </c>
      <c r="G27" s="356"/>
      <c r="H27" s="54" t="s">
        <v>372</v>
      </c>
      <c r="I27" s="499">
        <v>400</v>
      </c>
      <c r="J27" s="499"/>
      <c r="K27" s="499"/>
      <c r="L27" s="499">
        <v>400</v>
      </c>
    </row>
    <row r="28" spans="1:13" s="393" customFormat="1" x14ac:dyDescent="0.2">
      <c r="A28" s="356"/>
      <c r="B28" s="113"/>
      <c r="C28" s="438">
        <v>45158</v>
      </c>
      <c r="D28" s="368" t="s">
        <v>360</v>
      </c>
      <c r="E28" s="368">
        <v>0</v>
      </c>
      <c r="F28" s="368" t="s">
        <v>310</v>
      </c>
      <c r="G28" s="356"/>
      <c r="H28" s="54" t="s">
        <v>377</v>
      </c>
      <c r="I28" s="499"/>
      <c r="J28" s="499">
        <v>0</v>
      </c>
      <c r="K28" s="499"/>
      <c r="L28" s="499">
        <v>0</v>
      </c>
    </row>
    <row r="29" spans="1:13" s="393" customFormat="1" x14ac:dyDescent="0.2">
      <c r="A29" s="356"/>
      <c r="B29" s="368"/>
      <c r="C29" s="438"/>
      <c r="D29" s="368"/>
      <c r="E29" s="368"/>
      <c r="F29" s="368"/>
      <c r="G29" s="356"/>
      <c r="H29" s="54" t="s">
        <v>380</v>
      </c>
      <c r="I29" s="499"/>
      <c r="J29" s="499">
        <v>0</v>
      </c>
      <c r="K29" s="499"/>
      <c r="L29" s="499">
        <v>0</v>
      </c>
    </row>
    <row r="30" spans="1:13" s="393" customFormat="1" x14ac:dyDescent="0.2">
      <c r="A30" s="356"/>
      <c r="B30" s="368"/>
      <c r="C30" s="438"/>
      <c r="D30" s="368"/>
      <c r="E30" s="368"/>
      <c r="F30" s="368"/>
      <c r="G30" s="356"/>
      <c r="H30" s="54" t="s">
        <v>424</v>
      </c>
      <c r="I30" s="499"/>
      <c r="J30" s="499">
        <v>2600</v>
      </c>
      <c r="K30" s="499"/>
      <c r="L30" s="499">
        <v>2600</v>
      </c>
    </row>
    <row r="31" spans="1:13" s="393" customFormat="1" ht="13.5" thickBot="1" x14ac:dyDescent="0.25">
      <c r="A31" s="356"/>
      <c r="B31" s="368" t="s">
        <v>435</v>
      </c>
      <c r="C31" s="438">
        <v>45158</v>
      </c>
      <c r="D31" s="368" t="s">
        <v>384</v>
      </c>
      <c r="E31" s="368">
        <v>1120</v>
      </c>
      <c r="F31" s="368" t="s">
        <v>286</v>
      </c>
      <c r="G31" s="356"/>
      <c r="H31" s="54" t="s">
        <v>360</v>
      </c>
      <c r="I31" s="499"/>
      <c r="J31" s="499">
        <v>0</v>
      </c>
      <c r="K31" s="499"/>
      <c r="L31" s="499">
        <v>0</v>
      </c>
    </row>
    <row r="32" spans="1:13" s="393" customFormat="1" ht="13.5" thickBot="1" x14ac:dyDescent="0.25">
      <c r="A32" s="356"/>
      <c r="B32" s="368" t="s">
        <v>434</v>
      </c>
      <c r="C32" s="438">
        <v>45158</v>
      </c>
      <c r="D32" s="368" t="s">
        <v>228</v>
      </c>
      <c r="E32" s="368">
        <v>2310</v>
      </c>
      <c r="F32" s="368" t="s">
        <v>286</v>
      </c>
      <c r="G32" s="356"/>
      <c r="H32" s="319" t="s">
        <v>24</v>
      </c>
      <c r="I32" s="501">
        <v>8478</v>
      </c>
      <c r="J32" s="502">
        <v>10955</v>
      </c>
      <c r="K32" s="502"/>
      <c r="L32" s="503">
        <v>19433</v>
      </c>
    </row>
    <row r="33" spans="1:11" s="393" customFormat="1" x14ac:dyDescent="0.2">
      <c r="A33" s="356"/>
      <c r="B33" s="368"/>
      <c r="C33" s="438"/>
      <c r="D33" s="368"/>
      <c r="F33" s="368"/>
      <c r="G33" s="356"/>
      <c r="H33" s="356"/>
      <c r="I33" s="365"/>
      <c r="J33" s="365"/>
      <c r="K33" s="365"/>
    </row>
    <row r="34" spans="1:11" s="393" customFormat="1" x14ac:dyDescent="0.2">
      <c r="A34" s="356"/>
      <c r="B34" s="368"/>
      <c r="C34" s="438"/>
      <c r="D34" s="368"/>
      <c r="E34" s="368"/>
      <c r="F34" s="368"/>
      <c r="G34" s="356"/>
      <c r="H34" s="356"/>
      <c r="I34" s="365"/>
      <c r="J34" s="365"/>
      <c r="K34" s="365"/>
    </row>
    <row r="35" spans="1:11" s="393" customFormat="1" x14ac:dyDescent="0.2">
      <c r="A35" s="356"/>
      <c r="G35" s="356"/>
      <c r="H35" s="356"/>
      <c r="I35" s="365"/>
      <c r="J35" s="365"/>
      <c r="K35" s="365"/>
    </row>
    <row r="36" spans="1:11" s="393" customFormat="1" x14ac:dyDescent="0.2">
      <c r="A36" s="356"/>
      <c r="G36" s="356"/>
      <c r="H36" s="356"/>
      <c r="I36" s="365"/>
      <c r="J36" s="365"/>
      <c r="K36" s="365"/>
    </row>
    <row r="37" spans="1:11" s="393" customFormat="1" x14ac:dyDescent="0.2">
      <c r="A37" s="356"/>
      <c r="G37" s="356"/>
      <c r="H37" s="356"/>
      <c r="I37" s="365"/>
      <c r="J37" s="365"/>
      <c r="K37" s="365"/>
    </row>
    <row r="38" spans="1:11" s="393" customFormat="1" x14ac:dyDescent="0.2">
      <c r="A38" s="356"/>
      <c r="B38" s="445"/>
      <c r="C38" s="446"/>
      <c r="D38" s="368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368"/>
      <c r="C40" s="438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368"/>
      <c r="C41" s="438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B43" s="445"/>
      <c r="C43" s="446"/>
      <c r="D43" s="445"/>
      <c r="E43" s="445"/>
      <c r="F43" s="368"/>
    </row>
    <row r="44" spans="1:11" x14ac:dyDescent="0.2">
      <c r="B44" s="445"/>
      <c r="C44" s="446"/>
      <c r="D44" s="445"/>
      <c r="E44" s="445"/>
      <c r="F44" s="368"/>
    </row>
    <row r="45" spans="1:11" x14ac:dyDescent="0.2">
      <c r="B45" s="445"/>
      <c r="C45" s="446"/>
      <c r="D45" s="445"/>
      <c r="E45" s="445"/>
      <c r="F45" s="368"/>
    </row>
    <row r="46" spans="1:11" x14ac:dyDescent="0.2">
      <c r="C46" s="447"/>
    </row>
    <row r="47" spans="1:11" x14ac:dyDescent="0.2">
      <c r="C47" s="356"/>
      <c r="D47" s="356"/>
      <c r="E47" s="356"/>
    </row>
    <row r="48" spans="1:11" x14ac:dyDescent="0.2"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356"/>
      <c r="C57" s="356"/>
      <c r="D57" s="356"/>
      <c r="E57" s="356"/>
    </row>
    <row r="58" spans="2:5" x14ac:dyDescent="0.2">
      <c r="B58" s="356"/>
      <c r="C58" s="356"/>
      <c r="D58" s="356"/>
      <c r="E58" s="356"/>
    </row>
    <row r="59" spans="2:5" x14ac:dyDescent="0.2">
      <c r="B59" s="356"/>
      <c r="C59" s="356"/>
      <c r="D59" s="356"/>
      <c r="E59" s="356"/>
    </row>
    <row r="60" spans="2:5" x14ac:dyDescent="0.2">
      <c r="B60" s="66" t="s">
        <v>32</v>
      </c>
      <c r="C60" s="356" t="s">
        <v>286</v>
      </c>
      <c r="D60" s="356"/>
      <c r="E60" s="356"/>
    </row>
    <row r="61" spans="2:5" x14ac:dyDescent="0.2">
      <c r="B61" s="66" t="s">
        <v>31</v>
      </c>
      <c r="C61" s="356" t="s">
        <v>310</v>
      </c>
      <c r="D61" s="356"/>
      <c r="E61" s="356"/>
    </row>
    <row r="62" spans="2:5" x14ac:dyDescent="0.2">
      <c r="B62" s="66" t="s">
        <v>37</v>
      </c>
      <c r="C62" s="356"/>
      <c r="D62" s="356"/>
      <c r="E62" s="356"/>
    </row>
    <row r="63" spans="2:5" x14ac:dyDescent="0.2">
      <c r="B63" s="66" t="s">
        <v>353</v>
      </c>
      <c r="C63" s="356"/>
      <c r="D63" s="356"/>
      <c r="E63" s="356"/>
    </row>
    <row r="64" spans="2:5" x14ac:dyDescent="0.2">
      <c r="B64" s="66" t="s">
        <v>354</v>
      </c>
      <c r="C64" s="356"/>
      <c r="D64" s="356"/>
      <c r="E64" s="356"/>
    </row>
    <row r="65" spans="1:13" x14ac:dyDescent="0.2">
      <c r="B65" s="66" t="s">
        <v>355</v>
      </c>
    </row>
    <row r="66" spans="1:13" s="365" customFormat="1" x14ac:dyDescent="0.2">
      <c r="A66" s="356"/>
      <c r="B66" s="66" t="s">
        <v>356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357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358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359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34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33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360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361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362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63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142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364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365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69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366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367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368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73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370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371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372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77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373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374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375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376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200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424</v>
      </c>
    </row>
    <row r="99" spans="1:13" x14ac:dyDescent="0.2">
      <c r="B99" s="66" t="s">
        <v>380</v>
      </c>
      <c r="C99" s="393" t="s">
        <v>229</v>
      </c>
    </row>
    <row r="100" spans="1:13" x14ac:dyDescent="0.2">
      <c r="B100" s="66" t="s">
        <v>340</v>
      </c>
      <c r="C100" s="393" t="s">
        <v>230</v>
      </c>
    </row>
    <row r="101" spans="1:13" x14ac:dyDescent="0.2">
      <c r="B101" s="66" t="s">
        <v>329</v>
      </c>
    </row>
    <row r="102" spans="1:13" x14ac:dyDescent="0.2">
      <c r="B102" s="66" t="s">
        <v>400</v>
      </c>
    </row>
    <row r="103" spans="1:13" x14ac:dyDescent="0.2">
      <c r="B103" s="66" t="s">
        <v>382</v>
      </c>
    </row>
    <row r="104" spans="1:13" x14ac:dyDescent="0.2">
      <c r="B104" s="66" t="s">
        <v>383</v>
      </c>
    </row>
    <row r="105" spans="1:13" x14ac:dyDescent="0.2">
      <c r="B105" s="66" t="s">
        <v>384</v>
      </c>
    </row>
    <row r="106" spans="1:13" x14ac:dyDescent="0.2">
      <c r="B106" s="66" t="s">
        <v>228</v>
      </c>
    </row>
  </sheetData>
  <dataValidations count="4">
    <dataValidation type="list" allowBlank="1" showInputMessage="1" showErrorMessage="1" sqref="D40:D45" xr:uid="{1FAAF92D-E3E6-446A-B944-617D610F9E56}">
      <formula1>$B$60:$B$98</formula1>
    </dataValidation>
    <dataValidation type="list" allowBlank="1" showInputMessage="1" showErrorMessage="1" sqref="D46" xr:uid="{C35970DB-360E-43B3-815B-5190E7EA6E88}">
      <formula1>$B$60:$B$79</formula1>
    </dataValidation>
    <dataValidation type="list" allowBlank="1" showInputMessage="1" showErrorMessage="1" sqref="D38:D39 D4:D34" xr:uid="{E6515045-9E46-4645-8F96-2E35C732076E}">
      <formula1>$B$60:$B$106</formula1>
    </dataValidation>
    <dataValidation type="list" allowBlank="1" showInputMessage="1" showErrorMessage="1" sqref="F38:F45 F4:F34" xr:uid="{B7C1377A-E41D-44DD-86DB-677F8DB2E6D4}">
      <formula1>$C$60:$C$62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9099-8766-4D9D-923A-653C31129A39}">
  <sheetPr filterMode="1">
    <tabColor rgb="FFFFC000"/>
    <pageSetUpPr fitToPage="1"/>
  </sheetPr>
  <dimension ref="A2:V153"/>
  <sheetViews>
    <sheetView showGridLines="0" topLeftCell="A35" zoomScale="80" zoomScaleNormal="80" workbookViewId="0">
      <selection activeCell="K58" sqref="K58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432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Agosto 2023'!$H$7:$N$23,3,FALSE),"0")</f>
        <v>0</v>
      </c>
      <c r="F8" s="368">
        <f>IFERROR(VLOOKUP(A8,'Control -LR-ES Agosto 2023'!$H$7:$N$23,2,FALSE),"0")</f>
        <v>790</v>
      </c>
      <c r="G8" s="368">
        <f>IFERROR(VLOOKUP(A8,'Control -LR-ES Agosto 2023'!$H$7:$N$23,5,FALSE),"0")</f>
        <v>0</v>
      </c>
      <c r="H8" s="368">
        <f>IFERROR(VLOOKUP(A8,'Control -LR-ES Agosto 2023'!$H$7:$N$23,4,FALSE),"0")</f>
        <v>0</v>
      </c>
      <c r="I8" s="326">
        <f>E8+F8+G8+H8</f>
        <v>790</v>
      </c>
      <c r="J8" s="368" t="s">
        <v>12</v>
      </c>
      <c r="K8" s="385">
        <f>I8*D8</f>
        <v>2385.8000000000002</v>
      </c>
      <c r="L8" s="454"/>
      <c r="M8" s="380" t="s">
        <v>169</v>
      </c>
      <c r="N8" s="372">
        <f>I8</f>
        <v>790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Agosto 2023'!$H$7:$N$23,3,FALSE),"0")</f>
        <v>0</v>
      </c>
      <c r="F9" s="368" t="str">
        <f>IFERROR(VLOOKUP(A9,'Control -LR-ES Agosto 2023'!$H$7:$N$23,2,FALSE),"0")</f>
        <v>0</v>
      </c>
      <c r="G9" s="368" t="str">
        <f>IFERROR(VLOOKUP(A9,'Control -LR-ES Agosto 2023'!$H$7:$N$23,5,FALSE),"0")</f>
        <v>0</v>
      </c>
      <c r="H9" s="368" t="str">
        <f>IFERROR(VLOOKUP(A9,'Control -LR-ES Agosto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Agosto 2023'!$H$7:$N$23,3,FALSE),"0")</f>
        <v>0</v>
      </c>
      <c r="F10" s="368">
        <f>IFERROR(VLOOKUP(A10,'Control -LR-ES Agosto 2023'!$H$7:$N$23,2,FALSE),"0")</f>
        <v>0</v>
      </c>
      <c r="G10" s="368">
        <f>IFERROR(VLOOKUP(A10,'Control -LR-ES Agosto 2023'!$H$7:$N$23,5,FALSE),"0")</f>
        <v>50</v>
      </c>
      <c r="H10" s="368">
        <f>IFERROR(VLOOKUP(A10,'Control -LR-ES Agosto 2023'!$H$7:$N$23,4,FALSE),"0")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Agosto 2023'!$H$7:$N$23,3,FALSE),"0")</f>
        <v>0</v>
      </c>
      <c r="F11" s="368" t="str">
        <f>IFERROR(VLOOKUP(A11,'Control -LR-ES Agosto 2023'!$H$7:$N$23,2,FALSE),"0")</f>
        <v>0</v>
      </c>
      <c r="G11" s="368" t="str">
        <f>IFERROR(VLOOKUP(A11,'Control -LR-ES Agosto 2023'!$H$7:$N$23,5,FALSE),"0")</f>
        <v>0</v>
      </c>
      <c r="H11" s="368" t="str">
        <f>IFERROR(VLOOKUP(A11,'Control -LR-ES Agosto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Agosto 2023'!$H$7:$N$23,3,FALSE),"0")</f>
        <v>0</v>
      </c>
      <c r="F12" s="368">
        <f>IFERROR(VLOOKUP(A12,'Control -LR-ES Agosto 2023'!$H$7:$N$23,2,FALSE),"0")</f>
        <v>850</v>
      </c>
      <c r="G12" s="368">
        <f>IFERROR(VLOOKUP(A12,'Control -LR-ES Agosto 2023'!$H$7:$N$23,5,FALSE),"0")</f>
        <v>0</v>
      </c>
      <c r="H12" s="368">
        <f>IFERROR(VLOOKUP(A12,'Control -LR-ES Agosto 2023'!$H$7:$N$23,4,FALSE),"0")</f>
        <v>0</v>
      </c>
      <c r="I12" s="326">
        <f t="shared" si="1"/>
        <v>850</v>
      </c>
      <c r="J12" s="368" t="s">
        <v>12</v>
      </c>
      <c r="K12" s="385">
        <f t="shared" si="2"/>
        <v>3051.5</v>
      </c>
      <c r="L12" s="454"/>
      <c r="M12" s="373" t="s">
        <v>245</v>
      </c>
      <c r="N12" s="372">
        <f t="shared" si="3"/>
        <v>850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Agosto 2023'!$H$7:$N$23,3,FALSE),"0")</f>
        <v>0</v>
      </c>
      <c r="F13" s="368" t="str">
        <f>IFERROR(VLOOKUP(A13,'Control -LR-ES Agosto 2023'!$H$7:$N$23,2,FALSE),"0")</f>
        <v>0</v>
      </c>
      <c r="G13" s="368" t="str">
        <f>IFERROR(VLOOKUP(A13,'Control -LR-ES Agosto 2023'!$H$7:$N$23,5,FALSE),"0")</f>
        <v>0</v>
      </c>
      <c r="H13" s="368" t="str">
        <f>IFERROR(VLOOKUP(A13,'Control -LR-ES Agosto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Agosto 2023'!$H$7:$N$23,3,FALSE),"0")</f>
        <v>220</v>
      </c>
      <c r="F14" s="368">
        <f>IFERROR(VLOOKUP(A14,'Control -LR-ES Agosto 2023'!$H$7:$N$23,2,FALSE),"0")</f>
        <v>0</v>
      </c>
      <c r="G14" s="368">
        <f>IFERROR(VLOOKUP(A14,'Control -LR-ES Agosto 2023'!$H$7:$N$23,5,FALSE),"0")</f>
        <v>0</v>
      </c>
      <c r="H14" s="368">
        <f>IFERROR(VLOOKUP(A14,'Control -LR-ES Agosto 2023'!$H$7:$N$23,4,FALSE),"0")</f>
        <v>0</v>
      </c>
      <c r="I14" s="326">
        <f t="shared" si="1"/>
        <v>220</v>
      </c>
      <c r="J14" s="368" t="s">
        <v>12</v>
      </c>
      <c r="K14" s="385">
        <f t="shared" si="2"/>
        <v>965.8</v>
      </c>
      <c r="L14" s="454"/>
      <c r="M14" s="373" t="s">
        <v>156</v>
      </c>
      <c r="N14" s="372">
        <f t="shared" si="3"/>
        <v>220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Agosto 2023'!$H$7:$N$23,3,FALSE),"0")</f>
        <v>0</v>
      </c>
      <c r="F15" s="368" t="str">
        <f>IFERROR(VLOOKUP(A15,'Control -LR-ES Agosto 2023'!$H$7:$N$23,2,FALSE),"0")</f>
        <v>0</v>
      </c>
      <c r="G15" s="368" t="str">
        <f>IFERROR(VLOOKUP(A15,'Control -LR-ES Agosto 2023'!$H$7:$N$23,5,FALSE),"0")</f>
        <v>0</v>
      </c>
      <c r="H15" s="368" t="str">
        <f>IFERROR(VLOOKUP(A15,'Control -LR-ES Agosto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Agosto 2023'!$H$7:$N$23,3,FALSE),"0")</f>
        <v>0</v>
      </c>
      <c r="F16" s="368" t="str">
        <f>IFERROR(VLOOKUP(A16,'Control -LR-ES Agosto 2023'!$H$7:$N$23,2,FALSE),"0")</f>
        <v>0</v>
      </c>
      <c r="G16" s="368" t="str">
        <f>IFERROR(VLOOKUP(A16,'Control -LR-ES Agosto 2023'!$H$7:$N$23,5,FALSE),"0")</f>
        <v>0</v>
      </c>
      <c r="H16" s="368" t="str">
        <f>IFERROR(VLOOKUP(A16,'Control -LR-ES Agosto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Agosto 2023'!$H$7:$N$23,3,FALSE),"0")</f>
        <v>0</v>
      </c>
      <c r="F17" s="368">
        <f>IFERROR(VLOOKUP(A17,'Control -LR-ES Agosto 2023'!$H$7:$N$23,2,FALSE),"0")</f>
        <v>460</v>
      </c>
      <c r="G17" s="368">
        <f>IFERROR(VLOOKUP(A17,'Control -LR-ES Agosto 2023'!$H$7:$N$23,5,FALSE),"0")</f>
        <v>0</v>
      </c>
      <c r="H17" s="368">
        <f>IFERROR(VLOOKUP(A17,'Control -LR-ES Agosto 2023'!$H$7:$N$23,4,FALSE),"0")</f>
        <v>0</v>
      </c>
      <c r="I17" s="326">
        <f t="shared" si="1"/>
        <v>460</v>
      </c>
      <c r="J17" s="375" t="s">
        <v>12</v>
      </c>
      <c r="K17" s="385">
        <f t="shared" si="2"/>
        <v>690</v>
      </c>
      <c r="L17" s="454"/>
      <c r="M17" s="373" t="s">
        <v>252</v>
      </c>
      <c r="N17" s="372">
        <f t="shared" si="3"/>
        <v>460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Agosto 2023'!$H$7:$N$23,3,FALSE),"0")</f>
        <v>0</v>
      </c>
      <c r="F18" s="368" t="str">
        <f>IFERROR(VLOOKUP(A18,'Control -LR-ES Agosto 2023'!$H$7:$N$23,2,FALSE),"0")</f>
        <v>0</v>
      </c>
      <c r="G18" s="368" t="str">
        <f>IFERROR(VLOOKUP(A18,'Control -LR-ES Agosto 2023'!$H$7:$N$23,5,FALSE),"0")</f>
        <v>0</v>
      </c>
      <c r="H18" s="368" t="str">
        <f>IFERROR(VLOOKUP(A18,'Control -LR-ES Agosto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Agosto 2023'!$H$7:$N$23,3,FALSE),"0")</f>
        <v>0</v>
      </c>
      <c r="F19" s="368" t="str">
        <f>IFERROR(VLOOKUP(A19,'Control -LR-ES Agosto 2023'!$H$7:$N$23,2,FALSE),"0")</f>
        <v>0</v>
      </c>
      <c r="G19" s="368" t="str">
        <f>IFERROR(VLOOKUP(A19,'Control -LR-ES Agosto 2023'!$H$7:$N$23,5,FALSE),"0")</f>
        <v>0</v>
      </c>
      <c r="H19" s="368" t="str">
        <f>IFERROR(VLOOKUP(A19,'Control -LR-ES Agosto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Agosto 2023'!$H$7:$N$23,3,FALSE),"0")</f>
        <v>0</v>
      </c>
      <c r="F20" s="368" t="str">
        <f>IFERROR(VLOOKUP(A20,'Control -LR-ES Agosto 2023'!$H$7:$N$23,2,FALSE),"0")</f>
        <v>0</v>
      </c>
      <c r="G20" s="368" t="str">
        <f>IFERROR(VLOOKUP(A20,'Control -LR-ES Agosto 2023'!$H$7:$N$23,5,FALSE),"0")</f>
        <v>0</v>
      </c>
      <c r="H20" s="368" t="str">
        <f>IFERROR(VLOOKUP(A20,'Control -LR-ES Agosto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Agosto 2023'!$H$7:$N$23,3,FALSE),"0")</f>
        <v>0</v>
      </c>
      <c r="F21" s="368" t="str">
        <f>IFERROR(VLOOKUP(A21,'Control -LR-ES Agosto 2023'!$H$7:$N$23,2,FALSE),"0")</f>
        <v>0</v>
      </c>
      <c r="G21" s="368" t="str">
        <f>IFERROR(VLOOKUP(A21,'Control -LR-ES Agosto 2023'!$H$7:$N$23,5,FALSE),"0")</f>
        <v>0</v>
      </c>
      <c r="H21" s="368" t="str">
        <f>IFERROR(VLOOKUP(A21,'Control -LR-ES Agosto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Agosto 2023'!$H$7:$N$23,3,FALSE),"0")</f>
        <v>0</v>
      </c>
      <c r="F22" s="368" t="str">
        <f>IFERROR(VLOOKUP(A22,'Control -LR-ES Agosto 2023'!$H$7:$N$23,2,FALSE),"0")</f>
        <v>0</v>
      </c>
      <c r="G22" s="368" t="str">
        <f>IFERROR(VLOOKUP(A22,'Control -LR-ES Agosto 2023'!$H$7:$N$23,5,FALSE),"0")</f>
        <v>0</v>
      </c>
      <c r="H22" s="368" t="str">
        <f>IFERROR(VLOOKUP(A22,'Control -LR-ES Agosto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Agosto 2023'!$H$7:$N$23,3,FALSE),"0")</f>
        <v>0</v>
      </c>
      <c r="F23" s="368" t="str">
        <f>IFERROR(VLOOKUP(A23,'Control -LR-ES Agosto 2023'!$H$7:$N$23,2,FALSE),"0")</f>
        <v>0</v>
      </c>
      <c r="G23" s="368" t="str">
        <f>IFERROR(VLOOKUP(A23,'Control -LR-ES Agosto 2023'!$H$7:$N$23,5,FALSE),"0")</f>
        <v>0</v>
      </c>
      <c r="H23" s="368" t="str">
        <f>IFERROR(VLOOKUP(A23,'Control -LR-ES Agosto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Agosto 2023'!$H$7:$N$23,3,FALSE),"0")</f>
        <v>0</v>
      </c>
      <c r="F24" s="368" t="str">
        <f>IFERROR(VLOOKUP(A24,'Control -LR-ES Agosto 2023'!$H$7:$N$23,2,FALSE),"0")</f>
        <v>0</v>
      </c>
      <c r="G24" s="368" t="str">
        <f>IFERROR(VLOOKUP(A24,'Control -LR-ES Agosto 2023'!$H$7:$N$23,5,FALSE),"0")</f>
        <v>0</v>
      </c>
      <c r="H24" s="368" t="str">
        <f>IFERROR(VLOOKUP(A24,'Control -LR-ES Agosto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Agosto 2023'!$H$7:$N$23,3,FALSE),"0")</f>
        <v>0</v>
      </c>
      <c r="F25" s="368" t="str">
        <f>IFERROR(VLOOKUP(A25,'Control -LR-ES Agosto 2023'!$H$7:$N$23,2,FALSE),"0")</f>
        <v>0</v>
      </c>
      <c r="G25" s="368" t="str">
        <f>IFERROR(VLOOKUP(A25,'Control -LR-ES Agosto 2023'!$H$7:$N$23,5,FALSE),"0")</f>
        <v>0</v>
      </c>
      <c r="H25" s="368" t="str">
        <f>IFERROR(VLOOKUP(A25,'Control -LR-ES Agosto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Agosto 2023'!$H$7:$N$23,3,FALSE),"0")</f>
        <v>0</v>
      </c>
      <c r="F26" s="368">
        <f>IFERROR(VLOOKUP(A26,'Control -LR-ES Agosto 2023'!$H$7:$N$23,2,FALSE),"0")</f>
        <v>2050</v>
      </c>
      <c r="G26" s="368">
        <f>IFERROR(VLOOKUP(A26,'Control -LR-ES Agosto 2023'!$H$7:$N$23,5,FALSE),"0")</f>
        <v>0</v>
      </c>
      <c r="H26" s="368">
        <f>IFERROR(VLOOKUP(A26,'Control -LR-ES Agosto 2023'!$H$7:$N$23,4,FALSE),"0")</f>
        <v>0</v>
      </c>
      <c r="I26" s="326">
        <f t="shared" si="1"/>
        <v>2050</v>
      </c>
      <c r="J26" s="375" t="s">
        <v>12</v>
      </c>
      <c r="K26" s="385">
        <f t="shared" si="2"/>
        <v>16933</v>
      </c>
      <c r="L26" s="454"/>
      <c r="M26" s="373" t="s">
        <v>246</v>
      </c>
      <c r="N26" s="372">
        <f t="shared" si="3"/>
        <v>2050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Agosto 2023'!$H$7:$N$23,3,FALSE),"0")</f>
        <v>0</v>
      </c>
      <c r="F27" s="368" t="str">
        <f>IFERROR(VLOOKUP(A27,'Control -LR-ES Agosto 2023'!$H$7:$N$23,2,FALSE),"0")</f>
        <v>0</v>
      </c>
      <c r="G27" s="368" t="str">
        <f>IFERROR(VLOOKUP(A27,'Control -LR-ES Agosto 2023'!$H$7:$N$23,5,FALSE),"0")</f>
        <v>0</v>
      </c>
      <c r="H27" s="368" t="str">
        <f>IFERROR(VLOOKUP(A27,'Control -LR-ES Agosto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Agosto 2023'!$H$7:$N$23,3,FALSE),"0")</f>
        <v>0</v>
      </c>
      <c r="F28" s="368" t="str">
        <f>IFERROR(VLOOKUP(A28,'Control -LR-ES Agosto 2023'!$H$7:$N$23,2,FALSE),"0")</f>
        <v>0</v>
      </c>
      <c r="G28" s="368" t="str">
        <f>IFERROR(VLOOKUP(A28,'Control -LR-ES Agosto 2023'!$H$7:$N$23,5,FALSE),"0")</f>
        <v>0</v>
      </c>
      <c r="H28" s="368" t="str">
        <f>IFERROR(VLOOKUP(A28,'Control -LR-ES Agosto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Agosto 2023'!$H$7:$N$23,3,FALSE),"0")</f>
        <v>0</v>
      </c>
      <c r="F29" s="368" t="str">
        <f>IFERROR(VLOOKUP(A29,'Control -LR-ES Agosto 2023'!$H$7:$N$23,2,FALSE),"0")</f>
        <v>0</v>
      </c>
      <c r="G29" s="368" t="str">
        <f>IFERROR(VLOOKUP(A29,'Control -LR-ES Agosto 2023'!$H$7:$N$23,5,FALSE),"0")</f>
        <v>0</v>
      </c>
      <c r="H29" s="368" t="str">
        <f>IFERROR(VLOOKUP(A29,'Control -LR-ES Agosto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Agosto 2023'!$H$7:$N$23,3,FALSE),"0")</f>
        <v>0</v>
      </c>
      <c r="F30" s="368">
        <f>IFERROR(VLOOKUP(A30,'Control -LR-ES Agosto 2023'!$H$7:$N$23,2,FALSE),"0")</f>
        <v>510</v>
      </c>
      <c r="G30" s="368">
        <f>IFERROR(VLOOKUP(A30,'Control -LR-ES Agosto 2023'!$H$7:$N$23,5,FALSE),"0")</f>
        <v>0</v>
      </c>
      <c r="H30" s="368">
        <f>IFERROR(VLOOKUP(A30,'Control -LR-ES Agosto 2023'!$H$7:$N$23,4,FALSE),"0")</f>
        <v>0</v>
      </c>
      <c r="I30" s="326">
        <f t="shared" si="1"/>
        <v>510</v>
      </c>
      <c r="J30" s="368" t="s">
        <v>12</v>
      </c>
      <c r="K30" s="385">
        <f>I30*D30</f>
        <v>1422.9</v>
      </c>
      <c r="L30" s="454"/>
      <c r="M30" s="373" t="s">
        <v>247</v>
      </c>
      <c r="N30" s="372">
        <f t="shared" si="3"/>
        <v>510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Agosto 2023'!$H$7:$N$23,3,FALSE),"0")</f>
        <v>0</v>
      </c>
      <c r="F31" s="368" t="str">
        <f>IFERROR(VLOOKUP(A31,'Control -LR-ES Agosto 2023'!$H$7:$N$23,2,FALSE),"0")</f>
        <v>0</v>
      </c>
      <c r="G31" s="368" t="str">
        <f>IFERROR(VLOOKUP(A31,'Control -LR-ES Agosto 2023'!$H$7:$N$23,5,FALSE),"0")</f>
        <v>0</v>
      </c>
      <c r="H31" s="368" t="str">
        <f>IFERROR(VLOOKUP(A31,'Control -LR-ES Agosto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Agosto 2023'!$H$7:$N$23,3,FALSE),"0")</f>
        <v>0</v>
      </c>
      <c r="F32" s="368" t="str">
        <f>IFERROR(VLOOKUP(A32,'Control -LR-ES Agosto 2023'!$H$7:$N$23,2,FALSE),"0")</f>
        <v>0</v>
      </c>
      <c r="G32" s="368" t="str">
        <f>IFERROR(VLOOKUP(A32,'Control -LR-ES Agosto 2023'!$H$7:$N$23,5,FALSE),"0")</f>
        <v>0</v>
      </c>
      <c r="H32" s="368" t="str">
        <f>IFERROR(VLOOKUP(A32,'Control -LR-ES Agosto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Agosto 2023'!$H$7:$N$23,3,FALSE),"0")</f>
        <v>0</v>
      </c>
      <c r="F33" s="368" t="str">
        <f>IFERROR(VLOOKUP(A33,'Control -LR-ES Agosto 2023'!$H$7:$N$23,2,FALSE),"0")</f>
        <v>0</v>
      </c>
      <c r="G33" s="368" t="str">
        <f>IFERROR(VLOOKUP(A33,'Control -LR-ES Agosto 2023'!$H$7:$N$23,5,FALSE),"0")</f>
        <v>0</v>
      </c>
      <c r="H33" s="368" t="str">
        <f>IFERROR(VLOOKUP(A33,'Control -LR-ES Agosto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Agosto 2023'!$H$7:$N$23,3,FALSE),"0")</f>
        <v>0</v>
      </c>
      <c r="F34" s="368" t="str">
        <f>IFERROR(VLOOKUP(A34,'Control -LR-ES Agosto 2023'!$H$7:$N$23,2,FALSE),"0")</f>
        <v>0</v>
      </c>
      <c r="G34" s="368" t="str">
        <f>IFERROR(VLOOKUP(A34,'Control -LR-ES Agosto 2023'!$H$7:$N$23,5,FALSE),"0")</f>
        <v>0</v>
      </c>
      <c r="H34" s="368" t="str">
        <f>IFERROR(VLOOKUP(A34,'Control -LR-ES Agosto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Agosto 2023'!$H$7:$N$23,3,FALSE),"0")</f>
        <v>0</v>
      </c>
      <c r="F35" s="368">
        <f>IFERROR(VLOOKUP(A35,'Control -LR-ES Agosto 2023'!$H$7:$N$23,2,FALSE),"0")</f>
        <v>0</v>
      </c>
      <c r="G35" s="368">
        <f>IFERROR(VLOOKUP(A35,'Control -LR-ES Agosto 2023'!$H$7:$N$23,5,FALSE),"0")</f>
        <v>0</v>
      </c>
      <c r="H35" s="368">
        <f>IFERROR(VLOOKUP(A35,'Control -LR-ES Agosto 2023'!$H$7:$N$23,4,FALSE),"0")</f>
        <v>650</v>
      </c>
      <c r="I35" s="326">
        <f t="shared" si="1"/>
        <v>650</v>
      </c>
      <c r="J35" s="375" t="s">
        <v>12</v>
      </c>
      <c r="K35" s="385">
        <f t="shared" si="2"/>
        <v>4374.5</v>
      </c>
      <c r="L35" s="454"/>
      <c r="M35" s="373" t="s">
        <v>155</v>
      </c>
      <c r="N35" s="372">
        <f t="shared" si="3"/>
        <v>650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Agosto 2023'!$H$7:$N$23,3,FALSE),"0")</f>
        <v>0</v>
      </c>
      <c r="F36" s="368" t="str">
        <f>IFERROR(VLOOKUP(A36,'Control -LR-ES Agosto 2023'!$H$7:$N$23,2,FALSE),"0")</f>
        <v>0</v>
      </c>
      <c r="G36" s="368" t="str">
        <f>IFERROR(VLOOKUP(A36,'Control -LR-ES Agosto 2023'!$H$7:$N$23,5,FALSE),"0")</f>
        <v>0</v>
      </c>
      <c r="H36" s="368" t="str">
        <f>IFERROR(VLOOKUP(A36,'Control -LR-ES Agosto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Agosto 2023'!$H$7:$N$23,3,FALSE),"0")</f>
        <v>0</v>
      </c>
      <c r="F37" s="368">
        <f>IFERROR(VLOOKUP(A37,'Control -LR-ES Agosto 2023'!$H$7:$N$23,2,FALSE),"0")</f>
        <v>700</v>
      </c>
      <c r="G37" s="368">
        <f>IFERROR(VLOOKUP(A37,'Control -LR-ES Agosto 2023'!$H$7:$N$23,5,FALSE),"0")</f>
        <v>0</v>
      </c>
      <c r="H37" s="368">
        <f>IFERROR(VLOOKUP(A37,'Control -LR-ES Agosto 2023'!$H$7:$N$23,4,FALSE),"0")</f>
        <v>0</v>
      </c>
      <c r="I37" s="326">
        <f t="shared" si="1"/>
        <v>700</v>
      </c>
      <c r="J37" s="375" t="s">
        <v>12</v>
      </c>
      <c r="K37" s="385">
        <f t="shared" si="2"/>
        <v>2296</v>
      </c>
      <c r="L37" s="454">
        <f>D37*200</f>
        <v>656</v>
      </c>
      <c r="M37" s="373" t="s">
        <v>75</v>
      </c>
      <c r="N37" s="477">
        <f>I37/200</f>
        <v>3.5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Agosto 2023'!$H$7:$N$23,3,FALSE),"0")</f>
        <v>0</v>
      </c>
      <c r="F38" s="368">
        <f>IFERROR(VLOOKUP(A38,'Control -LR-ES Agosto 2023'!$H$7:$N$23,2,FALSE),"0")</f>
        <v>0</v>
      </c>
      <c r="G38" s="368">
        <f>IFERROR(VLOOKUP(A38,'Control -LR-ES Agosto 2023'!$H$7:$N$23,5,FALSE),"0")</f>
        <v>0</v>
      </c>
      <c r="H38" s="368">
        <f>IFERROR(VLOOKUP(A38,'Control -LR-ES Agosto 2023'!$H$7:$N$23,4,FALSE),"0")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Agosto 2023'!$H$7:$N$23,3,FALSE),"0")</f>
        <v>0</v>
      </c>
      <c r="F39" s="368">
        <f>IFERROR(VLOOKUP(A39,'Control -LR-ES Agosto 2023'!$H$7:$N$23,2,FALSE),"0")</f>
        <v>0</v>
      </c>
      <c r="G39" s="368">
        <f>IFERROR(VLOOKUP(A39,'Control -LR-ES Agosto 2023'!$H$7:$N$23,5,FALSE),"0")</f>
        <v>0</v>
      </c>
      <c r="H39" s="368">
        <f>IFERROR(VLOOKUP(A39,'Control -LR-ES Agosto 2023'!$H$7:$N$23,4,FALSE),"0")</f>
        <v>330</v>
      </c>
      <c r="I39" s="326">
        <f t="shared" si="1"/>
        <v>330</v>
      </c>
      <c r="J39" s="368" t="s">
        <v>12</v>
      </c>
      <c r="K39" s="385">
        <f t="shared" si="2"/>
        <v>1801.8</v>
      </c>
      <c r="L39" s="454"/>
      <c r="M39" s="373" t="s">
        <v>189</v>
      </c>
      <c r="N39" s="372">
        <f t="shared" si="3"/>
        <v>330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Agosto 2023'!$H$7:$N$23,3,FALSE),"0")</f>
        <v>0</v>
      </c>
      <c r="F40" s="368" t="str">
        <f>IFERROR(VLOOKUP(A40,'Control -LR-ES Agosto 2023'!$H$7:$N$23,2,FALSE),"0")</f>
        <v>0</v>
      </c>
      <c r="G40" s="368" t="str">
        <f>IFERROR(VLOOKUP(A40,'Control -LR-ES Agosto 2023'!$H$7:$N$23,5,FALSE),"0")</f>
        <v>0</v>
      </c>
      <c r="H40" s="368" t="str">
        <f>IFERROR(VLOOKUP(A40,'Control -LR-ES Agosto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Agosto 2023'!$H$7:$N$23,3,FALSE),"0")</f>
        <v>0</v>
      </c>
      <c r="F41" s="368" t="str">
        <f>IFERROR(VLOOKUP(A41,'Control -LR-ES Agosto 2023'!$H$7:$N$23,2,FALSE),"0")</f>
        <v>0</v>
      </c>
      <c r="G41" s="368" t="str">
        <f>IFERROR(VLOOKUP(A41,'Control -LR-ES Agosto 2023'!$H$7:$N$23,5,FALSE),"0")</f>
        <v>0</v>
      </c>
      <c r="H41" s="368" t="str">
        <f>IFERROR(VLOOKUP(A41,'Control -LR-ES Agosto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Agosto 2023'!$H$7:$N$23,3,FALSE),"0")</f>
        <v>0</v>
      </c>
      <c r="F42" s="368" t="str">
        <f>IFERROR(VLOOKUP(A42,'Control -LR-ES Agosto 2023'!$H$7:$N$23,2,FALSE),"0")</f>
        <v>0</v>
      </c>
      <c r="G42" s="368" t="str">
        <f>IFERROR(VLOOKUP(A42,'Control -LR-ES Agosto 2023'!$H$7:$N$23,5,FALSE),"0")</f>
        <v>0</v>
      </c>
      <c r="H42" s="368" t="str">
        <f>IFERROR(VLOOKUP(A42,'Control -LR-ES Agosto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Agosto 2023'!$H$7:$N$23,3,FALSE),"0")</f>
        <v>0</v>
      </c>
      <c r="F43" s="368" t="str">
        <f>IFERROR(VLOOKUP(A43,'Control -LR-ES Agosto 2023'!$H$7:$N$23,2,FALSE),"0")</f>
        <v>0</v>
      </c>
      <c r="G43" s="368" t="str">
        <f>IFERROR(VLOOKUP(A43,'Control -LR-ES Agosto 2023'!$H$7:$N$23,5,FALSE),"0")</f>
        <v>0</v>
      </c>
      <c r="H43" s="368" t="str">
        <f>IFERROR(VLOOKUP(A43,'Control -LR-ES Agosto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Agosto 2023'!$H$7:$N$23,3,FALSE),"0")</f>
        <v>0</v>
      </c>
      <c r="F44" s="368">
        <f>IFERROR(VLOOKUP(A44,'Control -LR-ES Agosto 2023'!$H$7:$N$23,2,FALSE),"0")</f>
        <v>110</v>
      </c>
      <c r="G44" s="368">
        <f>IFERROR(VLOOKUP(A44,'Control -LR-ES Agosto 2023'!$H$7:$N$23,5,FALSE),"0")</f>
        <v>0</v>
      </c>
      <c r="H44" s="368">
        <f>IFERROR(VLOOKUP(A44,'Control -LR-ES Agosto 2023'!$H$7:$N$23,4,FALSE),"0")</f>
        <v>0</v>
      </c>
      <c r="I44" s="326">
        <f t="shared" si="1"/>
        <v>110</v>
      </c>
      <c r="J44" s="375" t="s">
        <v>12</v>
      </c>
      <c r="K44" s="385">
        <f t="shared" si="2"/>
        <v>621.5</v>
      </c>
      <c r="L44" s="480">
        <f>D44*200</f>
        <v>1130</v>
      </c>
      <c r="M44" s="373" t="s">
        <v>399</v>
      </c>
      <c r="N44" s="372">
        <f t="shared" si="3"/>
        <v>110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Agosto 2023'!$H$7:$N$23,3,FALSE),"0")</f>
        <v>0</v>
      </c>
      <c r="F45" s="368" t="str">
        <f>IFERROR(VLOOKUP(A45,'Control -LR-ES Agosto 2023'!$H$7:$N$23,2,FALSE),"0")</f>
        <v>0</v>
      </c>
      <c r="G45" s="368" t="str">
        <f>IFERROR(VLOOKUP(A45,'Control -LR-ES Agosto 2023'!$H$7:$N$23,5,FALSE),"0")</f>
        <v>0</v>
      </c>
      <c r="H45" s="368" t="str">
        <f>IFERROR(VLOOKUP(A45,'Control -LR-ES Agosto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Agosto 2023'!$H$7:$N$23,3,FALSE),"0")</f>
        <v>0</v>
      </c>
      <c r="F46" s="368" t="str">
        <f>IFERROR(VLOOKUP(A46,'Control -LR-ES Agosto 2023'!$H$7:$N$23,2,FALSE),"0")</f>
        <v>0</v>
      </c>
      <c r="G46" s="368" t="str">
        <f>IFERROR(VLOOKUP(A46,'Control -LR-ES Agosto 2023'!$H$7:$N$23,5,FALSE),"0")</f>
        <v>0</v>
      </c>
      <c r="H46" s="368" t="str">
        <f>IFERROR(VLOOKUP(A46,'Control -LR-ES Agosto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Agosto 2023'!$H$7:$N$23,3,FALSE),"0")</f>
        <v>0</v>
      </c>
      <c r="F47" s="368" t="str">
        <f>IFERROR(VLOOKUP(A47,'Control -LR-ES Agosto 2023'!$H$7:$N$23,2,FALSE),"0")</f>
        <v>0</v>
      </c>
      <c r="G47" s="368" t="str">
        <f>IFERROR(VLOOKUP(A47,'Control -LR-ES Agosto 2023'!$H$7:$N$23,5,FALSE),"0")</f>
        <v>0</v>
      </c>
      <c r="H47" s="368" t="str">
        <f>IFERROR(VLOOKUP(A47,'Control -LR-ES Agosto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Agosto 2023'!$H$7:$N$23,3,FALSE),"0")</f>
        <v>0</v>
      </c>
      <c r="F48" s="368" t="str">
        <f>IFERROR(VLOOKUP(A48,'Control -LR-ES Agosto 2023'!$H$7:$N$23,2,FALSE),"0")</f>
        <v>0</v>
      </c>
      <c r="G48" s="368" t="str">
        <f>IFERROR(VLOOKUP(A48,'Control -LR-ES Agosto 2023'!$H$7:$N$23,5,FALSE),"0")</f>
        <v>0</v>
      </c>
      <c r="H48" s="368" t="str">
        <f>IFERROR(VLOOKUP(A48,'Control -LR-ES Agosto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Agosto 2023'!$H$7:$N$23,3,FALSE),"0")</f>
        <v>330</v>
      </c>
      <c r="F49" s="368">
        <f>IFERROR(VLOOKUP(A49,'Control -LR-ES Agosto 2023'!$H$7:$N$23,2,FALSE),"0")</f>
        <v>0</v>
      </c>
      <c r="G49" s="368">
        <f>IFERROR(VLOOKUP(A49,'Control -LR-ES Agosto 2023'!$H$7:$N$23,5,FALSE),"0")</f>
        <v>0</v>
      </c>
      <c r="H49" s="368">
        <f>IFERROR(VLOOKUP(A49,'Control -LR-ES Agosto 2023'!$H$7:$N$23,4,FALSE),"0")</f>
        <v>0</v>
      </c>
      <c r="I49" s="326">
        <f t="shared" si="1"/>
        <v>330</v>
      </c>
      <c r="J49" s="375" t="s">
        <v>12</v>
      </c>
      <c r="K49" s="385">
        <f t="shared" si="2"/>
        <v>2052.6</v>
      </c>
      <c r="L49" s="454"/>
      <c r="M49" s="373" t="s">
        <v>336</v>
      </c>
      <c r="N49" s="372">
        <f t="shared" si="3"/>
        <v>330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Agosto 2023'!$H$7:$N$23,3,FALSE),"0")</f>
        <v>0</v>
      </c>
      <c r="F50" s="368" t="str">
        <f>IFERROR(VLOOKUP(A50,'Control -LR-ES Agosto 2023'!$H$7:$N$23,2,FALSE),"0")</f>
        <v>0</v>
      </c>
      <c r="G50" s="368" t="str">
        <f>IFERROR(VLOOKUP(A50,'Control -LR-ES Agosto 2023'!$H$7:$N$23,5,FALSE),"0")</f>
        <v>0</v>
      </c>
      <c r="H50" s="368" t="str">
        <f>IFERROR(VLOOKUP(A50,'Control -LR-ES Agosto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Agosto 2023'!$H$7:$N$23,3,FALSE),"0")</f>
        <v>0</v>
      </c>
      <c r="F51" s="368" t="str">
        <f>IFERROR(VLOOKUP(A51,'Control -LR-ES Agosto 2023'!$H$7:$N$23,2,FALSE),"0")</f>
        <v>0</v>
      </c>
      <c r="G51" s="368" t="str">
        <f>IFERROR(VLOOKUP(A51,'Control -LR-ES Agosto 2023'!$H$7:$N$23,5,FALSE),"0")</f>
        <v>0</v>
      </c>
      <c r="H51" s="368" t="str">
        <f>IFERROR(VLOOKUP(A51,'Control -LR-ES Agosto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Agosto 2023'!$H$7:$N$23,3,FALSE),"0")</f>
        <v>0</v>
      </c>
      <c r="F52" s="368" t="str">
        <f>IFERROR(VLOOKUP(A52,'Control -LR-ES Agosto 2023'!$H$7:$N$23,2,FALSE),"0")</f>
        <v>0</v>
      </c>
      <c r="G52" s="368" t="str">
        <f>IFERROR(VLOOKUP(A52,'Control -LR-ES Agosto 2023'!$H$7:$N$23,5,FALSE),"0")</f>
        <v>0</v>
      </c>
      <c r="H52" s="368" t="str">
        <f>IFERROR(VLOOKUP(A52,'Control -LR-ES Agosto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hidden="1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Agosto 2023'!$H$7:$N$23,3,FALSE),"0")</f>
        <v>0</v>
      </c>
      <c r="F53" s="368">
        <f>IFERROR(VLOOKUP(A53,'Control -LR-ES Agosto 2023'!$H$7:$N$23,2,FALSE),"0")</f>
        <v>0</v>
      </c>
      <c r="G53" s="368">
        <f>IFERROR(VLOOKUP(A53,'Control -LR-ES Agosto 2023'!$H$7:$N$23,5,FALSE),"0")</f>
        <v>0</v>
      </c>
      <c r="H53" s="368">
        <f>IFERROR(VLOOKUP(A53,'Control -LR-ES Agosto 2023'!$H$7:$N$23,4,FALSE),"0")</f>
        <v>0</v>
      </c>
      <c r="I53" s="326">
        <f t="shared" si="1"/>
        <v>0</v>
      </c>
      <c r="J53" s="375"/>
      <c r="K53" s="385">
        <f t="shared" si="2"/>
        <v>0</v>
      </c>
      <c r="L53" s="454"/>
      <c r="M53" s="373" t="s">
        <v>261</v>
      </c>
      <c r="N53" s="477">
        <f>I53/200</f>
        <v>0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Agosto 2023'!$H$7:$N$23,3,FALSE),"0")</f>
        <v>1230</v>
      </c>
      <c r="F54" s="368">
        <f>IFERROR(VLOOKUP(A54,'Control -LR-ES Agosto 2023'!$H$7:$N$23,2,FALSE),"0")</f>
        <v>0</v>
      </c>
      <c r="G54" s="368">
        <f>IFERROR(VLOOKUP(A54,'Control -LR-ES Agosto 2023'!$H$7:$N$23,5,FALSE),"0")</f>
        <v>0</v>
      </c>
      <c r="H54" s="368">
        <f>IFERROR(VLOOKUP(A54,'Control -LR-ES Agosto 2023'!$H$7:$N$23,4,FALSE),"0")</f>
        <v>0</v>
      </c>
      <c r="I54" s="326">
        <f t="shared" si="1"/>
        <v>1230</v>
      </c>
      <c r="J54" s="375" t="s">
        <v>12</v>
      </c>
      <c r="K54" s="385">
        <f t="shared" si="2"/>
        <v>6875.7</v>
      </c>
      <c r="L54" s="454"/>
      <c r="M54" s="373">
        <v>20002380</v>
      </c>
      <c r="N54" s="372">
        <f t="shared" si="3"/>
        <v>1230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Agosto 2023'!$H$7:$N$23,3,FALSE),"0")</f>
        <v>0</v>
      </c>
      <c r="F55" s="368" t="str">
        <f>IFERROR(VLOOKUP(A55,'Control -LR-ES Agosto 2023'!$H$7:$N$23,2,FALSE),"0")</f>
        <v>0</v>
      </c>
      <c r="G55" s="368" t="str">
        <f>IFERROR(VLOOKUP(A55,'Control -LR-ES Agosto 2023'!$H$7:$N$23,5,FALSE),"0")</f>
        <v>0</v>
      </c>
      <c r="H55" s="368" t="str">
        <f>IFERROR(VLOOKUP(A55,'Control -LR-ES Agosto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1780</v>
      </c>
      <c r="F56" s="326">
        <f>SUM(F8:F55)</f>
        <v>5470</v>
      </c>
      <c r="G56" s="326">
        <f>SUM(G8:G55)</f>
        <v>50</v>
      </c>
      <c r="H56" s="326">
        <f>SUM(H8:H55)</f>
        <v>980</v>
      </c>
      <c r="I56" s="333">
        <f>SUM(I8:I55)</f>
        <v>8280</v>
      </c>
      <c r="J56" s="390" t="s">
        <v>12</v>
      </c>
      <c r="K56" s="461">
        <f>SUM(K8:K55)</f>
        <v>43624.1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43624.1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42" t="s">
        <v>311</v>
      </c>
      <c r="D59" s="542"/>
      <c r="E59" s="542"/>
      <c r="F59" s="542"/>
      <c r="G59" s="542"/>
      <c r="H59" s="542"/>
      <c r="I59" s="542"/>
      <c r="J59" s="463">
        <f>K59/$K$58</f>
        <v>0.22680353290956143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9894.0999999999985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42" t="s">
        <v>313</v>
      </c>
      <c r="D60" s="542"/>
      <c r="E60" s="542"/>
      <c r="F60" s="542"/>
      <c r="G60" s="542"/>
      <c r="H60" s="542"/>
      <c r="I60" s="542"/>
      <c r="J60" s="463">
        <f>K60/$K$58</f>
        <v>0.62810923319908041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27400.7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01" t="s">
        <v>312</v>
      </c>
      <c r="D61" s="601"/>
      <c r="E61" s="601"/>
      <c r="F61" s="601"/>
      <c r="G61" s="601"/>
      <c r="H61" s="601"/>
      <c r="I61" s="601"/>
      <c r="J61" s="463">
        <f>K61/$K$58</f>
        <v>3.5072356793607205E-3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01" t="s">
        <v>314</v>
      </c>
      <c r="D62" s="601"/>
      <c r="E62" s="601"/>
      <c r="F62" s="601"/>
      <c r="G62" s="601"/>
      <c r="H62" s="601"/>
      <c r="I62" s="601"/>
      <c r="J62" s="463">
        <f>K62/$K$58</f>
        <v>0.14157999821199752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6176.3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79" t="s">
        <v>305</v>
      </c>
      <c r="D66" s="579"/>
      <c r="E66" s="579"/>
      <c r="F66" s="579"/>
      <c r="G66" s="579"/>
      <c r="H66" s="394">
        <f>'Certifi, servi.EM Agosto 2023'!F63</f>
        <v>2457149.9822640219</v>
      </c>
      <c r="I66" s="279">
        <v>0.3</v>
      </c>
      <c r="J66" s="368" t="s">
        <v>10</v>
      </c>
      <c r="K66" s="395">
        <f>(H66*I66)</f>
        <v>737144.99467920652</v>
      </c>
      <c r="L66" s="386"/>
      <c r="M66" s="342">
        <v>20002369</v>
      </c>
      <c r="N66" s="381">
        <f>H66</f>
        <v>2457149.9822640219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594" t="s">
        <v>316</v>
      </c>
      <c r="D67" s="594"/>
      <c r="E67" s="594"/>
      <c r="F67" s="594"/>
      <c r="G67" s="594"/>
      <c r="H67" s="394">
        <f>'Certifi, servi.EM Agosto 2023'!F63</f>
        <v>2457149.9822640219</v>
      </c>
      <c r="I67" s="279">
        <v>0.1</v>
      </c>
      <c r="J67" s="368" t="s">
        <v>10</v>
      </c>
      <c r="K67" s="395">
        <f>(H67*I67)</f>
        <v>245714.99822640221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44462.091999999997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982859.99290560873</v>
      </c>
      <c r="J70" s="565"/>
      <c r="K70" s="541"/>
      <c r="L70" s="474">
        <f>I70/272</f>
        <v>3613.4558562706202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>
        <f>L70+I69</f>
        <v>48075.547856270619</v>
      </c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>
        <f>L72+'Certifi, servi.EM Agosto 2023'!J69</f>
        <v>141816.69964067655</v>
      </c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230,00"/>
        <filter val="110,00"/>
        <filter val="2.050,00"/>
        <filter val="220,00"/>
        <filter val="330,00"/>
        <filter val="460,00"/>
        <filter val="50,00"/>
        <filter val="510,00"/>
        <filter val="650,00"/>
        <filter val="700,00"/>
        <filter val="790,00"/>
        <filter val="8.280,00"/>
        <filter val="850,00"/>
      </filters>
    </filterColumn>
  </autoFilter>
  <mergeCells count="22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690AB-040F-4F27-9C1B-8BC69872D109}">
  <sheetPr>
    <pageSetUpPr fitToPage="1"/>
  </sheetPr>
  <dimension ref="A1:N91"/>
  <sheetViews>
    <sheetView topLeftCell="C7" zoomScale="98" zoomScaleNormal="98" workbookViewId="0">
      <selection activeCell="H20" sqref="H20:N20"/>
      <pivotSelection pane="bottomRight" showHeader="1" extendable="1" axis="axisRow" start="12" max="17" activeRow="19" activeCol="7" previousRow="19" previousCol="7" click="1" r:id="rId1">
        <pivotArea dataOnly="0" axis="axisRow" fieldPosition="0">
          <references count="1">
            <reference field="2" count="1">
              <x v="12"/>
            </reference>
          </references>
        </pivotArea>
      </pivotSelection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80089514</v>
      </c>
      <c r="C4" s="438">
        <v>45158</v>
      </c>
      <c r="D4" s="368" t="s">
        <v>65</v>
      </c>
      <c r="E4" s="368">
        <v>2050</v>
      </c>
      <c r="F4" s="368" t="s">
        <v>323</v>
      </c>
      <c r="G4" s="393"/>
    </row>
    <row r="5" spans="2:14" x14ac:dyDescent="0.2">
      <c r="B5" s="368">
        <v>80089514</v>
      </c>
      <c r="C5" s="438">
        <v>45158</v>
      </c>
      <c r="D5" s="368" t="s">
        <v>32</v>
      </c>
      <c r="E5" s="368">
        <v>790</v>
      </c>
      <c r="F5" s="368" t="s">
        <v>323</v>
      </c>
      <c r="G5" s="393"/>
    </row>
    <row r="6" spans="2:14" x14ac:dyDescent="0.2">
      <c r="B6" s="368">
        <v>80089514</v>
      </c>
      <c r="C6" s="438">
        <v>45158</v>
      </c>
      <c r="D6" s="368" t="s">
        <v>69</v>
      </c>
      <c r="E6" s="368">
        <v>510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80089514</v>
      </c>
      <c r="C7" s="438">
        <v>45158</v>
      </c>
      <c r="D7" s="368" t="s">
        <v>354</v>
      </c>
      <c r="E7" s="368">
        <v>850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80089514</v>
      </c>
      <c r="C8" s="438">
        <v>45158</v>
      </c>
      <c r="D8" s="368" t="s">
        <v>371</v>
      </c>
      <c r="E8" s="368">
        <v>700</v>
      </c>
      <c r="F8" s="368" t="s">
        <v>323</v>
      </c>
      <c r="H8" s="54" t="s">
        <v>32</v>
      </c>
      <c r="I8" s="496">
        <v>790</v>
      </c>
      <c r="J8" s="496"/>
      <c r="K8" s="496"/>
      <c r="L8" s="496"/>
      <c r="M8" s="496"/>
      <c r="N8" s="496">
        <v>790</v>
      </c>
    </row>
    <row r="9" spans="2:14" x14ac:dyDescent="0.2">
      <c r="B9" s="368">
        <v>80089514</v>
      </c>
      <c r="C9" s="438">
        <v>45158</v>
      </c>
      <c r="D9" s="368" t="s">
        <v>359</v>
      </c>
      <c r="E9" s="368">
        <v>460</v>
      </c>
      <c r="F9" s="368" t="s">
        <v>323</v>
      </c>
      <c r="H9" s="54" t="s">
        <v>69</v>
      </c>
      <c r="I9" s="496">
        <v>510</v>
      </c>
      <c r="J9" s="496"/>
      <c r="K9" s="496"/>
      <c r="L9" s="496"/>
      <c r="M9" s="496"/>
      <c r="N9" s="496">
        <v>510</v>
      </c>
    </row>
    <row r="10" spans="2:14" x14ac:dyDescent="0.2">
      <c r="B10" s="368">
        <v>80089514</v>
      </c>
      <c r="C10" s="438">
        <v>45158</v>
      </c>
      <c r="D10" s="368" t="s">
        <v>377</v>
      </c>
      <c r="E10" s="368">
        <v>110</v>
      </c>
      <c r="F10" s="368" t="s">
        <v>323</v>
      </c>
      <c r="H10" s="54" t="s">
        <v>65</v>
      </c>
      <c r="I10" s="496">
        <v>2050</v>
      </c>
      <c r="J10" s="496"/>
      <c r="K10" s="496"/>
      <c r="L10" s="496"/>
      <c r="M10" s="496"/>
      <c r="N10" s="496">
        <v>2050</v>
      </c>
    </row>
    <row r="11" spans="2:14" x14ac:dyDescent="0.2">
      <c r="B11" s="368">
        <v>80089523</v>
      </c>
      <c r="C11" s="438">
        <v>45158</v>
      </c>
      <c r="D11" s="368" t="s">
        <v>356</v>
      </c>
      <c r="E11" s="368">
        <v>220</v>
      </c>
      <c r="F11" s="368" t="s">
        <v>324</v>
      </c>
      <c r="H11" s="54" t="s">
        <v>329</v>
      </c>
      <c r="I11" s="496"/>
      <c r="J11" s="496">
        <v>330</v>
      </c>
      <c r="K11" s="496"/>
      <c r="L11" s="496"/>
      <c r="M11" s="496"/>
      <c r="N11" s="496">
        <v>330</v>
      </c>
    </row>
    <row r="12" spans="2:14" x14ac:dyDescent="0.2">
      <c r="B12" s="368">
        <v>80089523</v>
      </c>
      <c r="C12" s="438">
        <v>45158</v>
      </c>
      <c r="D12" s="368" t="s">
        <v>329</v>
      </c>
      <c r="E12" s="368">
        <v>330</v>
      </c>
      <c r="F12" s="368" t="s">
        <v>324</v>
      </c>
      <c r="H12" s="54" t="s">
        <v>77</v>
      </c>
      <c r="I12" s="496"/>
      <c r="J12" s="496"/>
      <c r="K12" s="496">
        <v>330</v>
      </c>
      <c r="L12" s="496"/>
      <c r="M12" s="496"/>
      <c r="N12" s="496">
        <v>330</v>
      </c>
    </row>
    <row r="13" spans="2:14" x14ac:dyDescent="0.2">
      <c r="B13" s="368"/>
      <c r="C13" s="438">
        <v>45158</v>
      </c>
      <c r="D13" s="368" t="s">
        <v>372</v>
      </c>
      <c r="E13" s="368">
        <v>0</v>
      </c>
      <c r="F13" s="368" t="s">
        <v>324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80089528</v>
      </c>
      <c r="C14" s="438">
        <v>45158</v>
      </c>
      <c r="D14" s="368" t="s">
        <v>77</v>
      </c>
      <c r="E14" s="368">
        <v>330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/>
      <c r="C15" s="438">
        <v>45158</v>
      </c>
      <c r="D15" s="368" t="s">
        <v>261</v>
      </c>
      <c r="E15" s="368">
        <v>0</v>
      </c>
      <c r="F15" s="368" t="s">
        <v>325</v>
      </c>
      <c r="H15" s="54" t="s">
        <v>354</v>
      </c>
      <c r="I15" s="496">
        <v>850</v>
      </c>
      <c r="J15" s="496"/>
      <c r="K15" s="496"/>
      <c r="L15" s="496"/>
      <c r="M15" s="496"/>
      <c r="N15" s="496">
        <v>850</v>
      </c>
    </row>
    <row r="16" spans="2:14" x14ac:dyDescent="0.2">
      <c r="B16" s="368">
        <v>80089528</v>
      </c>
      <c r="C16" s="438">
        <v>45158</v>
      </c>
      <c r="D16" s="368" t="s">
        <v>369</v>
      </c>
      <c r="E16" s="368">
        <v>650</v>
      </c>
      <c r="F16" s="368" t="s">
        <v>325</v>
      </c>
      <c r="H16" s="54" t="s">
        <v>369</v>
      </c>
      <c r="I16" s="496"/>
      <c r="J16" s="496"/>
      <c r="K16" s="496">
        <v>650</v>
      </c>
      <c r="L16" s="496"/>
      <c r="M16" s="496"/>
      <c r="N16" s="496">
        <v>650</v>
      </c>
    </row>
    <row r="17" spans="2:14" x14ac:dyDescent="0.2">
      <c r="B17" s="368">
        <v>80089528</v>
      </c>
      <c r="C17" s="438">
        <v>45158</v>
      </c>
      <c r="D17" s="368" t="s">
        <v>37</v>
      </c>
      <c r="E17" s="368">
        <v>50</v>
      </c>
      <c r="F17" s="368" t="s">
        <v>326</v>
      </c>
      <c r="H17" s="54" t="s">
        <v>356</v>
      </c>
      <c r="I17" s="496"/>
      <c r="J17" s="496">
        <v>220</v>
      </c>
      <c r="K17" s="496"/>
      <c r="L17" s="496"/>
      <c r="M17" s="496"/>
      <c r="N17" s="496">
        <v>220</v>
      </c>
    </row>
    <row r="18" spans="2:14" x14ac:dyDescent="0.2">
      <c r="B18" s="368" t="s">
        <v>433</v>
      </c>
      <c r="C18" s="438">
        <v>45158</v>
      </c>
      <c r="D18" s="368" t="s">
        <v>384</v>
      </c>
      <c r="E18" s="368">
        <v>1230</v>
      </c>
      <c r="F18" s="368" t="s">
        <v>324</v>
      </c>
      <c r="H18" s="54" t="s">
        <v>371</v>
      </c>
      <c r="I18" s="496">
        <v>700</v>
      </c>
      <c r="J18" s="496"/>
      <c r="K18" s="496"/>
      <c r="L18" s="496"/>
      <c r="M18" s="496"/>
      <c r="N18" s="496">
        <v>700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1230</v>
      </c>
      <c r="K19" s="496"/>
      <c r="L19" s="496"/>
      <c r="M19" s="496"/>
      <c r="N19" s="496">
        <v>1230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0</v>
      </c>
      <c r="L20" s="496"/>
      <c r="M20" s="496"/>
      <c r="N20" s="496">
        <v>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110</v>
      </c>
      <c r="J21" s="496"/>
      <c r="K21" s="496"/>
      <c r="L21" s="496"/>
      <c r="M21" s="496"/>
      <c r="N21" s="496">
        <v>110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460</v>
      </c>
      <c r="J22" s="496"/>
      <c r="K22" s="496"/>
      <c r="L22" s="496"/>
      <c r="M22" s="496"/>
      <c r="N22" s="496">
        <v>460</v>
      </c>
    </row>
    <row r="23" spans="2:14" x14ac:dyDescent="0.2">
      <c r="B23" s="368"/>
      <c r="C23" s="438"/>
      <c r="D23" s="368"/>
      <c r="E23" s="368"/>
      <c r="F23" s="368"/>
      <c r="H23" s="54" t="s">
        <v>372</v>
      </c>
      <c r="I23" s="496"/>
      <c r="J23" s="496">
        <v>0</v>
      </c>
      <c r="K23" s="496"/>
      <c r="L23" s="496"/>
      <c r="M23" s="496"/>
      <c r="N23" s="496">
        <v>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5470</v>
      </c>
      <c r="J24" s="496">
        <v>1780</v>
      </c>
      <c r="K24" s="496">
        <v>980</v>
      </c>
      <c r="L24" s="496">
        <v>50</v>
      </c>
      <c r="M24" s="496"/>
      <c r="N24" s="496">
        <v>8280</v>
      </c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D19:D25" xr:uid="{F8F10766-8F87-4235-88B2-EF1235BC7A53}">
      <formula1>$B$45:$B$83</formula1>
    </dataValidation>
    <dataValidation type="list" allowBlank="1" showInputMessage="1" showErrorMessage="1" sqref="D6" xr:uid="{539D2AAF-A683-4470-A85E-5898B24E4060}">
      <formula1>$B$45:$B$82</formula1>
    </dataValidation>
    <dataValidation type="list" allowBlank="1" showInputMessage="1" showErrorMessage="1" sqref="D31" xr:uid="{69B0D674-05BC-4464-8A55-1C7AEB5EDE43}">
      <formula1>$B$45:$B$63</formula1>
    </dataValidation>
    <dataValidation type="list" allowBlank="1" showInputMessage="1" showErrorMessage="1" sqref="D4:D5 D7:D18" xr:uid="{19A8A7F9-0AB5-40CD-9BBC-F1C7583AB216}">
      <formula1>$B$45:$B$91</formula1>
    </dataValidation>
    <dataValidation type="list" allowBlank="1" showInputMessage="1" showErrorMessage="1" sqref="F4:F18" xr:uid="{7000D123-CE37-4A19-9CFB-3C24343E4B74}">
      <formula1>$C$45:$C$48</formula1>
    </dataValidation>
    <dataValidation type="list" allowBlank="1" showInputMessage="1" showErrorMessage="1" sqref="F31:F38 F19:F25" xr:uid="{2CF33F8A-D127-4627-A660-1A865F2109D9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AB9B2-4957-412D-AF11-F6F3E8FE70E4}">
  <sheetPr filterMode="1">
    <tabColor rgb="FFFFC000"/>
    <pageSetUpPr fitToPage="1"/>
  </sheetPr>
  <dimension ref="A2:W151"/>
  <sheetViews>
    <sheetView showGridLines="0" topLeftCell="A112" zoomScale="71" zoomScaleNormal="71" workbookViewId="0">
      <selection activeCell="A116" sqref="A116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Septiemb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437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Septiemb 2023'!$H$8:$L$33,2,FALSE),"0")</f>
        <v>300</v>
      </c>
      <c r="F8" s="481">
        <f>IFERROR(VLOOKUP(A8,'Control-EM Septiemb 2023'!$H$6:$L$33,3,FALSE),"0")</f>
        <v>2350</v>
      </c>
      <c r="G8" s="371">
        <f t="shared" ref="G8:G55" si="0">E8+F8</f>
        <v>2650</v>
      </c>
      <c r="H8" s="368" t="s">
        <v>12</v>
      </c>
      <c r="I8" s="238">
        <f t="shared" ref="I8:I54" si="1">IFERROR(+D8*G8,"")</f>
        <v>8003</v>
      </c>
      <c r="J8" s="295"/>
      <c r="K8" s="270">
        <f t="shared" ref="K8:K44" si="2">I8+F8</f>
        <v>10353</v>
      </c>
      <c r="M8" s="373" t="s">
        <v>169</v>
      </c>
      <c r="N8" s="372">
        <f>G8</f>
        <v>2650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Septiemb 2023'!$H$8:$L$33,2,FALSE),"0")</f>
        <v>0</v>
      </c>
      <c r="F9" s="481" t="str">
        <f>IFERROR(VLOOKUP(A9,'Control-EM Septiemb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Septiemb 2023'!$H$8:$L$33,2,FALSE),"0")</f>
        <v>910</v>
      </c>
      <c r="F10" s="481">
        <f>IFERROR(VLOOKUP(A10,'Control-EM Septiemb 2023'!$H$6:$L$33,3,FALSE),"0")</f>
        <v>0</v>
      </c>
      <c r="G10" s="371">
        <f t="shared" si="0"/>
        <v>910</v>
      </c>
      <c r="H10" s="368" t="s">
        <v>12</v>
      </c>
      <c r="I10" s="238">
        <f t="shared" si="1"/>
        <v>3676.4</v>
      </c>
      <c r="J10" s="295"/>
      <c r="K10" s="270">
        <f t="shared" si="2"/>
        <v>3676.4</v>
      </c>
      <c r="L10" s="373"/>
      <c r="M10" s="373" t="s">
        <v>152</v>
      </c>
      <c r="N10" s="372">
        <f t="shared" ref="N10:N55" si="4">G10</f>
        <v>910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Septiemb 2023'!$H$8:$L$33,2,FALSE),"0")</f>
        <v>2126</v>
      </c>
      <c r="F11" s="481">
        <f>IFERROR(VLOOKUP(A11,'Control-EM Septiemb 2023'!$H$6:$L$33,3,FALSE),"0")</f>
        <v>0</v>
      </c>
      <c r="G11" s="371">
        <f t="shared" si="0"/>
        <v>2126</v>
      </c>
      <c r="H11" s="368" t="s">
        <v>12</v>
      </c>
      <c r="I11" s="238">
        <f t="shared" si="1"/>
        <v>6505.56</v>
      </c>
      <c r="J11" s="295"/>
      <c r="K11" s="270">
        <f t="shared" si="2"/>
        <v>6505.56</v>
      </c>
      <c r="L11" s="373"/>
      <c r="M11" s="373" t="s">
        <v>154</v>
      </c>
      <c r="N11" s="372">
        <f t="shared" si="4"/>
        <v>2126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Septiemb 2023'!$H$8:$L$33,2,FALSE),"0")</f>
        <v>0</v>
      </c>
      <c r="F12" s="371" t="str">
        <f>IFERROR(VLOOKUP(A12,'Control-EM Septiemb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Septiemb 2023'!$H$8:$L$33,2,FALSE),"0")</f>
        <v>0</v>
      </c>
      <c r="F13" s="371" t="str">
        <f>IFERROR(VLOOKUP(A13,'Control-EM Septiemb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Septiemb 2023'!$H$8:$L$33,2,FALSE),"0")</f>
        <v>0</v>
      </c>
      <c r="F14" s="371" t="str">
        <f>IFERROR(VLOOKUP(A14,'Control-EM Septiemb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Septiemb 2023'!$H$8:$L$33,2,FALSE),"0")</f>
        <v>400</v>
      </c>
      <c r="F15" s="481">
        <f>IFERROR(VLOOKUP(A15,'Control-EM Septiemb 2023'!$H$6:$L$33,3,FALSE),"0")</f>
        <v>0</v>
      </c>
      <c r="G15" s="371">
        <f t="shared" si="0"/>
        <v>400</v>
      </c>
      <c r="H15" s="368" t="s">
        <v>12</v>
      </c>
      <c r="I15" s="238">
        <f t="shared" si="1"/>
        <v>1755.9999999999998</v>
      </c>
      <c r="J15" s="295"/>
      <c r="K15" s="270">
        <f t="shared" si="2"/>
        <v>1755.9999999999998</v>
      </c>
      <c r="L15" s="373"/>
      <c r="M15" s="373" t="s">
        <v>156</v>
      </c>
      <c r="N15" s="372">
        <f t="shared" si="4"/>
        <v>400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Septiemb 2023'!$H$8:$L$33,2,FALSE),"0")</f>
        <v>320</v>
      </c>
      <c r="F16" s="481">
        <f>IFERROR(VLOOKUP(A16,'Control-EM Septiemb 2023'!$H$6:$L$33,3,FALSE),"0")</f>
        <v>0</v>
      </c>
      <c r="G16" s="371">
        <f t="shared" si="0"/>
        <v>320</v>
      </c>
      <c r="H16" s="375" t="s">
        <v>12</v>
      </c>
      <c r="I16" s="238">
        <f t="shared" si="1"/>
        <v>1123.1999999999998</v>
      </c>
      <c r="J16" s="295"/>
      <c r="K16" s="270">
        <f t="shared" si="2"/>
        <v>1123.1999999999998</v>
      </c>
      <c r="L16" s="373"/>
      <c r="M16" s="373" t="s">
        <v>347</v>
      </c>
      <c r="N16" s="372">
        <f t="shared" si="4"/>
        <v>320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Septiemb 2023'!$H$8:$L$33,2,FALSE),"0")</f>
        <v>0</v>
      </c>
      <c r="F17" s="371" t="str">
        <f>IFERROR(VLOOKUP(A17,'Control-EM Septiemb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Septiemb 2023'!$H$8:$L$33,2,FALSE),"0")</f>
        <v>1000</v>
      </c>
      <c r="F18" s="371">
        <f>IFERROR(VLOOKUP(A18,'Control-EM Septiemb 2023'!$H$6:$L$33,3,FALSE),"0")</f>
        <v>0</v>
      </c>
      <c r="G18" s="371">
        <f t="shared" si="0"/>
        <v>1000</v>
      </c>
      <c r="H18" s="375" t="s">
        <v>12</v>
      </c>
      <c r="I18" s="238">
        <f t="shared" si="1"/>
        <v>1500</v>
      </c>
      <c r="J18" s="295"/>
      <c r="K18" s="270">
        <f t="shared" si="2"/>
        <v>1500</v>
      </c>
      <c r="L18" s="373"/>
      <c r="M18" s="373" t="s">
        <v>252</v>
      </c>
      <c r="N18" s="372">
        <f t="shared" si="4"/>
        <v>1000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Septiemb 2023'!$H$8:$L$33,2,FALSE),"0")</f>
        <v>44</v>
      </c>
      <c r="F19" s="481">
        <f>IFERROR(VLOOKUP(A19,'Control-EM Septiemb 2023'!$H$6:$L$33,3,FALSE),"0")</f>
        <v>900</v>
      </c>
      <c r="G19" s="371">
        <f t="shared" si="0"/>
        <v>944</v>
      </c>
      <c r="H19" s="375" t="s">
        <v>12</v>
      </c>
      <c r="I19" s="238">
        <f t="shared" si="1"/>
        <v>2208.96</v>
      </c>
      <c r="J19" s="295"/>
      <c r="K19" s="270">
        <f t="shared" si="2"/>
        <v>3108.96</v>
      </c>
      <c r="L19" s="376"/>
      <c r="M19" s="373" t="s">
        <v>151</v>
      </c>
      <c r="N19" s="372">
        <f t="shared" si="4"/>
        <v>944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Septiemb 2023'!$H$8:$L$33,2,FALSE),"0")</f>
        <v>0</v>
      </c>
      <c r="F20" s="371" t="str">
        <f>IFERROR(VLOOKUP(A20,'Control-EM Septiemb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Septiemb 2023'!$H$8:$L$33,2,FALSE),"0")</f>
        <v>0</v>
      </c>
      <c r="F21" s="371" t="str">
        <f>IFERROR(VLOOKUP(A21,'Control-EM Septiemb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Septiemb 2023'!$H$8:$L$33,2,FALSE),"0")</f>
        <v>0</v>
      </c>
      <c r="F22" s="371" t="str">
        <f>IFERROR(VLOOKUP(A22,'Control-EM Septiemb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Septiemb 2023'!$H$8:$L$33,2,FALSE),"0")</f>
        <v>0</v>
      </c>
      <c r="F23" s="371" t="str">
        <f>IFERROR(VLOOKUP(A23,'Control-EM Septiemb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Septiemb 2023'!$H$8:$L$33,2,FALSE),"0")</f>
        <v>0</v>
      </c>
      <c r="F24" s="371" t="str">
        <f>IFERROR(VLOOKUP(A24,'Control-EM Septiemb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Septiemb 2023'!$H$8:$L$33,2,FALSE),"0")</f>
        <v>0</v>
      </c>
      <c r="F25" s="481">
        <f>IFERROR(VLOOKUP(A25,'Control-EM Septiemb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Septiemb 2023'!$H$8:$L$33,2,FALSE),"0")</f>
        <v>0</v>
      </c>
      <c r="F26" s="371" t="str">
        <f>IFERROR(VLOOKUP(A26,'Control-EM Septiemb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Septiemb 2023'!$H$8:$L$33,2,FALSE),"0")</f>
        <v>0</v>
      </c>
      <c r="F27" s="371" t="str">
        <f>IFERROR(VLOOKUP(A27,'Control-EM Septiemb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Septiemb 2023'!$H$8:$L$33,2,FALSE),"0")</f>
        <v>0</v>
      </c>
      <c r="F28" s="481">
        <f>IFERROR(VLOOKUP(A28,'Control-EM Septiemb 2023'!$H$6:$L$33,3,FALSE),"0")</f>
        <v>1020</v>
      </c>
      <c r="G28" s="371">
        <f t="shared" si="0"/>
        <v>1020</v>
      </c>
      <c r="H28" s="375" t="s">
        <v>12</v>
      </c>
      <c r="I28" s="238">
        <f t="shared" si="1"/>
        <v>7537.7999999999993</v>
      </c>
      <c r="J28" s="295"/>
      <c r="K28" s="270">
        <f t="shared" si="2"/>
        <v>8557.7999999999993</v>
      </c>
      <c r="L28" s="358"/>
      <c r="M28" s="373" t="s">
        <v>176</v>
      </c>
      <c r="N28" s="372">
        <f t="shared" si="4"/>
        <v>1020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Septiemb 2023'!$H$8:$L$33,2,FALSE),"0")</f>
        <v>0</v>
      </c>
      <c r="F29" s="371" t="str">
        <f>IFERROR(VLOOKUP(A29,'Control-EM Septiemb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Septiemb 2023'!$H$8:$L$33,2,FALSE),"0")</f>
        <v>0</v>
      </c>
      <c r="F30" s="371" t="str">
        <f>IFERROR(VLOOKUP(A30,'Control-EM Septiemb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Septiemb 2023'!$H$8:$L$33,2,FALSE),"0")</f>
        <v>0</v>
      </c>
      <c r="F31" s="371" t="str">
        <f>IFERROR(VLOOKUP(A31,'Control-EM Septiemb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Septiemb 2023'!$H$8:$L$33,2,FALSE),"0")</f>
        <v>160</v>
      </c>
      <c r="F32" s="481">
        <f>IFERROR(VLOOKUP(A32,'Control-EM Septiemb 2023'!$H$6:$L$33,3,FALSE),"0")</f>
        <v>0</v>
      </c>
      <c r="G32" s="371">
        <f t="shared" si="0"/>
        <v>160</v>
      </c>
      <c r="H32" s="368" t="s">
        <v>12</v>
      </c>
      <c r="I32" s="238">
        <f t="shared" si="1"/>
        <v>795.19999999999993</v>
      </c>
      <c r="J32" s="295"/>
      <c r="K32" s="270">
        <f t="shared" si="2"/>
        <v>795.19999999999993</v>
      </c>
      <c r="M32" s="373" t="s">
        <v>170</v>
      </c>
      <c r="N32" s="372">
        <f t="shared" si="4"/>
        <v>160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Septiemb 2023'!$H$8:$L$33,2,FALSE),"0")</f>
        <v>0</v>
      </c>
      <c r="F33" s="371" t="str">
        <f>IFERROR(VLOOKUP(A33,'Control-EM Septiemb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Septiemb 2023'!$H$8:$L$33,2,FALSE),"0")</f>
        <v>0</v>
      </c>
      <c r="F34" s="371" t="str">
        <f>IFERROR(VLOOKUP(A34,'Control-EM Septiemb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Septiemb 2023'!$H$8:$L$33,2,FALSE),"0")</f>
        <v>0</v>
      </c>
      <c r="F35" s="371" t="str">
        <f>IFERROR(VLOOKUP(A35,'Control-EM Septiemb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Septiemb 2023'!$H$8:$L$33,2,FALSE),"0")</f>
        <v>400</v>
      </c>
      <c r="F36" s="481">
        <f>IFERROR(VLOOKUP(A36,'Control-EM Septiemb 2023'!$H$6:$L$33,3,FALSE),"0")</f>
        <v>0</v>
      </c>
      <c r="G36" s="371">
        <f t="shared" si="0"/>
        <v>400</v>
      </c>
      <c r="H36" s="375" t="s">
        <v>12</v>
      </c>
      <c r="I36" s="238">
        <f t="shared" si="1"/>
        <v>2692</v>
      </c>
      <c r="J36" s="295"/>
      <c r="K36" s="270">
        <f t="shared" si="2"/>
        <v>2692</v>
      </c>
      <c r="L36" s="358"/>
      <c r="M36" s="373" t="s">
        <v>155</v>
      </c>
      <c r="N36" s="372">
        <f t="shared" si="4"/>
        <v>400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Septiemb 2023'!$H$8:$L$33,2,FALSE),"0")</f>
        <v>0</v>
      </c>
      <c r="F37" s="481">
        <f>IFERROR(VLOOKUP(A37,'Control-EM Septiemb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Septiemb 2023'!$H$8:$L$33,2,FALSE),"0")</f>
        <v>0</v>
      </c>
      <c r="F38" s="371" t="str">
        <f>IFERROR(VLOOKUP(A38,'Control-EM Septiemb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Septiemb 2023'!$H$8:$L$33,2,FALSE),"0")</f>
        <v>400</v>
      </c>
      <c r="F39" s="371">
        <f>IFERROR(VLOOKUP(A39,'Control-EM Septiemb 2023'!$H$6:$L$33,3,FALSE),"0")</f>
        <v>0</v>
      </c>
      <c r="G39" s="371">
        <f t="shared" si="0"/>
        <v>400</v>
      </c>
      <c r="H39" s="375" t="s">
        <v>12</v>
      </c>
      <c r="I39" s="238">
        <f t="shared" si="1"/>
        <v>2236</v>
      </c>
      <c r="J39" s="295"/>
      <c r="K39" s="270">
        <f t="shared" si="2"/>
        <v>2236</v>
      </c>
      <c r="M39" s="373" t="s">
        <v>248</v>
      </c>
      <c r="N39" s="372">
        <f t="shared" si="4"/>
        <v>400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Septiemb 2023'!$H$8:$L$33,2,FALSE),"0")</f>
        <v>0</v>
      </c>
      <c r="F40" s="481">
        <f>IFERROR(VLOOKUP(A40,'Control-EM Septiemb 2023'!$H$6:$L$33,3,FALSE),"0")</f>
        <v>1275</v>
      </c>
      <c r="G40" s="371">
        <f t="shared" si="0"/>
        <v>1275</v>
      </c>
      <c r="H40" s="368" t="s">
        <v>12</v>
      </c>
      <c r="I40" s="238">
        <f t="shared" si="1"/>
        <v>6961.5</v>
      </c>
      <c r="J40" s="295"/>
      <c r="K40" s="270">
        <f t="shared" si="2"/>
        <v>8236.5</v>
      </c>
      <c r="M40" s="373" t="s">
        <v>189</v>
      </c>
      <c r="N40" s="372">
        <f t="shared" si="4"/>
        <v>1275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371">
        <f>IFERROR(VLOOKUP(A41,'Control-EM Septiemb 2023'!$H$8:$L$33,2,FALSE),"0")</f>
        <v>0</v>
      </c>
      <c r="F41" s="371">
        <f>IFERROR(VLOOKUP(A41,'Control-EM Septiemb 2023'!$H$6:$L$33,3,FALSE),"0")</f>
        <v>650</v>
      </c>
      <c r="G41" s="371">
        <f t="shared" si="0"/>
        <v>650</v>
      </c>
      <c r="H41" s="368" t="s">
        <v>12</v>
      </c>
      <c r="I41" s="238">
        <f t="shared" si="1"/>
        <v>2801.4999999999995</v>
      </c>
      <c r="J41" s="295"/>
      <c r="K41" s="270">
        <f t="shared" si="2"/>
        <v>3451.4999999999995</v>
      </c>
      <c r="M41" s="373" t="s">
        <v>442</v>
      </c>
      <c r="N41" s="372">
        <f t="shared" si="4"/>
        <v>650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Septiemb 2023'!$H$8:$L$33,2,FALSE),"0")</f>
        <v>0</v>
      </c>
      <c r="F42" s="481" t="str">
        <f>IFERROR(VLOOKUP(A42,'Control-EM Septiemb 2023'!$H$6:$L$33,3,FALSE),"0")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Septiemb 2023'!$H$8:$L$33,2,FALSE),"0")</f>
        <v>870</v>
      </c>
      <c r="F43" s="481">
        <f>IFERROR(VLOOKUP(A43,'Control-EM Septiemb 2023'!$H$6:$L$33,3,FALSE),"0")</f>
        <v>0</v>
      </c>
      <c r="G43" s="371">
        <f t="shared" si="0"/>
        <v>870</v>
      </c>
      <c r="H43" s="375" t="s">
        <v>12</v>
      </c>
      <c r="I43" s="238">
        <f t="shared" si="1"/>
        <v>3566.9999999999995</v>
      </c>
      <c r="J43" s="295"/>
      <c r="K43" s="270">
        <f t="shared" si="2"/>
        <v>3566.9999999999995</v>
      </c>
      <c r="M43" s="373" t="s">
        <v>249</v>
      </c>
      <c r="N43" s="372">
        <f t="shared" si="4"/>
        <v>870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Septiemb 2023'!$H$8:$L$33,2,FALSE),"0")</f>
        <v>0</v>
      </c>
      <c r="F44" s="371" t="str">
        <f>IFERROR(VLOOKUP(A44,'Control-EM Septiemb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Septiemb 2023'!$H$8:$L$33,2,FALSE),"0")</f>
        <v>0</v>
      </c>
      <c r="F45" s="371" t="str">
        <f>IFERROR(VLOOKUP(A45,'Control-EM Septiemb 2023'!$H$6:$L$33,3,FALSE),"0")</f>
        <v>0</v>
      </c>
      <c r="G45" s="371">
        <f t="shared" si="0"/>
        <v>0</v>
      </c>
      <c r="H45" s="368" t="str">
        <f>IFERROR(VLOOKUP(A46,'Control -LR-ES Septiemb 2023'!$H$7:$N$22,4,FALSE),"0")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Septiemb 2023'!$H$8:$L$33,2,FALSE),"0")</f>
        <v>0</v>
      </c>
      <c r="F46" s="371" t="str">
        <f>IFERROR(VLOOKUP(A46,'Control-EM Septiemb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Septiemb 2023'!$H$8:$L$33,2,FALSE),"0")</f>
        <v>0</v>
      </c>
      <c r="F47" s="371" t="str">
        <f>IFERROR(VLOOKUP(A47,'Control-EM Septiemb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Septiemb 2023'!$H$8:$L$33,2,FALSE),"0")</f>
        <v>0</v>
      </c>
      <c r="F48" s="371" t="str">
        <f>IFERROR(VLOOKUP(A48,'Control-EM Septiemb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Septiemb 2023'!$H$8:$L$33,2,FALSE),"0")</f>
        <v>200</v>
      </c>
      <c r="F49" s="481">
        <f>IFERROR(VLOOKUP(A49,'Control-EM Septiemb 2023'!$H$6:$L$33,3,FALSE),"0")</f>
        <v>0</v>
      </c>
      <c r="G49" s="371">
        <f t="shared" si="0"/>
        <v>200</v>
      </c>
      <c r="H49" s="375" t="s">
        <v>12</v>
      </c>
      <c r="I49" s="238">
        <f t="shared" si="1"/>
        <v>1160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Septiemb 2023'!$H$8:$L$33,2,FALSE),"0")</f>
        <v>0</v>
      </c>
      <c r="F50" s="371" t="str">
        <f>IFERROR(VLOOKUP(A50,'Control-EM Septiemb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Septiemb 2023'!$H$8:$L$33,2,FALSE),"0")</f>
        <v>0</v>
      </c>
      <c r="F51" s="371" t="str">
        <f>IFERROR(VLOOKUP(A51,'Control-EM Septiemb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Septiemb 2023'!$H$8:$L$33,2,FALSE),"0")</f>
        <v>0</v>
      </c>
      <c r="F52" s="371" t="str">
        <f>IFERROR(VLOOKUP(A52,'Control-EM Septiemb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Septiemb 2023'!$H$8:$L$33,2,FALSE),"0")</f>
        <v>0</v>
      </c>
      <c r="F53" s="371" t="str">
        <f>IFERROR(VLOOKUP(A53,'Control-EM Septiemb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Septiemb 2023'!$H$8:$L$33,2,FALSE),"0")</f>
        <v>1490</v>
      </c>
      <c r="F54" s="481">
        <f>IFERROR(VLOOKUP(A54,'Control-EM Septiemb 2023'!$H$6:$L$33,3,FALSE),"0")</f>
        <v>0</v>
      </c>
      <c r="G54" s="371">
        <f t="shared" si="0"/>
        <v>1490</v>
      </c>
      <c r="H54" s="375" t="s">
        <v>12</v>
      </c>
      <c r="I54" s="238">
        <f t="shared" si="1"/>
        <v>8329.1</v>
      </c>
      <c r="J54" s="295"/>
      <c r="K54" s="295"/>
      <c r="L54" s="295"/>
      <c r="M54" s="373">
        <v>20002380</v>
      </c>
      <c r="N54" s="372">
        <f t="shared" si="4"/>
        <v>1490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Septiemb 2023'!$H$8:$L$33,2,FALSE),"0")</f>
        <v>2400</v>
      </c>
      <c r="F55" s="481">
        <f>IFERROR(VLOOKUP(A55,'Control-EM Septiemb 2023'!$H$6:$L$33,3,FALSE),"0")</f>
        <v>0</v>
      </c>
      <c r="G55" s="371">
        <f t="shared" si="0"/>
        <v>2400</v>
      </c>
      <c r="H55" s="375" t="s">
        <v>12</v>
      </c>
      <c r="I55" s="238">
        <f>IFERROR(+D55*G55,"")</f>
        <v>11832</v>
      </c>
      <c r="J55" s="295"/>
      <c r="K55" s="295"/>
      <c r="L55" s="295"/>
      <c r="M55" s="373">
        <v>20002186</v>
      </c>
      <c r="N55" s="372">
        <f t="shared" si="4"/>
        <v>2400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11020</v>
      </c>
      <c r="F56" s="326">
        <f>SUM(F8:F55)</f>
        <v>7395</v>
      </c>
      <c r="G56" s="333">
        <f>SUM(G8:G55)</f>
        <v>18415</v>
      </c>
      <c r="H56" s="390" t="s">
        <v>12</v>
      </c>
      <c r="I56" s="333">
        <f>SUM(I8:I55)</f>
        <v>77869.22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77869.22</v>
      </c>
      <c r="J58" s="493">
        <v>80091884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03">
        <v>500000000</v>
      </c>
      <c r="C59" s="555" t="s">
        <v>307</v>
      </c>
      <c r="D59" s="596"/>
      <c r="E59" s="596"/>
      <c r="F59" s="596"/>
      <c r="G59" s="597"/>
      <c r="H59" s="273">
        <f>I59/I58</f>
        <v>0.59306385758069746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46181.42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03"/>
      <c r="C60" s="558" t="s">
        <v>308</v>
      </c>
      <c r="D60" s="599"/>
      <c r="E60" s="599"/>
      <c r="F60" s="599"/>
      <c r="G60" s="600"/>
      <c r="H60" s="273">
        <f>I60/I58</f>
        <v>0.40693614241930248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31687.8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03"/>
      <c r="C61" s="274"/>
      <c r="D61" s="145"/>
      <c r="E61" s="275"/>
      <c r="G61" s="276">
        <f>I59+I60</f>
        <v>77869.22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03"/>
      <c r="C62" s="602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80091881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03"/>
      <c r="C63" s="602" t="s">
        <v>302</v>
      </c>
      <c r="D63" s="579"/>
      <c r="E63" s="579"/>
      <c r="F63" s="394">
        <v>3049846.216186909</v>
      </c>
      <c r="G63" s="279">
        <v>0.6</v>
      </c>
      <c r="H63" s="368" t="s">
        <v>10</v>
      </c>
      <c r="I63" s="482">
        <f>(F63*G63)</f>
        <v>1829907.7297121454</v>
      </c>
      <c r="J63" s="493">
        <v>80091882</v>
      </c>
      <c r="K63" s="410"/>
      <c r="L63" s="381"/>
      <c r="M63" s="342">
        <v>20002369</v>
      </c>
      <c r="N63" s="343">
        <f>F63</f>
        <v>3049846.216186909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79126.207999999999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1829907.7297121454</v>
      </c>
      <c r="I66" s="541"/>
      <c r="J66" s="298">
        <f>H66/350</f>
        <v>5228.3077991775581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84354.515799177563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000"/>
        <filter val="1020"/>
        <filter val="1275"/>
        <filter val="1490"/>
        <filter val="160"/>
        <filter val="18.415,00"/>
        <filter val="200"/>
        <filter val="2126"/>
        <filter val="2400"/>
        <filter val="2650"/>
        <filter val="300"/>
        <filter val="320"/>
        <filter val="400"/>
        <filter val="650"/>
        <filter val="870"/>
        <filter val="900"/>
        <filter val="910"/>
        <filter val="944"/>
        <filter val="USD 77.869,22"/>
      </filters>
    </filterColumn>
  </autoFilter>
  <mergeCells count="17"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  <mergeCell ref="B59:B63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9705-C755-47F2-8BFB-D9776134A7F5}">
  <sheetPr>
    <pageSetUpPr fitToPage="1"/>
  </sheetPr>
  <dimension ref="A1:M112"/>
  <sheetViews>
    <sheetView topLeftCell="B4" zoomScaleNormal="100" workbookViewId="0">
      <selection activeCell="H8" sqref="H8:L8"/>
      <pivotSelection pane="bottomRight" showHeader="1" extendable="1" axis="axisRow" max="21" activeRow="7" activeCol="7" previousRow="7" previousCol="7" click="1" r:id="rId1">
        <pivotArea dataOnly="0" axis="axisRow" fieldPosition="0">
          <references count="1">
            <reference field="2" count="1">
              <x v="0"/>
            </reference>
          </references>
        </pivotArea>
      </pivotSelection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80090650</v>
      </c>
      <c r="C4" s="438">
        <v>45180</v>
      </c>
      <c r="D4" s="368" t="s">
        <v>357</v>
      </c>
      <c r="E4" s="368">
        <v>120</v>
      </c>
      <c r="F4" s="368" t="s">
        <v>286</v>
      </c>
      <c r="G4" s="393"/>
    </row>
    <row r="5" spans="2:13" x14ac:dyDescent="0.2">
      <c r="B5" s="368">
        <v>80090650</v>
      </c>
      <c r="C5" s="438">
        <v>45180</v>
      </c>
      <c r="D5" s="368" t="s">
        <v>30</v>
      </c>
      <c r="E5" s="368">
        <v>22</v>
      </c>
      <c r="F5" s="368" t="s">
        <v>286</v>
      </c>
      <c r="G5" s="393"/>
    </row>
    <row r="6" spans="2:13" x14ac:dyDescent="0.2">
      <c r="B6" s="368">
        <v>80090650</v>
      </c>
      <c r="C6" s="438">
        <v>45180</v>
      </c>
      <c r="D6" s="368" t="s">
        <v>31</v>
      </c>
      <c r="E6" s="368">
        <v>385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80090650</v>
      </c>
      <c r="C7" s="438">
        <v>45180</v>
      </c>
      <c r="D7" s="368" t="s">
        <v>32</v>
      </c>
      <c r="E7" s="368">
        <v>150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80090650</v>
      </c>
      <c r="C8" s="438">
        <v>45180</v>
      </c>
      <c r="D8" s="368" t="s">
        <v>37</v>
      </c>
      <c r="E8" s="368">
        <v>976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80090650</v>
      </c>
      <c r="C9" s="438">
        <v>45180</v>
      </c>
      <c r="D9" s="368" t="s">
        <v>366</v>
      </c>
      <c r="E9" s="368">
        <v>80</v>
      </c>
      <c r="F9" s="368" t="s">
        <v>286</v>
      </c>
      <c r="H9" s="54" t="s">
        <v>32</v>
      </c>
      <c r="I9" s="499">
        <v>300</v>
      </c>
      <c r="J9" s="499">
        <v>2350</v>
      </c>
      <c r="K9" s="499"/>
      <c r="L9" s="499">
        <v>2650</v>
      </c>
      <c r="M9" s="356"/>
    </row>
    <row r="10" spans="2:13" x14ac:dyDescent="0.2">
      <c r="B10" s="368">
        <v>80090650</v>
      </c>
      <c r="C10" s="438">
        <v>45180</v>
      </c>
      <c r="D10" s="368" t="s">
        <v>356</v>
      </c>
      <c r="E10" s="368">
        <v>400</v>
      </c>
      <c r="F10" s="368" t="s">
        <v>286</v>
      </c>
      <c r="H10" s="247" t="s">
        <v>142</v>
      </c>
      <c r="I10" s="500"/>
      <c r="J10" s="500">
        <v>1020</v>
      </c>
      <c r="K10" s="500"/>
      <c r="L10" s="500">
        <v>1020</v>
      </c>
      <c r="M10" s="356"/>
    </row>
    <row r="11" spans="2:13" x14ac:dyDescent="0.2">
      <c r="B11" s="368">
        <v>80090650</v>
      </c>
      <c r="C11" s="438">
        <v>45180</v>
      </c>
      <c r="D11" s="368" t="s">
        <v>340</v>
      </c>
      <c r="E11" s="368">
        <v>200</v>
      </c>
      <c r="F11" s="368" t="s">
        <v>286</v>
      </c>
      <c r="H11" s="54" t="s">
        <v>77</v>
      </c>
      <c r="I11" s="499"/>
      <c r="J11" s="499">
        <v>1275</v>
      </c>
      <c r="K11" s="499"/>
      <c r="L11" s="499">
        <v>1275</v>
      </c>
      <c r="M11" s="356"/>
    </row>
    <row r="12" spans="2:13" x14ac:dyDescent="0.2">
      <c r="B12" s="368">
        <v>80090650</v>
      </c>
      <c r="C12" s="438">
        <v>45180</v>
      </c>
      <c r="D12" s="368" t="s">
        <v>359</v>
      </c>
      <c r="E12" s="368">
        <v>400</v>
      </c>
      <c r="F12" s="368" t="s">
        <v>286</v>
      </c>
      <c r="H12" s="54" t="s">
        <v>31</v>
      </c>
      <c r="I12" s="499">
        <v>910</v>
      </c>
      <c r="J12" s="499"/>
      <c r="K12" s="499"/>
      <c r="L12" s="499">
        <v>910</v>
      </c>
      <c r="M12" s="356"/>
    </row>
    <row r="13" spans="2:13" x14ac:dyDescent="0.2">
      <c r="B13" s="368">
        <v>80090650</v>
      </c>
      <c r="C13" s="438">
        <v>45180</v>
      </c>
      <c r="D13" s="368" t="s">
        <v>375</v>
      </c>
      <c r="E13" s="368">
        <v>100</v>
      </c>
      <c r="F13" s="368" t="s">
        <v>286</v>
      </c>
      <c r="H13" s="54" t="s">
        <v>37</v>
      </c>
      <c r="I13" s="499">
        <v>2126</v>
      </c>
      <c r="J13" s="499"/>
      <c r="K13" s="499"/>
      <c r="L13" s="499">
        <v>2126</v>
      </c>
      <c r="M13" s="356"/>
    </row>
    <row r="14" spans="2:13" x14ac:dyDescent="0.2">
      <c r="B14" s="368">
        <v>80090650</v>
      </c>
      <c r="C14" s="438">
        <v>45180</v>
      </c>
      <c r="D14" s="368" t="s">
        <v>372</v>
      </c>
      <c r="E14" s="368">
        <v>400</v>
      </c>
      <c r="F14" s="368" t="s">
        <v>286</v>
      </c>
      <c r="H14" s="54" t="s">
        <v>30</v>
      </c>
      <c r="I14" s="499">
        <v>44</v>
      </c>
      <c r="J14" s="499">
        <v>900</v>
      </c>
      <c r="K14" s="499"/>
      <c r="L14" s="499">
        <v>944</v>
      </c>
      <c r="M14" s="356"/>
    </row>
    <row r="15" spans="2:13" x14ac:dyDescent="0.2">
      <c r="B15" s="368">
        <v>800091852</v>
      </c>
      <c r="C15" s="438">
        <v>45195</v>
      </c>
      <c r="D15" s="368" t="s">
        <v>357</v>
      </c>
      <c r="E15" s="368">
        <v>200</v>
      </c>
      <c r="F15" s="368" t="s">
        <v>286</v>
      </c>
      <c r="H15" s="54" t="s">
        <v>228</v>
      </c>
      <c r="I15" s="499">
        <v>2400</v>
      </c>
      <c r="J15" s="499"/>
      <c r="K15" s="499"/>
      <c r="L15" s="499">
        <v>2400</v>
      </c>
      <c r="M15" s="356"/>
    </row>
    <row r="16" spans="2:13" x14ac:dyDescent="0.2">
      <c r="B16" s="368">
        <v>800091852</v>
      </c>
      <c r="C16" s="438">
        <v>45195</v>
      </c>
      <c r="D16" s="368" t="s">
        <v>30</v>
      </c>
      <c r="E16" s="368">
        <v>22</v>
      </c>
      <c r="F16" s="368" t="s">
        <v>286</v>
      </c>
      <c r="H16" s="54" t="s">
        <v>340</v>
      </c>
      <c r="I16" s="499">
        <v>200</v>
      </c>
      <c r="J16" s="499"/>
      <c r="K16" s="499"/>
      <c r="L16" s="499">
        <v>200</v>
      </c>
      <c r="M16" s="356"/>
    </row>
    <row r="17" spans="1:13" x14ac:dyDescent="0.2">
      <c r="B17" s="368">
        <v>800091852</v>
      </c>
      <c r="C17" s="438">
        <v>45195</v>
      </c>
      <c r="D17" s="368" t="s">
        <v>31</v>
      </c>
      <c r="E17" s="368">
        <v>525</v>
      </c>
      <c r="F17" s="368" t="s">
        <v>286</v>
      </c>
      <c r="H17" s="54" t="s">
        <v>375</v>
      </c>
      <c r="I17" s="499">
        <v>870</v>
      </c>
      <c r="J17" s="499"/>
      <c r="K17" s="499"/>
      <c r="L17" s="499">
        <v>870</v>
      </c>
      <c r="M17" s="356"/>
    </row>
    <row r="18" spans="1:13" x14ac:dyDescent="0.2">
      <c r="B18" s="368">
        <v>800091852</v>
      </c>
      <c r="C18" s="438">
        <v>45195</v>
      </c>
      <c r="D18" s="368" t="s">
        <v>32</v>
      </c>
      <c r="E18" s="368">
        <v>150</v>
      </c>
      <c r="F18" s="368" t="s">
        <v>286</v>
      </c>
      <c r="H18" s="54" t="s">
        <v>357</v>
      </c>
      <c r="I18" s="499">
        <v>320</v>
      </c>
      <c r="J18" s="499"/>
      <c r="K18" s="499"/>
      <c r="L18" s="499">
        <v>320</v>
      </c>
      <c r="M18" s="356"/>
    </row>
    <row r="19" spans="1:13" x14ac:dyDescent="0.2">
      <c r="B19" s="368">
        <v>800091852</v>
      </c>
      <c r="C19" s="438">
        <v>45195</v>
      </c>
      <c r="D19" s="368" t="s">
        <v>37</v>
      </c>
      <c r="E19" s="368">
        <v>1150</v>
      </c>
      <c r="F19" s="368" t="s">
        <v>286</v>
      </c>
      <c r="H19" s="54" t="s">
        <v>369</v>
      </c>
      <c r="I19" s="499">
        <v>400</v>
      </c>
      <c r="J19" s="499"/>
      <c r="K19" s="499"/>
      <c r="L19" s="499">
        <v>400</v>
      </c>
      <c r="M19" s="356"/>
    </row>
    <row r="20" spans="1:13" x14ac:dyDescent="0.2">
      <c r="B20" s="368">
        <v>800091852</v>
      </c>
      <c r="C20" s="438">
        <v>45195</v>
      </c>
      <c r="D20" s="368" t="s">
        <v>366</v>
      </c>
      <c r="E20" s="368">
        <v>80</v>
      </c>
      <c r="F20" s="368" t="s">
        <v>286</v>
      </c>
      <c r="H20" s="54" t="s">
        <v>370</v>
      </c>
      <c r="I20" s="499"/>
      <c r="J20" s="499">
        <v>300</v>
      </c>
      <c r="K20" s="499"/>
      <c r="L20" s="499">
        <v>300</v>
      </c>
      <c r="M20" s="356"/>
    </row>
    <row r="21" spans="1:13" x14ac:dyDescent="0.2">
      <c r="B21" s="368">
        <v>800091852</v>
      </c>
      <c r="C21" s="438">
        <v>45195</v>
      </c>
      <c r="D21" s="368" t="s">
        <v>369</v>
      </c>
      <c r="E21" s="368">
        <v>400</v>
      </c>
      <c r="F21" s="368" t="s">
        <v>286</v>
      </c>
      <c r="H21" s="54" t="s">
        <v>356</v>
      </c>
      <c r="I21" s="499">
        <v>400</v>
      </c>
      <c r="J21" s="499"/>
      <c r="K21" s="499"/>
      <c r="L21" s="499">
        <v>400</v>
      </c>
      <c r="M21" s="356"/>
    </row>
    <row r="22" spans="1:13" s="393" customFormat="1" x14ac:dyDescent="0.2">
      <c r="A22" s="356"/>
      <c r="B22" s="368">
        <v>800091852</v>
      </c>
      <c r="C22" s="438">
        <v>45195</v>
      </c>
      <c r="D22" s="368" t="s">
        <v>359</v>
      </c>
      <c r="E22" s="368">
        <v>600</v>
      </c>
      <c r="F22" s="368" t="s">
        <v>286</v>
      </c>
      <c r="G22" s="356"/>
      <c r="H22" s="54" t="s">
        <v>366</v>
      </c>
      <c r="I22" s="499">
        <v>160</v>
      </c>
      <c r="J22" s="499"/>
      <c r="K22" s="499"/>
      <c r="L22" s="499">
        <v>160</v>
      </c>
      <c r="M22" s="356"/>
    </row>
    <row r="23" spans="1:13" s="393" customFormat="1" x14ac:dyDescent="0.2">
      <c r="A23" s="356"/>
      <c r="B23" s="368">
        <v>800091852</v>
      </c>
      <c r="C23" s="438">
        <v>45195</v>
      </c>
      <c r="D23" s="368" t="s">
        <v>375</v>
      </c>
      <c r="E23" s="368">
        <v>770</v>
      </c>
      <c r="F23" s="368" t="s">
        <v>286</v>
      </c>
      <c r="G23" s="356"/>
      <c r="H23" s="54" t="s">
        <v>384</v>
      </c>
      <c r="I23" s="499">
        <v>1490</v>
      </c>
      <c r="J23" s="499"/>
      <c r="K23" s="499"/>
      <c r="L23" s="499">
        <v>1490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109</v>
      </c>
      <c r="I24" s="499"/>
      <c r="J24" s="499"/>
      <c r="K24" s="499"/>
      <c r="L24" s="499"/>
      <c r="M24" s="356"/>
    </row>
    <row r="25" spans="1:13" s="393" customFormat="1" x14ac:dyDescent="0.2">
      <c r="A25" s="356"/>
      <c r="B25" s="113">
        <v>80090646</v>
      </c>
      <c r="C25" s="438">
        <v>45180</v>
      </c>
      <c r="D25" s="368" t="s">
        <v>30</v>
      </c>
      <c r="E25" s="368">
        <v>450</v>
      </c>
      <c r="F25" s="368" t="s">
        <v>310</v>
      </c>
      <c r="G25" s="356"/>
      <c r="H25" s="54" t="s">
        <v>359</v>
      </c>
      <c r="I25" s="499">
        <v>1000</v>
      </c>
      <c r="J25" s="499"/>
      <c r="K25" s="499"/>
      <c r="L25" s="499">
        <v>1000</v>
      </c>
      <c r="M25" s="356"/>
    </row>
    <row r="26" spans="1:13" s="393" customFormat="1" x14ac:dyDescent="0.2">
      <c r="A26" s="356"/>
      <c r="B26" s="113">
        <v>80090646</v>
      </c>
      <c r="C26" s="438">
        <v>45180</v>
      </c>
      <c r="D26" s="368" t="s">
        <v>63</v>
      </c>
      <c r="E26" s="368">
        <v>450</v>
      </c>
      <c r="F26" s="368" t="s">
        <v>310</v>
      </c>
      <c r="G26" s="356"/>
      <c r="H26" s="54" t="s">
        <v>372</v>
      </c>
      <c r="I26" s="499">
        <v>400</v>
      </c>
      <c r="J26" s="499"/>
      <c r="K26" s="499"/>
      <c r="L26" s="499">
        <v>400</v>
      </c>
    </row>
    <row r="27" spans="1:13" s="393" customFormat="1" ht="13.5" thickBot="1" x14ac:dyDescent="0.25">
      <c r="A27" s="356"/>
      <c r="B27" s="113">
        <v>80090646</v>
      </c>
      <c r="C27" s="438">
        <v>45180</v>
      </c>
      <c r="D27" s="368" t="s">
        <v>142</v>
      </c>
      <c r="E27" s="368">
        <v>1020</v>
      </c>
      <c r="F27" s="368" t="s">
        <v>310</v>
      </c>
      <c r="G27" s="356"/>
      <c r="H27" s="54" t="s">
        <v>424</v>
      </c>
      <c r="I27" s="499"/>
      <c r="J27" s="499">
        <v>650</v>
      </c>
      <c r="K27" s="499"/>
      <c r="L27" s="499">
        <v>650</v>
      </c>
    </row>
    <row r="28" spans="1:13" s="393" customFormat="1" ht="13.5" thickBot="1" x14ac:dyDescent="0.25">
      <c r="A28" s="356"/>
      <c r="B28" s="113">
        <v>80090646</v>
      </c>
      <c r="C28" s="438">
        <v>45180</v>
      </c>
      <c r="D28" s="368" t="s">
        <v>32</v>
      </c>
      <c r="E28" s="368">
        <v>2350</v>
      </c>
      <c r="F28" s="368" t="s">
        <v>310</v>
      </c>
      <c r="G28" s="356"/>
      <c r="H28" s="319" t="s">
        <v>24</v>
      </c>
      <c r="I28" s="501">
        <v>11020</v>
      </c>
      <c r="J28" s="502">
        <v>7395</v>
      </c>
      <c r="K28" s="502"/>
      <c r="L28" s="503">
        <v>18415</v>
      </c>
    </row>
    <row r="29" spans="1:13" s="393" customFormat="1" x14ac:dyDescent="0.2">
      <c r="A29" s="356"/>
      <c r="B29" s="113">
        <v>80090646</v>
      </c>
      <c r="C29" s="438">
        <v>45180</v>
      </c>
      <c r="D29" s="368" t="s">
        <v>370</v>
      </c>
      <c r="E29" s="368">
        <v>300</v>
      </c>
      <c r="F29" s="368" t="s">
        <v>310</v>
      </c>
      <c r="G29" s="356"/>
      <c r="H29"/>
      <c r="I29"/>
      <c r="J29"/>
      <c r="K29"/>
      <c r="L29"/>
    </row>
    <row r="30" spans="1:13" s="393" customFormat="1" x14ac:dyDescent="0.2">
      <c r="A30" s="356"/>
      <c r="B30" s="113">
        <v>80090646</v>
      </c>
      <c r="C30" s="438">
        <v>45180</v>
      </c>
      <c r="D30" s="368" t="s">
        <v>424</v>
      </c>
      <c r="E30" s="368">
        <v>650</v>
      </c>
      <c r="F30" s="368" t="s">
        <v>310</v>
      </c>
      <c r="G30" s="356"/>
      <c r="H30"/>
      <c r="I30"/>
      <c r="J30"/>
      <c r="K30"/>
      <c r="L30"/>
    </row>
    <row r="31" spans="1:13" s="393" customFormat="1" x14ac:dyDescent="0.2">
      <c r="A31" s="356"/>
      <c r="B31" s="368">
        <v>800091852</v>
      </c>
      <c r="C31" s="438">
        <v>45195</v>
      </c>
      <c r="D31" s="368" t="s">
        <v>30</v>
      </c>
      <c r="E31" s="368">
        <v>450</v>
      </c>
      <c r="F31" s="368" t="s">
        <v>310</v>
      </c>
      <c r="G31" s="356"/>
      <c r="H31"/>
      <c r="I31"/>
      <c r="J31"/>
      <c r="K31"/>
      <c r="L31"/>
    </row>
    <row r="32" spans="1:13" s="393" customFormat="1" x14ac:dyDescent="0.2">
      <c r="A32" s="356"/>
      <c r="B32" s="368">
        <v>800091852</v>
      </c>
      <c r="C32" s="438">
        <v>45195</v>
      </c>
      <c r="D32" s="368" t="s">
        <v>63</v>
      </c>
      <c r="E32" s="368">
        <v>450</v>
      </c>
      <c r="F32" s="368" t="s">
        <v>310</v>
      </c>
      <c r="G32" s="356"/>
      <c r="H32"/>
      <c r="I32"/>
      <c r="J32"/>
      <c r="K32"/>
      <c r="L32"/>
    </row>
    <row r="33" spans="1:11" s="393" customFormat="1" x14ac:dyDescent="0.2">
      <c r="A33" s="356"/>
      <c r="B33" s="368">
        <v>800091852</v>
      </c>
      <c r="C33" s="438">
        <v>45195</v>
      </c>
      <c r="D33" s="368" t="s">
        <v>77</v>
      </c>
      <c r="E33" s="368">
        <v>1275</v>
      </c>
      <c r="F33" s="368" t="s">
        <v>310</v>
      </c>
      <c r="G33" s="356"/>
      <c r="H33" s="356"/>
      <c r="I33" s="365"/>
      <c r="J33" s="365"/>
      <c r="K33" s="365"/>
    </row>
    <row r="34" spans="1:11" s="393" customFormat="1" x14ac:dyDescent="0.2">
      <c r="A34" s="356"/>
      <c r="B34" s="368"/>
      <c r="C34" s="438"/>
      <c r="D34" s="368"/>
      <c r="E34" s="368"/>
      <c r="F34" s="368"/>
      <c r="G34" s="356"/>
      <c r="H34" s="356"/>
      <c r="I34" s="365"/>
      <c r="J34" s="365"/>
      <c r="K34" s="365"/>
    </row>
    <row r="35" spans="1:11" s="393" customFormat="1" x14ac:dyDescent="0.2">
      <c r="A35" s="356"/>
      <c r="B35" s="368"/>
      <c r="C35" s="438"/>
      <c r="D35" s="368"/>
      <c r="E35" s="368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 t="s">
        <v>440</v>
      </c>
      <c r="C36" s="438">
        <v>45194</v>
      </c>
      <c r="D36" s="368" t="s">
        <v>384</v>
      </c>
      <c r="E36" s="368">
        <v>1490</v>
      </c>
      <c r="F36" s="368" t="s">
        <v>286</v>
      </c>
      <c r="G36" s="356"/>
      <c r="H36" s="356"/>
      <c r="I36" s="365"/>
      <c r="J36" s="365"/>
      <c r="K36" s="365"/>
    </row>
    <row r="37" spans="1:11" s="393" customFormat="1" x14ac:dyDescent="0.2">
      <c r="A37" s="356"/>
      <c r="B37" s="368" t="s">
        <v>441</v>
      </c>
      <c r="C37" s="438">
        <v>45194</v>
      </c>
      <c r="D37" s="368" t="s">
        <v>228</v>
      </c>
      <c r="E37" s="368">
        <v>2400</v>
      </c>
      <c r="F37" s="368" t="s">
        <v>286</v>
      </c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368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G40" s="356"/>
      <c r="H40" s="356"/>
      <c r="I40" s="365"/>
      <c r="J40" s="365"/>
      <c r="K40" s="365"/>
    </row>
    <row r="41" spans="1:11" x14ac:dyDescent="0.2">
      <c r="F41" s="393"/>
    </row>
    <row r="42" spans="1:11" x14ac:dyDescent="0.2">
      <c r="F42" s="393"/>
    </row>
    <row r="43" spans="1:11" x14ac:dyDescent="0.2">
      <c r="B43" s="445"/>
      <c r="C43" s="446"/>
      <c r="D43" s="368"/>
      <c r="E43" s="445"/>
      <c r="F43" s="368"/>
    </row>
    <row r="44" spans="1:11" x14ac:dyDescent="0.2">
      <c r="B44" s="368"/>
      <c r="C44" s="438"/>
      <c r="D44" s="368"/>
      <c r="E44" s="368"/>
      <c r="F44" s="368"/>
    </row>
    <row r="45" spans="1:11" x14ac:dyDescent="0.2">
      <c r="B45" s="368"/>
      <c r="C45" s="438"/>
      <c r="D45" s="445"/>
      <c r="E45" s="445"/>
      <c r="F45" s="368"/>
    </row>
    <row r="46" spans="1:11" x14ac:dyDescent="0.2">
      <c r="B46" s="368"/>
      <c r="C46" s="438"/>
      <c r="D46" s="445"/>
      <c r="E46" s="445"/>
      <c r="F46" s="368"/>
    </row>
    <row r="47" spans="1:11" x14ac:dyDescent="0.2">
      <c r="B47" s="445"/>
      <c r="C47" s="446"/>
      <c r="D47" s="445"/>
      <c r="E47" s="445"/>
      <c r="F47" s="368"/>
    </row>
    <row r="48" spans="1:11" x14ac:dyDescent="0.2">
      <c r="B48" s="445"/>
      <c r="C48" s="446"/>
      <c r="D48" s="445"/>
      <c r="E48" s="445"/>
      <c r="F48" s="368"/>
    </row>
    <row r="49" spans="2:6" x14ac:dyDescent="0.2">
      <c r="B49" s="445"/>
      <c r="C49" s="446"/>
      <c r="D49" s="445"/>
      <c r="E49" s="445"/>
      <c r="F49" s="368"/>
    </row>
    <row r="50" spans="2:6" x14ac:dyDescent="0.2">
      <c r="B50" s="445"/>
      <c r="C50" s="446"/>
      <c r="D50" s="445"/>
      <c r="E50" s="445"/>
      <c r="F50" s="368"/>
    </row>
    <row r="51" spans="2:6" x14ac:dyDescent="0.2">
      <c r="C51" s="447"/>
    </row>
    <row r="52" spans="2:6" x14ac:dyDescent="0.2">
      <c r="C52" s="356"/>
      <c r="D52" s="356"/>
      <c r="E52" s="356"/>
    </row>
    <row r="53" spans="2:6" x14ac:dyDescent="0.2">
      <c r="C53" s="356"/>
      <c r="D53" s="356"/>
      <c r="E53" s="356"/>
    </row>
    <row r="54" spans="2:6" x14ac:dyDescent="0.2">
      <c r="B54" s="356"/>
      <c r="C54" s="356"/>
      <c r="D54" s="356"/>
      <c r="E54" s="356"/>
    </row>
    <row r="55" spans="2:6" x14ac:dyDescent="0.2">
      <c r="B55" s="356"/>
      <c r="C55" s="356"/>
      <c r="D55" s="356"/>
      <c r="E55" s="356"/>
    </row>
    <row r="56" spans="2:6" x14ac:dyDescent="0.2">
      <c r="B56" s="356"/>
      <c r="C56" s="356"/>
      <c r="D56" s="356"/>
      <c r="E56" s="356"/>
    </row>
    <row r="57" spans="2:6" x14ac:dyDescent="0.2">
      <c r="B57" s="356"/>
      <c r="C57" s="356"/>
      <c r="D57" s="356"/>
      <c r="E57" s="356"/>
    </row>
    <row r="58" spans="2:6" x14ac:dyDescent="0.2">
      <c r="B58" s="356"/>
      <c r="C58" s="356"/>
      <c r="D58" s="356"/>
      <c r="E58" s="356"/>
    </row>
    <row r="59" spans="2:6" x14ac:dyDescent="0.2">
      <c r="B59" s="356"/>
      <c r="C59" s="356"/>
      <c r="D59" s="356"/>
      <c r="E59" s="356"/>
    </row>
    <row r="60" spans="2:6" x14ac:dyDescent="0.2">
      <c r="B60" s="356"/>
      <c r="C60" s="356"/>
      <c r="D60" s="356"/>
      <c r="E60" s="356"/>
    </row>
    <row r="61" spans="2:6" x14ac:dyDescent="0.2">
      <c r="B61" s="356"/>
      <c r="C61" s="356"/>
      <c r="D61" s="356"/>
      <c r="E61" s="356"/>
    </row>
    <row r="62" spans="2:6" x14ac:dyDescent="0.2">
      <c r="B62" s="356"/>
      <c r="C62" s="356"/>
      <c r="D62" s="356"/>
      <c r="E62" s="356"/>
    </row>
    <row r="63" spans="2:6" x14ac:dyDescent="0.2">
      <c r="B63" s="356"/>
      <c r="C63" s="356"/>
      <c r="D63" s="356"/>
      <c r="E63" s="356"/>
    </row>
    <row r="64" spans="2:6" x14ac:dyDescent="0.2">
      <c r="B64" s="356"/>
      <c r="C64" s="356"/>
      <c r="D64" s="356"/>
      <c r="E64" s="356"/>
    </row>
    <row r="65" spans="1:13" x14ac:dyDescent="0.2">
      <c r="B65" s="66" t="s">
        <v>32</v>
      </c>
      <c r="C65" s="356" t="s">
        <v>286</v>
      </c>
      <c r="D65" s="356"/>
      <c r="E65" s="356"/>
    </row>
    <row r="66" spans="1:13" s="365" customFormat="1" x14ac:dyDescent="0.2">
      <c r="A66" s="356"/>
      <c r="B66" s="66" t="s">
        <v>31</v>
      </c>
      <c r="C66" s="356" t="s">
        <v>310</v>
      </c>
      <c r="D66" s="356"/>
      <c r="E66" s="356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37</v>
      </c>
      <c r="C67" s="356"/>
      <c r="D67" s="356"/>
      <c r="E67" s="356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353</v>
      </c>
      <c r="C68" s="356"/>
      <c r="D68" s="356"/>
      <c r="E68" s="356"/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354</v>
      </c>
      <c r="C69" s="356"/>
      <c r="D69" s="356"/>
      <c r="E69" s="356"/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355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356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357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358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359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30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34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360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361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362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63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363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65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142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364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365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366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367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368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73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369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370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371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372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373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374</v>
      </c>
    </row>
    <row r="99" spans="1:13" x14ac:dyDescent="0.2">
      <c r="B99" s="66" t="s">
        <v>375</v>
      </c>
    </row>
    <row r="100" spans="1:13" x14ac:dyDescent="0.2">
      <c r="B100" s="66" t="s">
        <v>376</v>
      </c>
    </row>
    <row r="101" spans="1:13" x14ac:dyDescent="0.2">
      <c r="B101" s="66" t="s">
        <v>377</v>
      </c>
    </row>
    <row r="102" spans="1:13" x14ac:dyDescent="0.2">
      <c r="B102" s="66" t="s">
        <v>200</v>
      </c>
    </row>
    <row r="103" spans="1:13" x14ac:dyDescent="0.2">
      <c r="B103" s="66" t="s">
        <v>424</v>
      </c>
    </row>
    <row r="104" spans="1:13" x14ac:dyDescent="0.2">
      <c r="B104" s="66" t="s">
        <v>380</v>
      </c>
      <c r="C104" s="393" t="s">
        <v>229</v>
      </c>
    </row>
    <row r="105" spans="1:13" x14ac:dyDescent="0.2">
      <c r="B105" s="66" t="s">
        <v>340</v>
      </c>
      <c r="C105" s="393" t="s">
        <v>230</v>
      </c>
    </row>
    <row r="106" spans="1:13" x14ac:dyDescent="0.2">
      <c r="B106" s="66" t="s">
        <v>329</v>
      </c>
    </row>
    <row r="107" spans="1:13" x14ac:dyDescent="0.2">
      <c r="B107" s="66" t="s">
        <v>400</v>
      </c>
    </row>
    <row r="108" spans="1:13" x14ac:dyDescent="0.2">
      <c r="B108" s="66" t="s">
        <v>382</v>
      </c>
    </row>
    <row r="109" spans="1:13" x14ac:dyDescent="0.2">
      <c r="B109" s="66" t="s">
        <v>383</v>
      </c>
    </row>
    <row r="110" spans="1:13" x14ac:dyDescent="0.2">
      <c r="B110" s="66" t="s">
        <v>384</v>
      </c>
    </row>
    <row r="111" spans="1:13" x14ac:dyDescent="0.2">
      <c r="B111" s="66" t="s">
        <v>228</v>
      </c>
    </row>
    <row r="112" spans="1:13" x14ac:dyDescent="0.2">
      <c r="B112" s="393" t="s">
        <v>361</v>
      </c>
    </row>
  </sheetData>
  <dataValidations count="4">
    <dataValidation type="list" allowBlank="1" showInputMessage="1" showErrorMessage="1" sqref="F43:F50 F4:F39" xr:uid="{0FA06409-1D21-40C4-B22B-EFDDD595EA02}">
      <formula1>$C$65:$C$67</formula1>
    </dataValidation>
    <dataValidation type="list" allowBlank="1" showInputMessage="1" showErrorMessage="1" sqref="D43:D44 D4:D39" xr:uid="{FFF2D863-FFCA-42C9-A07A-C9094245F5C2}">
      <formula1>$B$65:$B$111</formula1>
    </dataValidation>
    <dataValidation type="list" allowBlank="1" showInputMessage="1" showErrorMessage="1" sqref="D51" xr:uid="{14E9E6FB-5BD0-4729-AEC4-AA5320486A3F}">
      <formula1>$B$65:$B$84</formula1>
    </dataValidation>
    <dataValidation type="list" allowBlank="1" showInputMessage="1" showErrorMessage="1" sqref="D45:D50" xr:uid="{05F24075-CDF4-4AE8-B671-DE01742A97F0}">
      <formula1>$B$65:$B$103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5A7E-30F1-484E-AA4D-5E02C2F57C12}">
  <sheetPr filterMode="1">
    <tabColor rgb="FFFFC000"/>
    <pageSetUpPr fitToPage="1"/>
  </sheetPr>
  <dimension ref="A2:V153"/>
  <sheetViews>
    <sheetView showGridLines="0" topLeftCell="A14" zoomScale="80" zoomScaleNormal="80" workbookViewId="0">
      <selection activeCell="J54" sqref="J54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438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Septiemb 2023'!$H$7:$N$23,3,FALSE),"0")</f>
        <v>0</v>
      </c>
      <c r="F8" s="368">
        <f>IFERROR(VLOOKUP(A8,'Control -LR-ES Septiemb 2023'!$H$7:$N$23,2,FALSE),"0")</f>
        <v>560</v>
      </c>
      <c r="G8" s="368">
        <f>IFERROR(VLOOKUP(A8,'Control -LR-ES Septiemb 2023'!$H$7:$N$23,5,FALSE),"0")</f>
        <v>0</v>
      </c>
      <c r="H8" s="368">
        <f>IFERROR(VLOOKUP(A8,'Control -LR-ES Septiemb 2023'!$H$7:$N$23,4,FALSE),"0")</f>
        <v>0</v>
      </c>
      <c r="I8" s="326">
        <f>E8+F8+G8+H8</f>
        <v>560</v>
      </c>
      <c r="J8" s="368" t="s">
        <v>12</v>
      </c>
      <c r="K8" s="385">
        <f>I8*D8</f>
        <v>1691.2</v>
      </c>
      <c r="L8" s="454"/>
      <c r="M8" s="380" t="s">
        <v>169</v>
      </c>
      <c r="N8" s="372">
        <f>I8</f>
        <v>560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Septiemb 2023'!$H$7:$N$23,3,FALSE),"0")</f>
        <v>0</v>
      </c>
      <c r="F9" s="368" t="str">
        <f>IFERROR(VLOOKUP(A9,'Control -LR-ES Septiemb 2023'!$H$7:$N$23,2,FALSE),"0")</f>
        <v>0</v>
      </c>
      <c r="G9" s="368" t="str">
        <f>IFERROR(VLOOKUP(A9,'Control -LR-ES Septiemb 2023'!$H$7:$N$23,5,FALSE),"0")</f>
        <v>0</v>
      </c>
      <c r="H9" s="368" t="str">
        <f>IFERROR(VLOOKUP(A9,'Control -LR-ES Septiemb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Septiemb 2023'!$H$7:$N$23,3,FALSE),"0")</f>
        <v>0</v>
      </c>
      <c r="F10" s="368">
        <f>IFERROR(VLOOKUP(A10,'Control -LR-ES Septiemb 2023'!$H$7:$N$23,2,FALSE),"0")</f>
        <v>0</v>
      </c>
      <c r="G10" s="368">
        <f>IFERROR(VLOOKUP(A10,'Control -LR-ES Septiemb 2023'!$H$7:$N$23,5,FALSE),"0")</f>
        <v>150</v>
      </c>
      <c r="H10" s="368">
        <f>IFERROR(VLOOKUP(A10,'Control -LR-ES Septiemb 2023'!$H$7:$N$23,4,FALSE),"0")</f>
        <v>0</v>
      </c>
      <c r="I10" s="326">
        <f t="shared" si="1"/>
        <v>150</v>
      </c>
      <c r="J10" s="368" t="s">
        <v>12</v>
      </c>
      <c r="K10" s="385">
        <f t="shared" si="2"/>
        <v>459</v>
      </c>
      <c r="L10" s="454"/>
      <c r="M10" s="373" t="s">
        <v>154</v>
      </c>
      <c r="N10" s="372">
        <f t="shared" si="3"/>
        <v>150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Septiemb 2023'!$H$7:$N$23,3,FALSE),"0")</f>
        <v>0</v>
      </c>
      <c r="F11" s="368" t="str">
        <f>IFERROR(VLOOKUP(A11,'Control -LR-ES Septiemb 2023'!$H$7:$N$23,2,FALSE),"0")</f>
        <v>0</v>
      </c>
      <c r="G11" s="368" t="str">
        <f>IFERROR(VLOOKUP(A11,'Control -LR-ES Septiemb 2023'!$H$7:$N$23,5,FALSE),"0")</f>
        <v>0</v>
      </c>
      <c r="H11" s="368" t="str">
        <f>IFERROR(VLOOKUP(A11,'Control -LR-ES Septiemb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Septiemb 2023'!$H$7:$N$23,3,FALSE),"0")</f>
        <v>0</v>
      </c>
      <c r="F12" s="368">
        <f>IFERROR(VLOOKUP(A12,'Control -LR-ES Septiemb 2023'!$H$7:$N$23,2,FALSE),"0")</f>
        <v>600</v>
      </c>
      <c r="G12" s="368">
        <f>IFERROR(VLOOKUP(A12,'Control -LR-ES Septiemb 2023'!$H$7:$N$23,5,FALSE),"0")</f>
        <v>0</v>
      </c>
      <c r="H12" s="368">
        <f>IFERROR(VLOOKUP(A12,'Control -LR-ES Septiemb 2023'!$H$7:$N$23,4,FALSE),"0")</f>
        <v>0</v>
      </c>
      <c r="I12" s="326">
        <f t="shared" si="1"/>
        <v>600</v>
      </c>
      <c r="J12" s="368" t="s">
        <v>12</v>
      </c>
      <c r="K12" s="385">
        <f t="shared" si="2"/>
        <v>2154</v>
      </c>
      <c r="L12" s="454"/>
      <c r="M12" s="373" t="s">
        <v>245</v>
      </c>
      <c r="N12" s="372">
        <f t="shared" si="3"/>
        <v>600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Septiemb 2023'!$H$7:$N$23,3,FALSE),"0")</f>
        <v>0</v>
      </c>
      <c r="F13" s="368" t="str">
        <f>IFERROR(VLOOKUP(A13,'Control -LR-ES Septiemb 2023'!$H$7:$N$23,2,FALSE),"0")</f>
        <v>0</v>
      </c>
      <c r="G13" s="368" t="str">
        <f>IFERROR(VLOOKUP(A13,'Control -LR-ES Septiemb 2023'!$H$7:$N$23,5,FALSE),"0")</f>
        <v>0</v>
      </c>
      <c r="H13" s="368" t="str">
        <f>IFERROR(VLOOKUP(A13,'Control -LR-ES Septiemb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Septiemb 2023'!$H$7:$N$23,3,FALSE),"0")</f>
        <v>200</v>
      </c>
      <c r="F14" s="368">
        <f>IFERROR(VLOOKUP(A14,'Control -LR-ES Septiemb 2023'!$H$7:$N$23,2,FALSE),"0")</f>
        <v>0</v>
      </c>
      <c r="G14" s="368">
        <f>IFERROR(VLOOKUP(A14,'Control -LR-ES Septiemb 2023'!$H$7:$N$23,5,FALSE),"0")</f>
        <v>0</v>
      </c>
      <c r="H14" s="368">
        <f>IFERROR(VLOOKUP(A14,'Control -LR-ES Septiemb 2023'!$H$7:$N$23,4,FALSE),"0")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Septiemb 2023'!$H$7:$N$23,3,FALSE),"0")</f>
        <v>0</v>
      </c>
      <c r="F15" s="368" t="str">
        <f>IFERROR(VLOOKUP(A15,'Control -LR-ES Septiemb 2023'!$H$7:$N$23,2,FALSE),"0")</f>
        <v>0</v>
      </c>
      <c r="G15" s="368" t="str">
        <f>IFERROR(VLOOKUP(A15,'Control -LR-ES Septiemb 2023'!$H$7:$N$23,5,FALSE),"0")</f>
        <v>0</v>
      </c>
      <c r="H15" s="368" t="str">
        <f>IFERROR(VLOOKUP(A15,'Control -LR-ES Septiemb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Septiemb 2023'!$H$7:$N$23,3,FALSE),"0")</f>
        <v>0</v>
      </c>
      <c r="F16" s="368" t="str">
        <f>IFERROR(VLOOKUP(A16,'Control -LR-ES Septiemb 2023'!$H$7:$N$23,2,FALSE),"0")</f>
        <v>0</v>
      </c>
      <c r="G16" s="368" t="str">
        <f>IFERROR(VLOOKUP(A16,'Control -LR-ES Septiemb 2023'!$H$7:$N$23,5,FALSE),"0")</f>
        <v>0</v>
      </c>
      <c r="H16" s="368" t="str">
        <f>IFERROR(VLOOKUP(A16,'Control -LR-ES Septiemb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Septiemb 2023'!$H$7:$N$23,3,FALSE),"0")</f>
        <v>0</v>
      </c>
      <c r="F17" s="368">
        <f>IFERROR(VLOOKUP(A17,'Control -LR-ES Septiemb 2023'!$H$7:$N$23,2,FALSE),"0")</f>
        <v>330</v>
      </c>
      <c r="G17" s="368">
        <f>IFERROR(VLOOKUP(A17,'Control -LR-ES Septiemb 2023'!$H$7:$N$23,5,FALSE),"0")</f>
        <v>0</v>
      </c>
      <c r="H17" s="368">
        <f>IFERROR(VLOOKUP(A17,'Control -LR-ES Septiemb 2023'!$H$7:$N$23,4,FALSE),"0")</f>
        <v>0</v>
      </c>
      <c r="I17" s="326">
        <f t="shared" si="1"/>
        <v>330</v>
      </c>
      <c r="J17" s="375" t="s">
        <v>12</v>
      </c>
      <c r="K17" s="385">
        <f t="shared" si="2"/>
        <v>495</v>
      </c>
      <c r="L17" s="454"/>
      <c r="M17" s="373" t="s">
        <v>252</v>
      </c>
      <c r="N17" s="372">
        <f t="shared" si="3"/>
        <v>330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Septiemb 2023'!$H$7:$N$23,3,FALSE),"0")</f>
        <v>0</v>
      </c>
      <c r="F18" s="368" t="str">
        <f>IFERROR(VLOOKUP(A18,'Control -LR-ES Septiemb 2023'!$H$7:$N$23,2,FALSE),"0")</f>
        <v>0</v>
      </c>
      <c r="G18" s="368" t="str">
        <f>IFERROR(VLOOKUP(A18,'Control -LR-ES Septiemb 2023'!$H$7:$N$23,5,FALSE),"0")</f>
        <v>0</v>
      </c>
      <c r="H18" s="368" t="str">
        <f>IFERROR(VLOOKUP(A18,'Control -LR-ES Septiemb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Septiemb 2023'!$H$7:$N$23,3,FALSE),"0")</f>
        <v>0</v>
      </c>
      <c r="F19" s="368" t="str">
        <f>IFERROR(VLOOKUP(A19,'Control -LR-ES Septiemb 2023'!$H$7:$N$23,2,FALSE),"0")</f>
        <v>0</v>
      </c>
      <c r="G19" s="368" t="str">
        <f>IFERROR(VLOOKUP(A19,'Control -LR-ES Septiemb 2023'!$H$7:$N$23,5,FALSE),"0")</f>
        <v>0</v>
      </c>
      <c r="H19" s="368" t="str">
        <f>IFERROR(VLOOKUP(A19,'Control -LR-ES Septiemb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Septiemb 2023'!$H$7:$N$23,3,FALSE),"0")</f>
        <v>0</v>
      </c>
      <c r="F20" s="368" t="str">
        <f>IFERROR(VLOOKUP(A20,'Control -LR-ES Septiemb 2023'!$H$7:$N$23,2,FALSE),"0")</f>
        <v>0</v>
      </c>
      <c r="G20" s="368" t="str">
        <f>IFERROR(VLOOKUP(A20,'Control -LR-ES Septiemb 2023'!$H$7:$N$23,5,FALSE),"0")</f>
        <v>0</v>
      </c>
      <c r="H20" s="368" t="str">
        <f>IFERROR(VLOOKUP(A20,'Control -LR-ES Septiemb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Septiemb 2023'!$H$7:$N$23,3,FALSE),"0")</f>
        <v>0</v>
      </c>
      <c r="F21" s="368" t="str">
        <f>IFERROR(VLOOKUP(A21,'Control -LR-ES Septiemb 2023'!$H$7:$N$23,2,FALSE),"0")</f>
        <v>0</v>
      </c>
      <c r="G21" s="368" t="str">
        <f>IFERROR(VLOOKUP(A21,'Control -LR-ES Septiemb 2023'!$H$7:$N$23,5,FALSE),"0")</f>
        <v>0</v>
      </c>
      <c r="H21" s="368" t="str">
        <f>IFERROR(VLOOKUP(A21,'Control -LR-ES Septiemb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Septiemb 2023'!$H$7:$N$23,3,FALSE),"0")</f>
        <v>0</v>
      </c>
      <c r="F22" s="368" t="str">
        <f>IFERROR(VLOOKUP(A22,'Control -LR-ES Septiemb 2023'!$H$7:$N$23,2,FALSE),"0")</f>
        <v>0</v>
      </c>
      <c r="G22" s="368" t="str">
        <f>IFERROR(VLOOKUP(A22,'Control -LR-ES Septiemb 2023'!$H$7:$N$23,5,FALSE),"0")</f>
        <v>0</v>
      </c>
      <c r="H22" s="368" t="str">
        <f>IFERROR(VLOOKUP(A22,'Control -LR-ES Septiemb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Septiemb 2023'!$H$7:$N$23,3,FALSE),"0")</f>
        <v>0</v>
      </c>
      <c r="F23" s="368" t="str">
        <f>IFERROR(VLOOKUP(A23,'Control -LR-ES Septiemb 2023'!$H$7:$N$23,2,FALSE),"0")</f>
        <v>0</v>
      </c>
      <c r="G23" s="368" t="str">
        <f>IFERROR(VLOOKUP(A23,'Control -LR-ES Septiemb 2023'!$H$7:$N$23,5,FALSE),"0")</f>
        <v>0</v>
      </c>
      <c r="H23" s="368" t="str">
        <f>IFERROR(VLOOKUP(A23,'Control -LR-ES Septiemb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Septiemb 2023'!$H$7:$N$23,3,FALSE),"0")</f>
        <v>0</v>
      </c>
      <c r="F24" s="368" t="str">
        <f>IFERROR(VLOOKUP(A24,'Control -LR-ES Septiemb 2023'!$H$7:$N$23,2,FALSE),"0")</f>
        <v>0</v>
      </c>
      <c r="G24" s="368" t="str">
        <f>IFERROR(VLOOKUP(A24,'Control -LR-ES Septiemb 2023'!$H$7:$N$23,5,FALSE),"0")</f>
        <v>0</v>
      </c>
      <c r="H24" s="368" t="str">
        <f>IFERROR(VLOOKUP(A24,'Control -LR-ES Septiemb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Septiemb 2023'!$H$7:$N$23,3,FALSE),"0")</f>
        <v>0</v>
      </c>
      <c r="F25" s="368" t="str">
        <f>IFERROR(VLOOKUP(A25,'Control -LR-ES Septiemb 2023'!$H$7:$N$23,2,FALSE),"0")</f>
        <v>0</v>
      </c>
      <c r="G25" s="368" t="str">
        <f>IFERROR(VLOOKUP(A25,'Control -LR-ES Septiemb 2023'!$H$7:$N$23,5,FALSE),"0")</f>
        <v>0</v>
      </c>
      <c r="H25" s="368" t="str">
        <f>IFERROR(VLOOKUP(A25,'Control -LR-ES Septiemb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Septiemb 2023'!$H$7:$N$23,3,FALSE),"0")</f>
        <v>0</v>
      </c>
      <c r="F26" s="368">
        <f>IFERROR(VLOOKUP(A26,'Control -LR-ES Septiemb 2023'!$H$7:$N$23,2,FALSE),"0")</f>
        <v>1500</v>
      </c>
      <c r="G26" s="368">
        <f>IFERROR(VLOOKUP(A26,'Control -LR-ES Septiemb 2023'!$H$7:$N$23,5,FALSE),"0")</f>
        <v>0</v>
      </c>
      <c r="H26" s="368">
        <f>IFERROR(VLOOKUP(A26,'Control -LR-ES Septiemb 2023'!$H$7:$N$23,4,FALSE),"0")</f>
        <v>0</v>
      </c>
      <c r="I26" s="326">
        <f t="shared" si="1"/>
        <v>1500</v>
      </c>
      <c r="J26" s="375" t="s">
        <v>12</v>
      </c>
      <c r="K26" s="385">
        <f t="shared" si="2"/>
        <v>12390</v>
      </c>
      <c r="L26" s="454"/>
      <c r="M26" s="373" t="s">
        <v>246</v>
      </c>
      <c r="N26" s="372">
        <f t="shared" si="3"/>
        <v>1500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Septiemb 2023'!$H$7:$N$23,3,FALSE),"0")</f>
        <v>0</v>
      </c>
      <c r="F27" s="368" t="str">
        <f>IFERROR(VLOOKUP(A27,'Control -LR-ES Septiemb 2023'!$H$7:$N$23,2,FALSE),"0")</f>
        <v>0</v>
      </c>
      <c r="G27" s="368" t="str">
        <f>IFERROR(VLOOKUP(A27,'Control -LR-ES Septiemb 2023'!$H$7:$N$23,5,FALSE),"0")</f>
        <v>0</v>
      </c>
      <c r="H27" s="368" t="str">
        <f>IFERROR(VLOOKUP(A27,'Control -LR-ES Septiemb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Septiemb 2023'!$H$7:$N$23,3,FALSE),"0")</f>
        <v>0</v>
      </c>
      <c r="F28" s="368" t="str">
        <f>IFERROR(VLOOKUP(A28,'Control -LR-ES Septiemb 2023'!$H$7:$N$23,2,FALSE),"0")</f>
        <v>0</v>
      </c>
      <c r="G28" s="368" t="str">
        <f>IFERROR(VLOOKUP(A28,'Control -LR-ES Septiemb 2023'!$H$7:$N$23,5,FALSE),"0")</f>
        <v>0</v>
      </c>
      <c r="H28" s="368" t="str">
        <f>IFERROR(VLOOKUP(A28,'Control -LR-ES Septiemb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Septiemb 2023'!$H$7:$N$23,3,FALSE),"0")</f>
        <v>0</v>
      </c>
      <c r="F29" s="368" t="str">
        <f>IFERROR(VLOOKUP(A29,'Control -LR-ES Septiemb 2023'!$H$7:$N$23,2,FALSE),"0")</f>
        <v>0</v>
      </c>
      <c r="G29" s="368" t="str">
        <f>IFERROR(VLOOKUP(A29,'Control -LR-ES Septiemb 2023'!$H$7:$N$23,5,FALSE),"0")</f>
        <v>0</v>
      </c>
      <c r="H29" s="368" t="str">
        <f>IFERROR(VLOOKUP(A29,'Control -LR-ES Septiemb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Septiemb 2023'!$H$7:$N$23,3,FALSE),"0")</f>
        <v>0</v>
      </c>
      <c r="F30" s="368">
        <f>IFERROR(VLOOKUP(A30,'Control -LR-ES Septiemb 2023'!$H$7:$N$23,2,FALSE),"0")</f>
        <v>360</v>
      </c>
      <c r="G30" s="368">
        <f>IFERROR(VLOOKUP(A30,'Control -LR-ES Septiemb 2023'!$H$7:$N$23,5,FALSE),"0")</f>
        <v>0</v>
      </c>
      <c r="H30" s="368">
        <f>IFERROR(VLOOKUP(A30,'Control -LR-ES Septiemb 2023'!$H$7:$N$23,4,FALSE),"0")</f>
        <v>0</v>
      </c>
      <c r="I30" s="326">
        <f t="shared" si="1"/>
        <v>360</v>
      </c>
      <c r="J30" s="368" t="s">
        <v>12</v>
      </c>
      <c r="K30" s="385">
        <f>I30*D30</f>
        <v>1004.4</v>
      </c>
      <c r="L30" s="454"/>
      <c r="M30" s="373" t="s">
        <v>247</v>
      </c>
      <c r="N30" s="372">
        <f t="shared" si="3"/>
        <v>360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Septiemb 2023'!$H$7:$N$23,3,FALSE),"0")</f>
        <v>0</v>
      </c>
      <c r="F31" s="368" t="str">
        <f>IFERROR(VLOOKUP(A31,'Control -LR-ES Septiemb 2023'!$H$7:$N$23,2,FALSE),"0")</f>
        <v>0</v>
      </c>
      <c r="G31" s="368" t="str">
        <f>IFERROR(VLOOKUP(A31,'Control -LR-ES Septiemb 2023'!$H$7:$N$23,5,FALSE),"0")</f>
        <v>0</v>
      </c>
      <c r="H31" s="368" t="str">
        <f>IFERROR(VLOOKUP(A31,'Control -LR-ES Septiemb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Septiemb 2023'!$H$7:$N$23,3,FALSE),"0")</f>
        <v>0</v>
      </c>
      <c r="F32" s="368" t="str">
        <f>IFERROR(VLOOKUP(A32,'Control -LR-ES Septiemb 2023'!$H$7:$N$23,2,FALSE),"0")</f>
        <v>0</v>
      </c>
      <c r="G32" s="368" t="str">
        <f>IFERROR(VLOOKUP(A32,'Control -LR-ES Septiemb 2023'!$H$7:$N$23,5,FALSE),"0")</f>
        <v>0</v>
      </c>
      <c r="H32" s="368" t="str">
        <f>IFERROR(VLOOKUP(A32,'Control -LR-ES Septiemb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Septiemb 2023'!$H$7:$N$23,3,FALSE),"0")</f>
        <v>0</v>
      </c>
      <c r="F33" s="368" t="str">
        <f>IFERROR(VLOOKUP(A33,'Control -LR-ES Septiemb 2023'!$H$7:$N$23,2,FALSE),"0")</f>
        <v>0</v>
      </c>
      <c r="G33" s="368" t="str">
        <f>IFERROR(VLOOKUP(A33,'Control -LR-ES Septiemb 2023'!$H$7:$N$23,5,FALSE),"0")</f>
        <v>0</v>
      </c>
      <c r="H33" s="368" t="str">
        <f>IFERROR(VLOOKUP(A33,'Control -LR-ES Septiemb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Septiemb 2023'!$H$7:$N$23,3,FALSE),"0")</f>
        <v>0</v>
      </c>
      <c r="F34" s="368" t="str">
        <f>IFERROR(VLOOKUP(A34,'Control -LR-ES Septiemb 2023'!$H$7:$N$23,2,FALSE),"0")</f>
        <v>0</v>
      </c>
      <c r="G34" s="368" t="str">
        <f>IFERROR(VLOOKUP(A34,'Control -LR-ES Septiemb 2023'!$H$7:$N$23,5,FALSE),"0")</f>
        <v>0</v>
      </c>
      <c r="H34" s="368" t="str">
        <f>IFERROR(VLOOKUP(A34,'Control -LR-ES Septiemb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Septiemb 2023'!$H$7:$N$23,3,FALSE),"0")</f>
        <v>0</v>
      </c>
      <c r="F35" s="368">
        <f>IFERROR(VLOOKUP(A35,'Control -LR-ES Septiemb 2023'!$H$7:$N$23,2,FALSE),"0")</f>
        <v>0</v>
      </c>
      <c r="G35" s="368">
        <f>IFERROR(VLOOKUP(A35,'Control -LR-ES Septiemb 2023'!$H$7:$N$23,5,FALSE),"0")</f>
        <v>0</v>
      </c>
      <c r="H35" s="368">
        <f>IFERROR(VLOOKUP(A35,'Control -LR-ES Septiemb 2023'!$H$7:$N$23,4,FALSE),"0")</f>
        <v>640</v>
      </c>
      <c r="I35" s="326">
        <f t="shared" si="1"/>
        <v>640</v>
      </c>
      <c r="J35" s="375" t="s">
        <v>12</v>
      </c>
      <c r="K35" s="385">
        <f t="shared" si="2"/>
        <v>4307.2000000000007</v>
      </c>
      <c r="L35" s="454"/>
      <c r="M35" s="373" t="s">
        <v>155</v>
      </c>
      <c r="N35" s="372">
        <f t="shared" si="3"/>
        <v>640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Septiemb 2023'!$H$7:$N$23,3,FALSE),"0")</f>
        <v>0</v>
      </c>
      <c r="F36" s="368" t="str">
        <f>IFERROR(VLOOKUP(A36,'Control -LR-ES Septiemb 2023'!$H$7:$N$23,2,FALSE),"0")</f>
        <v>0</v>
      </c>
      <c r="G36" s="368" t="str">
        <f>IFERROR(VLOOKUP(A36,'Control -LR-ES Septiemb 2023'!$H$7:$N$23,5,FALSE),"0")</f>
        <v>0</v>
      </c>
      <c r="H36" s="368" t="str">
        <f>IFERROR(VLOOKUP(A36,'Control -LR-ES Septiemb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Septiemb 2023'!$H$7:$N$23,3,FALSE),"0")</f>
        <v>0</v>
      </c>
      <c r="F37" s="368">
        <f>IFERROR(VLOOKUP(A37,'Control -LR-ES Septiemb 2023'!$H$7:$N$23,2,FALSE),"0")</f>
        <v>500</v>
      </c>
      <c r="G37" s="368">
        <f>IFERROR(VLOOKUP(A37,'Control -LR-ES Septiemb 2023'!$H$7:$N$23,5,FALSE),"0")</f>
        <v>0</v>
      </c>
      <c r="H37" s="368">
        <f>IFERROR(VLOOKUP(A37,'Control -LR-ES Septiemb 2023'!$H$7:$N$23,4,FALSE),"0")</f>
        <v>0</v>
      </c>
      <c r="I37" s="326">
        <f t="shared" si="1"/>
        <v>500</v>
      </c>
      <c r="J37" s="375" t="s">
        <v>12</v>
      </c>
      <c r="K37" s="385">
        <f t="shared" si="2"/>
        <v>1640</v>
      </c>
      <c r="L37" s="454">
        <f>D37*200</f>
        <v>656</v>
      </c>
      <c r="M37" s="373" t="s">
        <v>75</v>
      </c>
      <c r="N37" s="477">
        <f>I37/200</f>
        <v>2.5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Septiemb 2023'!$H$7:$N$23,3,FALSE),"0")</f>
        <v>1200</v>
      </c>
      <c r="F38" s="368">
        <f>IFERROR(VLOOKUP(A38,'Control -LR-ES Septiemb 2023'!$H$7:$N$23,2,FALSE),"0")</f>
        <v>0</v>
      </c>
      <c r="G38" s="368">
        <f>IFERROR(VLOOKUP(A38,'Control -LR-ES Septiemb 2023'!$H$7:$N$23,5,FALSE),"0")</f>
        <v>0</v>
      </c>
      <c r="H38" s="368">
        <f>IFERROR(VLOOKUP(A38,'Control -LR-ES Septiemb 2023'!$H$7:$N$23,4,FALSE),"0")</f>
        <v>0</v>
      </c>
      <c r="I38" s="326">
        <f t="shared" si="1"/>
        <v>1200</v>
      </c>
      <c r="J38" s="375" t="s">
        <v>12</v>
      </c>
      <c r="K38" s="385">
        <f t="shared" si="2"/>
        <v>6708</v>
      </c>
      <c r="L38" s="454"/>
      <c r="M38" s="373" t="s">
        <v>248</v>
      </c>
      <c r="N38" s="372">
        <f t="shared" si="3"/>
        <v>1200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Septiemb 2023'!$H$7:$N$23,3,FALSE),"0")</f>
        <v>0</v>
      </c>
      <c r="F39" s="368">
        <f>IFERROR(VLOOKUP(A39,'Control -LR-ES Septiemb 2023'!$H$7:$N$23,2,FALSE),"0")</f>
        <v>0</v>
      </c>
      <c r="G39" s="368">
        <f>IFERROR(VLOOKUP(A39,'Control -LR-ES Septiemb 2023'!$H$7:$N$23,5,FALSE),"0")</f>
        <v>0</v>
      </c>
      <c r="H39" s="368">
        <f>IFERROR(VLOOKUP(A39,'Control -LR-ES Septiemb 2023'!$H$7:$N$23,4,FALSE),"0")</f>
        <v>230</v>
      </c>
      <c r="I39" s="326">
        <f t="shared" si="1"/>
        <v>230</v>
      </c>
      <c r="J39" s="368" t="s">
        <v>12</v>
      </c>
      <c r="K39" s="385">
        <f t="shared" si="2"/>
        <v>1255.8</v>
      </c>
      <c r="L39" s="454"/>
      <c r="M39" s="373" t="s">
        <v>189</v>
      </c>
      <c r="N39" s="372">
        <f t="shared" si="3"/>
        <v>230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Septiemb 2023'!$H$7:$N$23,3,FALSE),"0")</f>
        <v>0</v>
      </c>
      <c r="F40" s="368" t="str">
        <f>IFERROR(VLOOKUP(A40,'Control -LR-ES Septiemb 2023'!$H$7:$N$23,2,FALSE),"0")</f>
        <v>0</v>
      </c>
      <c r="G40" s="368" t="str">
        <f>IFERROR(VLOOKUP(A40,'Control -LR-ES Septiemb 2023'!$H$7:$N$23,5,FALSE),"0")</f>
        <v>0</v>
      </c>
      <c r="H40" s="368" t="str">
        <f>IFERROR(VLOOKUP(A40,'Control -LR-ES Septiemb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Septiemb 2023'!$H$7:$N$23,3,FALSE),"0")</f>
        <v>0</v>
      </c>
      <c r="F41" s="368" t="str">
        <f>IFERROR(VLOOKUP(A41,'Control -LR-ES Septiemb 2023'!$H$7:$N$23,2,FALSE),"0")</f>
        <v>0</v>
      </c>
      <c r="G41" s="368" t="str">
        <f>IFERROR(VLOOKUP(A41,'Control -LR-ES Septiemb 2023'!$H$7:$N$23,5,FALSE),"0")</f>
        <v>0</v>
      </c>
      <c r="H41" s="368" t="str">
        <f>IFERROR(VLOOKUP(A41,'Control -LR-ES Septiemb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Septiemb 2023'!$H$7:$N$23,3,FALSE),"0")</f>
        <v>0</v>
      </c>
      <c r="F42" s="368" t="str">
        <f>IFERROR(VLOOKUP(A42,'Control -LR-ES Septiemb 2023'!$H$7:$N$23,2,FALSE),"0")</f>
        <v>0</v>
      </c>
      <c r="G42" s="368" t="str">
        <f>IFERROR(VLOOKUP(A42,'Control -LR-ES Septiemb 2023'!$H$7:$N$23,5,FALSE),"0")</f>
        <v>0</v>
      </c>
      <c r="H42" s="368" t="str">
        <f>IFERROR(VLOOKUP(A42,'Control -LR-ES Septiemb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Septiemb 2023'!$H$7:$N$23,3,FALSE),"0")</f>
        <v>0</v>
      </c>
      <c r="F43" s="368" t="str">
        <f>IFERROR(VLOOKUP(A43,'Control -LR-ES Septiemb 2023'!$H$7:$N$23,2,FALSE),"0")</f>
        <v>0</v>
      </c>
      <c r="G43" s="368" t="str">
        <f>IFERROR(VLOOKUP(A43,'Control -LR-ES Septiemb 2023'!$H$7:$N$23,5,FALSE),"0")</f>
        <v>0</v>
      </c>
      <c r="H43" s="368" t="str">
        <f>IFERROR(VLOOKUP(A43,'Control -LR-ES Septiemb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Septiemb 2023'!$H$7:$N$23,3,FALSE),"0")</f>
        <v>0</v>
      </c>
      <c r="F44" s="368">
        <f>IFERROR(VLOOKUP(A44,'Control -LR-ES Septiemb 2023'!$H$7:$N$23,2,FALSE),"0")</f>
        <v>150</v>
      </c>
      <c r="G44" s="368">
        <f>IFERROR(VLOOKUP(A44,'Control -LR-ES Septiemb 2023'!$H$7:$N$23,5,FALSE),"0")</f>
        <v>0</v>
      </c>
      <c r="H44" s="368">
        <f>IFERROR(VLOOKUP(A44,'Control -LR-ES Septiemb 2023'!$H$7:$N$23,4,FALSE),"0")</f>
        <v>0</v>
      </c>
      <c r="I44" s="326">
        <f t="shared" si="1"/>
        <v>150</v>
      </c>
      <c r="J44" s="375" t="s">
        <v>12</v>
      </c>
      <c r="K44" s="385">
        <f t="shared" si="2"/>
        <v>847.5</v>
      </c>
      <c r="L44" s="480">
        <f>D44*200</f>
        <v>1130</v>
      </c>
      <c r="M44" s="373" t="s">
        <v>399</v>
      </c>
      <c r="N44" s="372">
        <f t="shared" si="3"/>
        <v>150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Septiemb 2023'!$H$7:$N$23,3,FALSE),"0")</f>
        <v>0</v>
      </c>
      <c r="F45" s="368" t="str">
        <f>IFERROR(VLOOKUP(A45,'Control -LR-ES Septiemb 2023'!$H$7:$N$23,2,FALSE),"0")</f>
        <v>0</v>
      </c>
      <c r="G45" s="368" t="str">
        <f>IFERROR(VLOOKUP(A45,'Control -LR-ES Septiemb 2023'!$H$7:$N$23,5,FALSE),"0")</f>
        <v>0</v>
      </c>
      <c r="H45" s="368" t="str">
        <f>IFERROR(VLOOKUP(A45,'Control -LR-ES Septiemb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Septiemb 2023'!$H$7:$N$23,3,FALSE),"0")</f>
        <v>0</v>
      </c>
      <c r="F46" s="368" t="str">
        <f>IFERROR(VLOOKUP(A46,'Control -LR-ES Septiemb 2023'!$H$7:$N$23,2,FALSE),"0")</f>
        <v>0</v>
      </c>
      <c r="G46" s="368" t="str">
        <f>IFERROR(VLOOKUP(A46,'Control -LR-ES Septiemb 2023'!$H$7:$N$23,5,FALSE),"0")</f>
        <v>0</v>
      </c>
      <c r="H46" s="368" t="str">
        <f>IFERROR(VLOOKUP(A46,'Control -LR-ES Septiemb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Septiemb 2023'!$H$7:$N$23,3,FALSE),"0")</f>
        <v>0</v>
      </c>
      <c r="F47" s="368" t="str">
        <f>IFERROR(VLOOKUP(A47,'Control -LR-ES Septiemb 2023'!$H$7:$N$23,2,FALSE),"0")</f>
        <v>0</v>
      </c>
      <c r="G47" s="368" t="str">
        <f>IFERROR(VLOOKUP(A47,'Control -LR-ES Septiemb 2023'!$H$7:$N$23,5,FALSE),"0")</f>
        <v>0</v>
      </c>
      <c r="H47" s="368" t="str">
        <f>IFERROR(VLOOKUP(A47,'Control -LR-ES Septiemb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Septiemb 2023'!$H$7:$N$23,3,FALSE),"0")</f>
        <v>0</v>
      </c>
      <c r="F48" s="368" t="str">
        <f>IFERROR(VLOOKUP(A48,'Control -LR-ES Septiemb 2023'!$H$7:$N$23,2,FALSE),"0")</f>
        <v>0</v>
      </c>
      <c r="G48" s="368" t="str">
        <f>IFERROR(VLOOKUP(A48,'Control -LR-ES Septiemb 2023'!$H$7:$N$23,5,FALSE),"0")</f>
        <v>0</v>
      </c>
      <c r="H48" s="368" t="str">
        <f>IFERROR(VLOOKUP(A48,'Control -LR-ES Septiemb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Septiemb 2023'!$H$7:$N$23,3,FALSE),"0")</f>
        <v>560</v>
      </c>
      <c r="F49" s="368">
        <f>IFERROR(VLOOKUP(A49,'Control -LR-ES Septiemb 2023'!$H$7:$N$23,2,FALSE),"0")</f>
        <v>0</v>
      </c>
      <c r="G49" s="368">
        <f>IFERROR(VLOOKUP(A49,'Control -LR-ES Septiemb 2023'!$H$7:$N$23,5,FALSE),"0")</f>
        <v>0</v>
      </c>
      <c r="H49" s="368">
        <f>IFERROR(VLOOKUP(A49,'Control -LR-ES Septiemb 2023'!$H$7:$N$23,4,FALSE),"0")</f>
        <v>0</v>
      </c>
      <c r="I49" s="326">
        <f t="shared" si="1"/>
        <v>560</v>
      </c>
      <c r="J49" s="375" t="s">
        <v>12</v>
      </c>
      <c r="K49" s="385">
        <f t="shared" si="2"/>
        <v>3483.2</v>
      </c>
      <c r="L49" s="454"/>
      <c r="M49" s="373" t="s">
        <v>336</v>
      </c>
      <c r="N49" s="372">
        <f t="shared" si="3"/>
        <v>560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Septiemb 2023'!$H$7:$N$23,3,FALSE),"0")</f>
        <v>0</v>
      </c>
      <c r="F50" s="368" t="str">
        <f>IFERROR(VLOOKUP(A50,'Control -LR-ES Septiemb 2023'!$H$7:$N$23,2,FALSE),"0")</f>
        <v>0</v>
      </c>
      <c r="G50" s="368" t="str">
        <f>IFERROR(VLOOKUP(A50,'Control -LR-ES Septiemb 2023'!$H$7:$N$23,5,FALSE),"0")</f>
        <v>0</v>
      </c>
      <c r="H50" s="368" t="str">
        <f>IFERROR(VLOOKUP(A50,'Control -LR-ES Septiemb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Septiemb 2023'!$H$7:$N$23,3,FALSE),"0")</f>
        <v>0</v>
      </c>
      <c r="F51" s="368" t="str">
        <f>IFERROR(VLOOKUP(A51,'Control -LR-ES Septiemb 2023'!$H$7:$N$23,2,FALSE),"0")</f>
        <v>0</v>
      </c>
      <c r="G51" s="368" t="str">
        <f>IFERROR(VLOOKUP(A51,'Control -LR-ES Septiemb 2023'!$H$7:$N$23,5,FALSE),"0")</f>
        <v>0</v>
      </c>
      <c r="H51" s="368" t="str">
        <f>IFERROR(VLOOKUP(A51,'Control -LR-ES Septiemb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Septiemb 2023'!$H$7:$N$23,3,FALSE),"0")</f>
        <v>0</v>
      </c>
      <c r="F52" s="368" t="str">
        <f>IFERROR(VLOOKUP(A52,'Control -LR-ES Septiemb 2023'!$H$7:$N$23,2,FALSE),"0")</f>
        <v>0</v>
      </c>
      <c r="G52" s="368" t="str">
        <f>IFERROR(VLOOKUP(A52,'Control -LR-ES Septiemb 2023'!$H$7:$N$23,5,FALSE),"0")</f>
        <v>0</v>
      </c>
      <c r="H52" s="368" t="str">
        <f>IFERROR(VLOOKUP(A52,'Control -LR-ES Septiemb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Septiemb 2023'!$H$7:$N$23,3,FALSE),"0")</f>
        <v>0</v>
      </c>
      <c r="F53" s="368">
        <f>IFERROR(VLOOKUP(A53,'Control -LR-ES Septiemb 2023'!$H$7:$N$23,2,FALSE),"0")</f>
        <v>0</v>
      </c>
      <c r="G53" s="368">
        <f>IFERROR(VLOOKUP(A53,'Control -LR-ES Septiemb 2023'!$H$7:$N$23,5,FALSE),"0")</f>
        <v>0</v>
      </c>
      <c r="H53" s="368">
        <f>IFERROR(VLOOKUP(A53,'Control -LR-ES Septiemb 2023'!$H$7:$N$23,4,FALSE),"0")</f>
        <v>370</v>
      </c>
      <c r="I53" s="326">
        <f t="shared" si="1"/>
        <v>370</v>
      </c>
      <c r="J53" s="375"/>
      <c r="K53" s="385">
        <f t="shared" si="2"/>
        <v>1187.7</v>
      </c>
      <c r="L53" s="454"/>
      <c r="M53" s="373" t="s">
        <v>261</v>
      </c>
      <c r="N53" s="477">
        <f>I53/200</f>
        <v>1.85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Septiemb 2023'!$H$7:$N$23,3,FALSE),"0")</f>
        <v>1050</v>
      </c>
      <c r="F54" s="368">
        <f>IFERROR(VLOOKUP(A54,'Control -LR-ES Septiemb 2023'!$H$7:$N$23,2,FALSE),"0")</f>
        <v>0</v>
      </c>
      <c r="G54" s="368">
        <f>IFERROR(VLOOKUP(A54,'Control -LR-ES Septiemb 2023'!$H$7:$N$23,5,FALSE),"0")</f>
        <v>0</v>
      </c>
      <c r="H54" s="368">
        <f>IFERROR(VLOOKUP(A54,'Control -LR-ES Septiemb 2023'!$H$7:$N$23,4,FALSE),"0")</f>
        <v>0</v>
      </c>
      <c r="I54" s="326">
        <f t="shared" si="1"/>
        <v>1050</v>
      </c>
      <c r="J54" s="375" t="s">
        <v>12</v>
      </c>
      <c r="K54" s="385">
        <f t="shared" si="2"/>
        <v>5869.5</v>
      </c>
      <c r="L54" s="454"/>
      <c r="M54" s="373">
        <v>20002380</v>
      </c>
      <c r="N54" s="372">
        <f t="shared" si="3"/>
        <v>1050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Septiemb 2023'!$H$7:$N$23,3,FALSE),"0")</f>
        <v>0</v>
      </c>
      <c r="F55" s="368" t="str">
        <f>IFERROR(VLOOKUP(A55,'Control -LR-ES Septiemb 2023'!$H$7:$N$23,2,FALSE),"0")</f>
        <v>0</v>
      </c>
      <c r="G55" s="368" t="str">
        <f>IFERROR(VLOOKUP(A55,'Control -LR-ES Septiemb 2023'!$H$7:$N$23,5,FALSE),"0")</f>
        <v>0</v>
      </c>
      <c r="H55" s="368" t="str">
        <f>IFERROR(VLOOKUP(A55,'Control -LR-ES Septiemb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3010</v>
      </c>
      <c r="F56" s="326">
        <f>SUM(F8:F55)</f>
        <v>4000</v>
      </c>
      <c r="G56" s="326">
        <f>SUM(G8:G55)</f>
        <v>150</v>
      </c>
      <c r="H56" s="326">
        <f>SUM(H8:H55)</f>
        <v>1240</v>
      </c>
      <c r="I56" s="333">
        <f>SUM(I8:I55)</f>
        <v>8400</v>
      </c>
      <c r="J56" s="390" t="s">
        <v>12</v>
      </c>
      <c r="K56" s="461">
        <f>SUM(K8:K55)</f>
        <v>44370.5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44370.5</v>
      </c>
      <c r="L58" s="493">
        <v>80091893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03">
        <v>500000000</v>
      </c>
      <c r="C59" s="559" t="s">
        <v>311</v>
      </c>
      <c r="D59" s="542"/>
      <c r="E59" s="542"/>
      <c r="F59" s="542"/>
      <c r="G59" s="542"/>
      <c r="H59" s="542"/>
      <c r="I59" s="542"/>
      <c r="J59" s="463">
        <f>K59/$K$58</f>
        <v>0.38175589637258989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16938.7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03"/>
      <c r="C60" s="559" t="s">
        <v>313</v>
      </c>
      <c r="D60" s="542"/>
      <c r="E60" s="542"/>
      <c r="F60" s="542"/>
      <c r="G60" s="542"/>
      <c r="H60" s="542"/>
      <c r="I60" s="542"/>
      <c r="J60" s="463">
        <f>K60/$K$58</f>
        <v>0.45575551323514502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20222.100000000002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03"/>
      <c r="C61" s="571" t="s">
        <v>312</v>
      </c>
      <c r="D61" s="601"/>
      <c r="E61" s="601"/>
      <c r="F61" s="601"/>
      <c r="G61" s="601"/>
      <c r="H61" s="601"/>
      <c r="I61" s="601"/>
      <c r="J61" s="463">
        <f>K61/$K$58</f>
        <v>1.0344711012947792E-2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459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03"/>
      <c r="C62" s="571" t="s">
        <v>314</v>
      </c>
      <c r="D62" s="601"/>
      <c r="E62" s="601"/>
      <c r="F62" s="601"/>
      <c r="G62" s="601"/>
      <c r="H62" s="601"/>
      <c r="I62" s="601"/>
      <c r="J62" s="463">
        <f>K62/$K$58</f>
        <v>0.15214387937931736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6750.7000000000007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03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04">
        <v>500000000</v>
      </c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493">
        <v>80091887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03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493">
        <v>80091887</v>
      </c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03"/>
      <c r="C66" s="579" t="s">
        <v>305</v>
      </c>
      <c r="D66" s="579"/>
      <c r="E66" s="579"/>
      <c r="F66" s="579"/>
      <c r="G66" s="579"/>
      <c r="H66" s="394">
        <f>'Certifi, servi.EM Septiemb 2023'!F63</f>
        <v>3049846.216186909</v>
      </c>
      <c r="I66" s="279">
        <v>0.3</v>
      </c>
      <c r="J66" s="368" t="s">
        <v>10</v>
      </c>
      <c r="K66" s="395">
        <f>(H66*I66)</f>
        <v>914953.8648560727</v>
      </c>
      <c r="L66" s="493">
        <v>80091888</v>
      </c>
      <c r="M66" s="342">
        <v>20002369</v>
      </c>
      <c r="N66" s="381">
        <f>H66</f>
        <v>3049846.216186909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03"/>
      <c r="C67" s="594" t="s">
        <v>316</v>
      </c>
      <c r="D67" s="594"/>
      <c r="E67" s="594"/>
      <c r="F67" s="594"/>
      <c r="G67" s="594"/>
      <c r="H67" s="394">
        <f>'Certifi, servi.EM Septiemb 2023'!F63</f>
        <v>3049846.216186909</v>
      </c>
      <c r="I67" s="279">
        <v>0.1</v>
      </c>
      <c r="J67" s="368" t="s">
        <v>10</v>
      </c>
      <c r="K67" s="395">
        <f>(H67*I67)</f>
        <v>304984.6216186909</v>
      </c>
      <c r="L67" s="493">
        <v>80091888</v>
      </c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45208.491999999998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1219938.4864747636</v>
      </c>
      <c r="J70" s="565"/>
      <c r="K70" s="541"/>
      <c r="L70" s="474">
        <f>I70/350</f>
        <v>3485.538532785039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>
        <f>L70+I69</f>
        <v>48694.030532785036</v>
      </c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>
        <f>L72+'Certifi, servi.EM Septiemb 2023'!J69</f>
        <v>133048.5463319626</v>
      </c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050,00"/>
        <filter val="1.200,00"/>
        <filter val="1.500,00"/>
        <filter val="150,00"/>
        <filter val="200,00"/>
        <filter val="230,00"/>
        <filter val="330,00"/>
        <filter val="360,00"/>
        <filter val="370,00"/>
        <filter val="500,00"/>
        <filter val="560,00"/>
        <filter val="600,00"/>
        <filter val="640,00"/>
        <filter val="8.400,00"/>
      </filters>
    </filterColumn>
  </autoFilter>
  <mergeCells count="24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B64:B67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59:B6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2EE8-737E-4A70-AD81-BAD95DD638EA}">
  <sheetPr>
    <pageSetUpPr fitToPage="1"/>
  </sheetPr>
  <dimension ref="A1:N96"/>
  <sheetViews>
    <sheetView topLeftCell="A4" zoomScale="98" zoomScaleNormal="98" workbookViewId="0">
      <selection activeCell="N20" sqref="H20:N20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80090914</v>
      </c>
      <c r="C4" s="438">
        <v>45180</v>
      </c>
      <c r="D4" s="368" t="s">
        <v>65</v>
      </c>
      <c r="E4" s="368">
        <v>500</v>
      </c>
      <c r="F4" s="368" t="s">
        <v>323</v>
      </c>
      <c r="G4" s="393"/>
    </row>
    <row r="5" spans="2:14" x14ac:dyDescent="0.2">
      <c r="B5" s="368">
        <v>80090914</v>
      </c>
      <c r="C5" s="438">
        <v>45180</v>
      </c>
      <c r="D5" s="368" t="s">
        <v>377</v>
      </c>
      <c r="E5" s="368">
        <v>150</v>
      </c>
      <c r="F5" s="368" t="s">
        <v>323</v>
      </c>
      <c r="G5" s="393"/>
    </row>
    <row r="6" spans="2:14" x14ac:dyDescent="0.2">
      <c r="B6" s="368">
        <v>80090915</v>
      </c>
      <c r="C6" s="438">
        <v>45180</v>
      </c>
      <c r="D6" s="368" t="s">
        <v>356</v>
      </c>
      <c r="E6" s="368">
        <v>200</v>
      </c>
      <c r="F6" s="368" t="s">
        <v>324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80090915</v>
      </c>
      <c r="C7" s="438">
        <v>45180</v>
      </c>
      <c r="D7" s="368" t="s">
        <v>329</v>
      </c>
      <c r="E7" s="368">
        <v>400</v>
      </c>
      <c r="F7" s="368" t="s">
        <v>324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80090915</v>
      </c>
      <c r="C8" s="438">
        <v>45180</v>
      </c>
      <c r="D8" s="368" t="s">
        <v>372</v>
      </c>
      <c r="E8" s="368">
        <v>400</v>
      </c>
      <c r="F8" s="368" t="s">
        <v>324</v>
      </c>
      <c r="H8" s="54" t="s">
        <v>32</v>
      </c>
      <c r="I8" s="496">
        <v>560</v>
      </c>
      <c r="J8" s="496"/>
      <c r="K8" s="496"/>
      <c r="L8" s="496"/>
      <c r="M8" s="496"/>
      <c r="N8" s="496">
        <v>560</v>
      </c>
    </row>
    <row r="9" spans="2:14" x14ac:dyDescent="0.2">
      <c r="B9" s="368">
        <v>80090914</v>
      </c>
      <c r="C9" s="438">
        <v>45180</v>
      </c>
      <c r="D9" s="368" t="s">
        <v>77</v>
      </c>
      <c r="E9" s="368">
        <v>150</v>
      </c>
      <c r="F9" s="368" t="s">
        <v>325</v>
      </c>
      <c r="H9" s="54" t="s">
        <v>69</v>
      </c>
      <c r="I9" s="496">
        <v>360</v>
      </c>
      <c r="J9" s="496"/>
      <c r="K9" s="496"/>
      <c r="L9" s="496"/>
      <c r="M9" s="496"/>
      <c r="N9" s="496">
        <v>360</v>
      </c>
    </row>
    <row r="10" spans="2:14" x14ac:dyDescent="0.2">
      <c r="B10" s="368">
        <v>80090914</v>
      </c>
      <c r="C10" s="438">
        <v>45180</v>
      </c>
      <c r="D10" s="368" t="s">
        <v>261</v>
      </c>
      <c r="E10" s="368">
        <v>220</v>
      </c>
      <c r="F10" s="368" t="s">
        <v>325</v>
      </c>
      <c r="H10" s="54" t="s">
        <v>65</v>
      </c>
      <c r="I10" s="496">
        <v>1500</v>
      </c>
      <c r="J10" s="496"/>
      <c r="K10" s="496"/>
      <c r="L10" s="496"/>
      <c r="M10" s="496"/>
      <c r="N10" s="496">
        <v>1500</v>
      </c>
    </row>
    <row r="11" spans="2:14" x14ac:dyDescent="0.2">
      <c r="B11" s="368">
        <v>80090914</v>
      </c>
      <c r="C11" s="438">
        <v>45180</v>
      </c>
      <c r="D11" s="368" t="s">
        <v>369</v>
      </c>
      <c r="E11" s="368">
        <v>640</v>
      </c>
      <c r="F11" s="368" t="s">
        <v>325</v>
      </c>
      <c r="H11" s="54" t="s">
        <v>329</v>
      </c>
      <c r="I11" s="496"/>
      <c r="J11" s="496">
        <v>560</v>
      </c>
      <c r="K11" s="496"/>
      <c r="L11" s="496"/>
      <c r="M11" s="496"/>
      <c r="N11" s="496">
        <v>560</v>
      </c>
    </row>
    <row r="12" spans="2:14" x14ac:dyDescent="0.2">
      <c r="B12" s="368">
        <v>80090914</v>
      </c>
      <c r="C12" s="438">
        <v>45180</v>
      </c>
      <c r="D12" s="368" t="s">
        <v>37</v>
      </c>
      <c r="E12" s="368">
        <v>150</v>
      </c>
      <c r="F12" s="368" t="s">
        <v>326</v>
      </c>
      <c r="H12" s="54" t="s">
        <v>77</v>
      </c>
      <c r="I12" s="496"/>
      <c r="J12" s="496"/>
      <c r="K12" s="496">
        <v>230</v>
      </c>
      <c r="L12" s="496"/>
      <c r="M12" s="496"/>
      <c r="N12" s="496">
        <v>230</v>
      </c>
    </row>
    <row r="13" spans="2:14" x14ac:dyDescent="0.2">
      <c r="B13" s="368">
        <v>80091850</v>
      </c>
      <c r="C13" s="438">
        <v>45195</v>
      </c>
      <c r="D13" s="368" t="s">
        <v>65</v>
      </c>
      <c r="E13" s="368">
        <v>1000</v>
      </c>
      <c r="F13" s="368" t="s">
        <v>323</v>
      </c>
      <c r="H13" s="54" t="s">
        <v>37</v>
      </c>
      <c r="I13" s="496"/>
      <c r="J13" s="496"/>
      <c r="K13" s="496"/>
      <c r="L13" s="496">
        <v>150</v>
      </c>
      <c r="M13" s="496"/>
      <c r="N13" s="496">
        <v>150</v>
      </c>
    </row>
    <row r="14" spans="2:14" x14ac:dyDescent="0.2">
      <c r="B14" s="368">
        <v>80091850</v>
      </c>
      <c r="C14" s="438">
        <v>45195</v>
      </c>
      <c r="D14" s="368" t="s">
        <v>32</v>
      </c>
      <c r="E14" s="368">
        <v>560</v>
      </c>
      <c r="F14" s="368" t="s">
        <v>323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80091850</v>
      </c>
      <c r="C15" s="438">
        <v>45195</v>
      </c>
      <c r="D15" s="368" t="s">
        <v>69</v>
      </c>
      <c r="E15" s="368">
        <v>360</v>
      </c>
      <c r="F15" s="368" t="s">
        <v>323</v>
      </c>
      <c r="H15" s="54" t="s">
        <v>354</v>
      </c>
      <c r="I15" s="496">
        <v>600</v>
      </c>
      <c r="J15" s="496"/>
      <c r="K15" s="496"/>
      <c r="L15" s="496"/>
      <c r="M15" s="496"/>
      <c r="N15" s="496">
        <v>600</v>
      </c>
    </row>
    <row r="16" spans="2:14" x14ac:dyDescent="0.2">
      <c r="B16" s="368">
        <v>80091850</v>
      </c>
      <c r="C16" s="438">
        <v>45195</v>
      </c>
      <c r="D16" s="368" t="s">
        <v>354</v>
      </c>
      <c r="E16" s="368">
        <v>600</v>
      </c>
      <c r="F16" s="368" t="s">
        <v>323</v>
      </c>
      <c r="H16" s="54" t="s">
        <v>369</v>
      </c>
      <c r="I16" s="496"/>
      <c r="J16" s="496"/>
      <c r="K16" s="496">
        <v>640</v>
      </c>
      <c r="L16" s="496"/>
      <c r="M16" s="496"/>
      <c r="N16" s="496">
        <v>640</v>
      </c>
    </row>
    <row r="17" spans="2:14" x14ac:dyDescent="0.2">
      <c r="B17" s="368">
        <v>80091850</v>
      </c>
      <c r="C17" s="438">
        <v>45195</v>
      </c>
      <c r="D17" s="368" t="s">
        <v>371</v>
      </c>
      <c r="E17" s="368">
        <v>500</v>
      </c>
      <c r="F17" s="368" t="s">
        <v>323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>
        <v>80091850</v>
      </c>
      <c r="C18" s="438">
        <v>45195</v>
      </c>
      <c r="D18" s="368" t="s">
        <v>359</v>
      </c>
      <c r="E18" s="368">
        <v>330</v>
      </c>
      <c r="F18" s="368" t="s">
        <v>323</v>
      </c>
      <c r="H18" s="54" t="s">
        <v>371</v>
      </c>
      <c r="I18" s="496">
        <v>500</v>
      </c>
      <c r="J18" s="496"/>
      <c r="K18" s="496"/>
      <c r="L18" s="496"/>
      <c r="M18" s="496"/>
      <c r="N18" s="496">
        <v>500</v>
      </c>
    </row>
    <row r="19" spans="2:14" x14ac:dyDescent="0.2">
      <c r="B19" s="368">
        <v>80091850</v>
      </c>
      <c r="C19" s="438">
        <v>45195</v>
      </c>
      <c r="D19" s="368" t="s">
        <v>329</v>
      </c>
      <c r="E19" s="368">
        <v>160</v>
      </c>
      <c r="F19" s="368" t="s">
        <v>324</v>
      </c>
      <c r="H19" s="54" t="s">
        <v>384</v>
      </c>
      <c r="I19" s="496"/>
      <c r="J19" s="496">
        <v>1050</v>
      </c>
      <c r="K19" s="496"/>
      <c r="L19" s="496"/>
      <c r="M19" s="496"/>
      <c r="N19" s="496">
        <v>1050</v>
      </c>
    </row>
    <row r="20" spans="2:14" x14ac:dyDescent="0.2">
      <c r="B20" s="368">
        <v>80091850</v>
      </c>
      <c r="C20" s="438">
        <v>45195</v>
      </c>
      <c r="D20" s="368" t="s">
        <v>372</v>
      </c>
      <c r="E20" s="368">
        <v>800</v>
      </c>
      <c r="F20" s="368" t="s">
        <v>324</v>
      </c>
      <c r="H20" s="54" t="s">
        <v>261</v>
      </c>
      <c r="I20" s="496"/>
      <c r="J20" s="496"/>
      <c r="K20" s="496">
        <v>370</v>
      </c>
      <c r="L20" s="496"/>
      <c r="M20" s="496"/>
      <c r="N20" s="496">
        <v>370</v>
      </c>
    </row>
    <row r="21" spans="2:14" x14ac:dyDescent="0.2">
      <c r="B21" s="368">
        <v>80091850</v>
      </c>
      <c r="C21" s="438">
        <v>45195</v>
      </c>
      <c r="D21" s="368" t="s">
        <v>77</v>
      </c>
      <c r="E21" s="368">
        <v>80</v>
      </c>
      <c r="F21" s="368" t="s">
        <v>325</v>
      </c>
      <c r="H21" s="54" t="s">
        <v>377</v>
      </c>
      <c r="I21" s="496">
        <v>150</v>
      </c>
      <c r="J21" s="496"/>
      <c r="K21" s="496"/>
      <c r="L21" s="496"/>
      <c r="M21" s="496"/>
      <c r="N21" s="496">
        <v>150</v>
      </c>
    </row>
    <row r="22" spans="2:14" x14ac:dyDescent="0.2">
      <c r="B22" s="368">
        <v>80091850</v>
      </c>
      <c r="C22" s="438">
        <v>45195</v>
      </c>
      <c r="D22" s="368" t="s">
        <v>261</v>
      </c>
      <c r="E22" s="368">
        <v>150</v>
      </c>
      <c r="F22" s="368" t="s">
        <v>325</v>
      </c>
      <c r="H22" s="54" t="s">
        <v>359</v>
      </c>
      <c r="I22" s="496">
        <v>330</v>
      </c>
      <c r="J22" s="496"/>
      <c r="K22" s="496"/>
      <c r="L22" s="496"/>
      <c r="M22" s="496"/>
      <c r="N22" s="496">
        <v>330</v>
      </c>
    </row>
    <row r="23" spans="2:14" x14ac:dyDescent="0.2">
      <c r="B23" s="368" t="s">
        <v>439</v>
      </c>
      <c r="C23" s="438">
        <v>45194</v>
      </c>
      <c r="D23" s="368" t="s">
        <v>384</v>
      </c>
      <c r="E23" s="368">
        <v>1050</v>
      </c>
      <c r="F23" s="368" t="s">
        <v>324</v>
      </c>
      <c r="H23" s="54" t="s">
        <v>372</v>
      </c>
      <c r="I23" s="496"/>
      <c r="J23" s="496">
        <v>1200</v>
      </c>
      <c r="K23" s="496"/>
      <c r="L23" s="496"/>
      <c r="M23" s="496"/>
      <c r="N23" s="496">
        <v>1200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4000</v>
      </c>
      <c r="J24" s="496">
        <v>3010</v>
      </c>
      <c r="K24" s="496">
        <v>1240</v>
      </c>
      <c r="L24" s="496">
        <v>150</v>
      </c>
      <c r="M24" s="496"/>
      <c r="N24" s="496">
        <v>8400</v>
      </c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H31"/>
      <c r="I31" s="326"/>
    </row>
    <row r="32" spans="2:14" x14ac:dyDescent="0.2">
      <c r="H32"/>
      <c r="I32" s="326"/>
    </row>
    <row r="33" spans="2:9" x14ac:dyDescent="0.2">
      <c r="H33"/>
      <c r="I33" s="326"/>
    </row>
    <row r="34" spans="2:9" x14ac:dyDescent="0.2">
      <c r="H34"/>
      <c r="I34" s="326"/>
    </row>
    <row r="35" spans="2:9" x14ac:dyDescent="0.2">
      <c r="H35"/>
      <c r="I35" s="326"/>
    </row>
    <row r="36" spans="2:9" x14ac:dyDescent="0.2">
      <c r="C36" s="447"/>
      <c r="F36" s="368"/>
    </row>
    <row r="37" spans="2:9" x14ac:dyDescent="0.2">
      <c r="C37" s="356"/>
      <c r="D37" s="356"/>
      <c r="E37" s="356"/>
      <c r="F37" s="368"/>
    </row>
    <row r="38" spans="2:9" x14ac:dyDescent="0.2"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  <c r="F39" s="368"/>
    </row>
    <row r="40" spans="2:9" x14ac:dyDescent="0.2">
      <c r="B40" s="356"/>
      <c r="C40" s="356"/>
      <c r="D40" s="356"/>
      <c r="E40" s="356"/>
      <c r="F40" s="368"/>
    </row>
    <row r="41" spans="2:9" x14ac:dyDescent="0.2">
      <c r="B41" s="356"/>
      <c r="C41" s="356"/>
      <c r="D41" s="356"/>
      <c r="E41" s="356"/>
      <c r="F41" s="368"/>
    </row>
    <row r="42" spans="2:9" x14ac:dyDescent="0.2">
      <c r="B42" s="356"/>
      <c r="C42" s="356"/>
      <c r="D42" s="356"/>
      <c r="E42" s="356"/>
      <c r="F42" s="368"/>
    </row>
    <row r="43" spans="2:9" x14ac:dyDescent="0.2">
      <c r="B43" s="356"/>
      <c r="C43" s="356"/>
      <c r="D43" s="356"/>
      <c r="E43" s="356"/>
      <c r="F43" s="368"/>
    </row>
    <row r="44" spans="2:9" x14ac:dyDescent="0.2">
      <c r="B44" s="356"/>
      <c r="C44" s="356"/>
      <c r="D44" s="356"/>
      <c r="E44" s="356"/>
    </row>
    <row r="45" spans="2:9" x14ac:dyDescent="0.2">
      <c r="B45" s="356"/>
      <c r="C45" s="356"/>
      <c r="D45" s="356"/>
      <c r="E45" s="356"/>
    </row>
    <row r="46" spans="2:9" x14ac:dyDescent="0.2">
      <c r="B46" s="356"/>
      <c r="C46" s="356"/>
      <c r="D46" s="356"/>
      <c r="E46" s="470"/>
    </row>
    <row r="47" spans="2:9" x14ac:dyDescent="0.2">
      <c r="B47" s="356"/>
      <c r="C47" s="356"/>
      <c r="D47" s="356"/>
      <c r="E47" s="356"/>
    </row>
    <row r="48" spans="2:9" x14ac:dyDescent="0.2">
      <c r="B48" s="356"/>
      <c r="C48" s="356"/>
      <c r="D48" s="356"/>
      <c r="E48" s="356"/>
    </row>
    <row r="49" spans="1:11" x14ac:dyDescent="0.2">
      <c r="B49" s="356"/>
      <c r="C49" s="356"/>
      <c r="D49" s="356"/>
      <c r="E49" s="356"/>
    </row>
    <row r="50" spans="1:11" x14ac:dyDescent="0.2">
      <c r="B50" t="s">
        <v>32</v>
      </c>
      <c r="C50" s="356" t="s">
        <v>324</v>
      </c>
      <c r="D50" s="356"/>
      <c r="E50" s="356"/>
    </row>
    <row r="51" spans="1:11" x14ac:dyDescent="0.2">
      <c r="B51" t="s">
        <v>31</v>
      </c>
      <c r="C51" s="356" t="s">
        <v>323</v>
      </c>
      <c r="D51" s="356"/>
      <c r="E51" s="356"/>
    </row>
    <row r="52" spans="1:11" x14ac:dyDescent="0.2">
      <c r="B52" t="s">
        <v>37</v>
      </c>
      <c r="C52" s="356" t="s">
        <v>326</v>
      </c>
      <c r="D52" s="356"/>
      <c r="E52" s="356"/>
    </row>
    <row r="53" spans="1:11" x14ac:dyDescent="0.2">
      <c r="B53" t="s">
        <v>353</v>
      </c>
      <c r="C53" s="356" t="s">
        <v>325</v>
      </c>
      <c r="D53" s="356"/>
      <c r="E53" s="356"/>
    </row>
    <row r="54" spans="1:11" x14ac:dyDescent="0.2">
      <c r="B54" t="s">
        <v>354</v>
      </c>
      <c r="C54" s="356"/>
      <c r="D54" s="356"/>
      <c r="E54" s="356"/>
    </row>
    <row r="55" spans="1:11" x14ac:dyDescent="0.2">
      <c r="B55" t="s">
        <v>355</v>
      </c>
      <c r="C55" s="356"/>
      <c r="D55" s="356"/>
      <c r="E55" s="356"/>
    </row>
    <row r="56" spans="1:11" x14ac:dyDescent="0.2">
      <c r="B56" t="s">
        <v>356</v>
      </c>
    </row>
    <row r="57" spans="1:11" x14ac:dyDescent="0.2">
      <c r="B57" t="s">
        <v>357</v>
      </c>
    </row>
    <row r="58" spans="1:11" x14ac:dyDescent="0.2">
      <c r="B58" t="s">
        <v>358</v>
      </c>
    </row>
    <row r="59" spans="1:11" s="393" customFormat="1" x14ac:dyDescent="0.2">
      <c r="A59" s="356"/>
      <c r="B59" t="s">
        <v>359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30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34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360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361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362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63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363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65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142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364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261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366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</row>
    <row r="75" spans="1:11" x14ac:dyDescent="0.2">
      <c r="B75" t="s">
        <v>368</v>
      </c>
    </row>
    <row r="76" spans="1:11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369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370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371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372</v>
      </c>
      <c r="F80" s="356"/>
      <c r="G80" s="356"/>
      <c r="H80" s="356"/>
      <c r="I80" s="356"/>
      <c r="J80" s="356"/>
      <c r="K80" s="356"/>
    </row>
    <row r="81" spans="2:3" x14ac:dyDescent="0.2">
      <c r="B81" t="s">
        <v>77</v>
      </c>
    </row>
    <row r="82" spans="2:3" x14ac:dyDescent="0.2">
      <c r="B82" t="s">
        <v>373</v>
      </c>
    </row>
    <row r="83" spans="2:3" x14ac:dyDescent="0.2">
      <c r="B83" t="s">
        <v>374</v>
      </c>
    </row>
    <row r="84" spans="2:3" x14ac:dyDescent="0.2">
      <c r="B84" t="s">
        <v>375</v>
      </c>
    </row>
    <row r="85" spans="2:3" x14ac:dyDescent="0.2">
      <c r="B85" t="s">
        <v>376</v>
      </c>
    </row>
    <row r="86" spans="2:3" x14ac:dyDescent="0.2">
      <c r="B86" t="s">
        <v>377</v>
      </c>
      <c r="C86" s="393" t="s">
        <v>229</v>
      </c>
    </row>
    <row r="87" spans="2:3" x14ac:dyDescent="0.2">
      <c r="B87" t="s">
        <v>378</v>
      </c>
      <c r="C87" s="393" t="s">
        <v>230</v>
      </c>
    </row>
    <row r="88" spans="2:3" x14ac:dyDescent="0.2">
      <c r="B88" t="s">
        <v>379</v>
      </c>
    </row>
    <row r="89" spans="2:3" x14ac:dyDescent="0.2">
      <c r="B89" t="s">
        <v>380</v>
      </c>
    </row>
    <row r="90" spans="2:3" x14ac:dyDescent="0.2">
      <c r="B90" t="s">
        <v>340</v>
      </c>
    </row>
    <row r="91" spans="2:3" x14ac:dyDescent="0.2">
      <c r="B91" t="s">
        <v>329</v>
      </c>
    </row>
    <row r="92" spans="2:3" x14ac:dyDescent="0.2">
      <c r="B92" t="s">
        <v>381</v>
      </c>
    </row>
    <row r="93" spans="2:3" x14ac:dyDescent="0.2">
      <c r="B93" t="s">
        <v>382</v>
      </c>
    </row>
    <row r="94" spans="2:3" x14ac:dyDescent="0.2">
      <c r="B94" t="s">
        <v>383</v>
      </c>
    </row>
    <row r="95" spans="2:3" x14ac:dyDescent="0.2">
      <c r="B95" t="s">
        <v>384</v>
      </c>
    </row>
    <row r="96" spans="2:3" x14ac:dyDescent="0.2">
      <c r="B96" t="s">
        <v>228</v>
      </c>
    </row>
  </sheetData>
  <autoFilter ref="A3:N23" xr:uid="{00000000-0009-0000-0000-0000AD000000}"/>
  <dataValidations count="6">
    <dataValidation type="list" allowBlank="1" showInputMessage="1" showErrorMessage="1" sqref="F36:F43 F24:F30" xr:uid="{8B027D42-72DE-400B-98FE-A4BAB68720A3}">
      <formula1>$C$58:$C$60</formula1>
    </dataValidation>
    <dataValidation type="list" allowBlank="1" showInputMessage="1" showErrorMessage="1" sqref="D4:D14 D16:D23" xr:uid="{5219F9F0-03A0-40A5-A4FC-9260B3E965E6}">
      <formula1>$B$50:$B$96</formula1>
    </dataValidation>
    <dataValidation type="list" allowBlank="1" showInputMessage="1" showErrorMessage="1" sqref="D36" xr:uid="{3525CA8E-0DA8-457C-A656-CC1059501D85}">
      <formula1>$B$50:$B$68</formula1>
    </dataValidation>
    <dataValidation type="list" allowBlank="1" showInputMessage="1" showErrorMessage="1" sqref="D15" xr:uid="{894A2764-7F4F-42BE-8729-D3145DE7A6AF}">
      <formula1>$B$50:$B$87</formula1>
    </dataValidation>
    <dataValidation type="list" allowBlank="1" showInputMessage="1" showErrorMessage="1" sqref="D24:D30" xr:uid="{EB3C4F90-6C3B-4A51-93C0-EF9EE9F18699}">
      <formula1>$B$50:$B$88</formula1>
    </dataValidation>
    <dataValidation type="list" allowBlank="1" showInputMessage="1" showErrorMessage="1" sqref="F4:F23" xr:uid="{09B26A87-65E9-41F1-A4E0-D66DEF372408}">
      <formula1>$C$50:$C$53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8C676-58FE-48D7-867E-BF5DABE946C2}">
  <sheetPr filterMode="1">
    <tabColor rgb="FFFFC000"/>
    <pageSetUpPr fitToPage="1"/>
  </sheetPr>
  <dimension ref="A2:W151"/>
  <sheetViews>
    <sheetView showGridLines="0" topLeftCell="A55" zoomScale="71" zoomScaleNormal="71" workbookViewId="0">
      <selection activeCell="F64" sqref="F64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Octubre 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448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Octubre 2023 '!$H$8:$L$33,2,FALSE),"0")</f>
        <v>300</v>
      </c>
      <c r="F8" s="481">
        <f>IFERROR(VLOOKUP(A8,'Control-EM Octubre 2023 '!$H$6:$L$33,3,FALSE),"0")</f>
        <v>3350</v>
      </c>
      <c r="G8" s="371">
        <f t="shared" ref="G8:G55" si="0">E8+F8</f>
        <v>3650</v>
      </c>
      <c r="H8" s="368" t="s">
        <v>12</v>
      </c>
      <c r="I8" s="238">
        <f t="shared" ref="I8:I54" si="1">IFERROR(+D8*G8,"")</f>
        <v>11023</v>
      </c>
      <c r="J8" s="295"/>
      <c r="K8" s="270">
        <f t="shared" ref="K8:K44" si="2">I8+F8</f>
        <v>14373</v>
      </c>
      <c r="M8" s="373" t="s">
        <v>169</v>
      </c>
      <c r="N8" s="372">
        <f>G8</f>
        <v>3650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Octubre 2023 '!$H$8:$L$33,2,FALSE),"0")</f>
        <v>0</v>
      </c>
      <c r="F9" s="481" t="str">
        <f>IFERROR(VLOOKUP(A9,'Control-EM Octubre 2023 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Octubre 2023 '!$H$8:$L$33,2,FALSE),"0")</f>
        <v>840</v>
      </c>
      <c r="F10" s="481">
        <f>IFERROR(VLOOKUP(A10,'Control-EM Octubre 2023 '!$H$6:$L$33,3,FALSE),"0")</f>
        <v>0</v>
      </c>
      <c r="G10" s="371">
        <f t="shared" si="0"/>
        <v>840</v>
      </c>
      <c r="H10" s="368" t="s">
        <v>12</v>
      </c>
      <c r="I10" s="238">
        <f t="shared" si="1"/>
        <v>3393.6</v>
      </c>
      <c r="J10" s="295"/>
      <c r="K10" s="270">
        <f t="shared" si="2"/>
        <v>3393.6</v>
      </c>
      <c r="L10" s="373"/>
      <c r="M10" s="373" t="s">
        <v>152</v>
      </c>
      <c r="N10" s="372">
        <f t="shared" ref="N10:N55" si="4">G10</f>
        <v>840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Octubre 2023 '!$H$8:$L$33,2,FALSE),"0")</f>
        <v>1254</v>
      </c>
      <c r="F11" s="481">
        <f>IFERROR(VLOOKUP(A11,'Control-EM Octubre 2023 '!$H$6:$L$33,3,FALSE),"0")</f>
        <v>0</v>
      </c>
      <c r="G11" s="371">
        <f t="shared" si="0"/>
        <v>1254</v>
      </c>
      <c r="H11" s="368" t="s">
        <v>12</v>
      </c>
      <c r="I11" s="238">
        <f t="shared" si="1"/>
        <v>3837.2400000000002</v>
      </c>
      <c r="J11" s="295"/>
      <c r="K11" s="270">
        <f t="shared" si="2"/>
        <v>3837.2400000000002</v>
      </c>
      <c r="L11" s="373"/>
      <c r="M11" s="373" t="s">
        <v>154</v>
      </c>
      <c r="N11" s="372">
        <f t="shared" si="4"/>
        <v>1254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Octubre 2023 '!$H$8:$L$33,2,FALSE),"0")</f>
        <v>0</v>
      </c>
      <c r="F12" s="371" t="str">
        <f>IFERROR(VLOOKUP(A12,'Control-EM Octubre 2023 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Octubre 2023 '!$H$8:$L$33,2,FALSE),"0")</f>
        <v>0</v>
      </c>
      <c r="F13" s="371" t="str">
        <f>IFERROR(VLOOKUP(A13,'Control-EM Octubre 2023 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Octubre 2023 '!$H$8:$L$33,2,FALSE),"0")</f>
        <v>0</v>
      </c>
      <c r="F14" s="371" t="str">
        <f>IFERROR(VLOOKUP(A14,'Control-EM Octubre 2023 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Octubre 2023 '!$H$8:$L$33,2,FALSE),"0")</f>
        <v>875</v>
      </c>
      <c r="F15" s="481">
        <f>IFERROR(VLOOKUP(A15,'Control-EM Octubre 2023 '!$H$6:$L$33,3,FALSE),"0")</f>
        <v>0</v>
      </c>
      <c r="G15" s="371">
        <f t="shared" si="0"/>
        <v>875</v>
      </c>
      <c r="H15" s="368" t="s">
        <v>12</v>
      </c>
      <c r="I15" s="238">
        <f t="shared" si="1"/>
        <v>3841.2499999999995</v>
      </c>
      <c r="J15" s="295"/>
      <c r="K15" s="270">
        <f t="shared" si="2"/>
        <v>3841.2499999999995</v>
      </c>
      <c r="L15" s="373"/>
      <c r="M15" s="373" t="s">
        <v>156</v>
      </c>
      <c r="N15" s="372">
        <f t="shared" si="4"/>
        <v>875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Octubre 2023 '!$H$8:$L$33,2,FALSE),"0")</f>
        <v>350</v>
      </c>
      <c r="F16" s="481">
        <f>IFERROR(VLOOKUP(A16,'Control-EM Octubre 2023 '!$H$6:$L$33,3,FALSE),"0")</f>
        <v>0</v>
      </c>
      <c r="G16" s="371">
        <f t="shared" si="0"/>
        <v>350</v>
      </c>
      <c r="H16" s="375" t="s">
        <v>12</v>
      </c>
      <c r="I16" s="238">
        <f t="shared" si="1"/>
        <v>1228.5</v>
      </c>
      <c r="J16" s="295"/>
      <c r="K16" s="270">
        <f t="shared" si="2"/>
        <v>1228.5</v>
      </c>
      <c r="L16" s="373"/>
      <c r="M16" s="373" t="s">
        <v>347</v>
      </c>
      <c r="N16" s="372">
        <f t="shared" si="4"/>
        <v>350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Octubre 2023 '!$H$8:$L$33,2,FALSE),"0")</f>
        <v>0</v>
      </c>
      <c r="F17" s="371" t="str">
        <f>IFERROR(VLOOKUP(A17,'Control-EM Octubre 2023 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Octubre 2023 '!$H$8:$L$33,2,FALSE),"0")</f>
        <v>500</v>
      </c>
      <c r="F18" s="371">
        <f>IFERROR(VLOOKUP(A18,'Control-EM Octubre 2023 '!$H$6:$L$33,3,FALSE),"0")</f>
        <v>0</v>
      </c>
      <c r="G18" s="371">
        <f t="shared" si="0"/>
        <v>500</v>
      </c>
      <c r="H18" s="375" t="s">
        <v>12</v>
      </c>
      <c r="I18" s="238">
        <f t="shared" si="1"/>
        <v>750</v>
      </c>
      <c r="J18" s="295"/>
      <c r="K18" s="270">
        <f t="shared" si="2"/>
        <v>750</v>
      </c>
      <c r="L18" s="373"/>
      <c r="M18" s="373" t="s">
        <v>252</v>
      </c>
      <c r="N18" s="372">
        <f t="shared" si="4"/>
        <v>500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Octubre 2023 '!$H$8:$L$33,2,FALSE),"0")</f>
        <v>500</v>
      </c>
      <c r="F19" s="481">
        <f>IFERROR(VLOOKUP(A19,'Control-EM Octubre 2023 '!$H$6:$L$33,3,FALSE),"0")</f>
        <v>450</v>
      </c>
      <c r="G19" s="371">
        <f t="shared" si="0"/>
        <v>950</v>
      </c>
      <c r="H19" s="375" t="s">
        <v>12</v>
      </c>
      <c r="I19" s="238">
        <f t="shared" si="1"/>
        <v>2223</v>
      </c>
      <c r="J19" s="295"/>
      <c r="K19" s="270">
        <f t="shared" si="2"/>
        <v>2673</v>
      </c>
      <c r="L19" s="376"/>
      <c r="M19" s="373" t="s">
        <v>151</v>
      </c>
      <c r="N19" s="372">
        <f t="shared" si="4"/>
        <v>950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Octubre 2023 '!$H$8:$L$33,2,FALSE),"0")</f>
        <v>0</v>
      </c>
      <c r="F20" s="371" t="str">
        <f>IFERROR(VLOOKUP(A20,'Control-EM Octubre 2023 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Octubre 2023 '!$H$8:$L$33,2,FALSE),"0")</f>
        <v>0</v>
      </c>
      <c r="F21" s="371" t="str">
        <f>IFERROR(VLOOKUP(A21,'Control-EM Octubre 2023 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Octubre 2023 '!$H$8:$L$33,2,FALSE),"0")</f>
        <v>0</v>
      </c>
      <c r="F22" s="371" t="str">
        <f>IFERROR(VLOOKUP(A22,'Control-EM Octubre 2023 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>
        <f>IFERROR(VLOOKUP(A23,'Control-EM Octubre 2023 '!$H$8:$L$33,2,FALSE),"0")</f>
        <v>200</v>
      </c>
      <c r="F23" s="371">
        <f>IFERROR(VLOOKUP(A23,'Control-EM Octubre 2023 '!$H$6:$L$33,3,FALSE),"0")</f>
        <v>0</v>
      </c>
      <c r="G23" s="371">
        <f t="shared" si="0"/>
        <v>200</v>
      </c>
      <c r="H23" s="368" t="s">
        <v>12</v>
      </c>
      <c r="I23" s="238">
        <f t="shared" si="1"/>
        <v>508</v>
      </c>
      <c r="J23" s="295"/>
      <c r="K23" s="270">
        <f t="shared" si="2"/>
        <v>508</v>
      </c>
      <c r="M23" s="373" t="s">
        <v>450</v>
      </c>
      <c r="N23" s="372">
        <f t="shared" si="4"/>
        <v>200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Octubre 2023 '!$H$8:$L$33,2,FALSE),"0")</f>
        <v>0</v>
      </c>
      <c r="F24" s="371" t="str">
        <f>IFERROR(VLOOKUP(A24,'Control-EM Octubre 2023 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Octubre 2023 '!$H$8:$L$33,2,FALSE),"0")</f>
        <v>0</v>
      </c>
      <c r="F25" s="481">
        <f>IFERROR(VLOOKUP(A25,'Control-EM Octubre 2023 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Octubre 2023 '!$H$8:$L$33,2,FALSE),"0")</f>
        <v>0</v>
      </c>
      <c r="F26" s="371" t="str">
        <f>IFERROR(VLOOKUP(A26,'Control-EM Octubre 2023 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Octubre 2023 '!$H$8:$L$33,2,FALSE),"0")</f>
        <v>0</v>
      </c>
      <c r="F27" s="371" t="str">
        <f>IFERROR(VLOOKUP(A27,'Control-EM Octubre 2023 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Octubre 2023 '!$H$8:$L$33,2,FALSE),"0")</f>
        <v>0</v>
      </c>
      <c r="F28" s="481">
        <f>IFERROR(VLOOKUP(A28,'Control-EM Octubre 2023 '!$H$6:$L$33,3,FALSE),"0")</f>
        <v>1400</v>
      </c>
      <c r="G28" s="371">
        <f t="shared" si="0"/>
        <v>1400</v>
      </c>
      <c r="H28" s="375" t="s">
        <v>12</v>
      </c>
      <c r="I28" s="238">
        <f t="shared" si="1"/>
        <v>10346</v>
      </c>
      <c r="J28" s="295"/>
      <c r="K28" s="270">
        <f t="shared" si="2"/>
        <v>11746</v>
      </c>
      <c r="L28" s="358"/>
      <c r="M28" s="373" t="s">
        <v>176</v>
      </c>
      <c r="N28" s="372">
        <f t="shared" si="4"/>
        <v>1400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Octubre 2023 '!$H$8:$L$33,2,FALSE),"0")</f>
        <v>0</v>
      </c>
      <c r="F29" s="371" t="str">
        <f>IFERROR(VLOOKUP(A29,'Control-EM Octubre 2023 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Octubre 2023 '!$H$8:$L$33,2,FALSE),"0")</f>
        <v>0</v>
      </c>
      <c r="F30" s="371" t="str">
        <f>IFERROR(VLOOKUP(A30,'Control-EM Octubre 2023 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Octubre 2023 '!$H$8:$L$33,2,FALSE),"0")</f>
        <v>0</v>
      </c>
      <c r="F31" s="371" t="str">
        <f>IFERROR(VLOOKUP(A31,'Control-EM Octubre 2023 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Octubre 2023 '!$H$8:$L$33,2,FALSE),"0")</f>
        <v>100</v>
      </c>
      <c r="F32" s="481">
        <f>IFERROR(VLOOKUP(A32,'Control-EM Octubre 2023 '!$H$6:$L$33,3,FALSE),"0")</f>
        <v>0</v>
      </c>
      <c r="G32" s="371">
        <f t="shared" si="0"/>
        <v>100</v>
      </c>
      <c r="H32" s="368" t="s">
        <v>12</v>
      </c>
      <c r="I32" s="238">
        <f t="shared" si="1"/>
        <v>497</v>
      </c>
      <c r="J32" s="295"/>
      <c r="K32" s="270">
        <f t="shared" si="2"/>
        <v>497</v>
      </c>
      <c r="M32" s="373" t="s">
        <v>170</v>
      </c>
      <c r="N32" s="372">
        <f t="shared" si="4"/>
        <v>100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Octubre 2023 '!$H$8:$L$33,2,FALSE),"0")</f>
        <v>0</v>
      </c>
      <c r="F33" s="371" t="str">
        <f>IFERROR(VLOOKUP(A33,'Control-EM Octubre 2023 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Octubre 2023 '!$H$8:$L$33,2,FALSE),"0")</f>
        <v>0</v>
      </c>
      <c r="F34" s="371" t="str">
        <f>IFERROR(VLOOKUP(A34,'Control-EM Octubre 2023 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Octubre 2023 '!$H$8:$L$33,2,FALSE),"0")</f>
        <v>0</v>
      </c>
      <c r="F35" s="371" t="str">
        <f>IFERROR(VLOOKUP(A35,'Control-EM Octubre 2023 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Octubre 2023 '!$H$8:$L$33,2,FALSE),"0")</f>
        <v>500</v>
      </c>
      <c r="F36" s="481">
        <f>IFERROR(VLOOKUP(A36,'Control-EM Octubre 2023 '!$H$6:$L$33,3,FALSE),"0")</f>
        <v>0</v>
      </c>
      <c r="G36" s="371">
        <f t="shared" si="0"/>
        <v>500</v>
      </c>
      <c r="H36" s="375" t="s">
        <v>12</v>
      </c>
      <c r="I36" s="238">
        <f t="shared" si="1"/>
        <v>3365</v>
      </c>
      <c r="J36" s="295"/>
      <c r="K36" s="270">
        <f t="shared" si="2"/>
        <v>3365</v>
      </c>
      <c r="L36" s="358"/>
      <c r="M36" s="373" t="s">
        <v>155</v>
      </c>
      <c r="N36" s="372">
        <f t="shared" si="4"/>
        <v>500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Octubre 2023 '!$H$8:$L$33,2,FALSE),"0")</f>
        <v>0</v>
      </c>
      <c r="F37" s="481">
        <f>IFERROR(VLOOKUP(A37,'Control-EM Octubre 2023 '!$H$6:$L$33,3,FALSE),"0")</f>
        <v>400</v>
      </c>
      <c r="G37" s="371">
        <f t="shared" si="0"/>
        <v>400</v>
      </c>
      <c r="H37" s="375" t="s">
        <v>12</v>
      </c>
      <c r="I37" s="238">
        <f t="shared" si="1"/>
        <v>1728</v>
      </c>
      <c r="J37" s="295"/>
      <c r="K37" s="270">
        <f t="shared" si="2"/>
        <v>2128</v>
      </c>
      <c r="M37" s="373" t="s">
        <v>173</v>
      </c>
      <c r="N37" s="372">
        <f t="shared" si="4"/>
        <v>400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Octubre 2023 '!$H$8:$L$33,2,FALSE),"0")</f>
        <v>0</v>
      </c>
      <c r="F38" s="371" t="str">
        <f>IFERROR(VLOOKUP(A38,'Control-EM Octubre 2023 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Octubre 2023 '!$H$8:$L$33,2,FALSE),"0")</f>
        <v>200</v>
      </c>
      <c r="F39" s="371">
        <f>IFERROR(VLOOKUP(A39,'Control-EM Octubre 2023 '!$H$6:$L$33,3,FALSE),"0")</f>
        <v>0</v>
      </c>
      <c r="G39" s="371">
        <f t="shared" si="0"/>
        <v>200</v>
      </c>
      <c r="H39" s="375" t="s">
        <v>12</v>
      </c>
      <c r="I39" s="238">
        <f t="shared" si="1"/>
        <v>1118</v>
      </c>
      <c r="J39" s="295"/>
      <c r="K39" s="270">
        <f t="shared" si="2"/>
        <v>1118</v>
      </c>
      <c r="M39" s="373" t="s">
        <v>248</v>
      </c>
      <c r="N39" s="372">
        <f t="shared" si="4"/>
        <v>200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Octubre 2023 '!$H$8:$L$33,2,FALSE),"0")</f>
        <v>0</v>
      </c>
      <c r="F40" s="481">
        <f>IFERROR(VLOOKUP(A40,'Control-EM Octubre 2023 '!$H$6:$L$33,3,FALSE),"0")</f>
        <v>1490</v>
      </c>
      <c r="G40" s="371">
        <f t="shared" si="0"/>
        <v>1490</v>
      </c>
      <c r="H40" s="368" t="s">
        <v>12</v>
      </c>
      <c r="I40" s="238">
        <f t="shared" si="1"/>
        <v>8135.4</v>
      </c>
      <c r="J40" s="295"/>
      <c r="K40" s="270">
        <f t="shared" si="2"/>
        <v>9625.4</v>
      </c>
      <c r="M40" s="373" t="s">
        <v>189</v>
      </c>
      <c r="N40" s="372">
        <f t="shared" si="4"/>
        <v>1490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371">
        <f>IFERROR(VLOOKUP(A41,'Control-EM Octubre 2023 '!$H$8:$L$33,2,FALSE),"0")</f>
        <v>0</v>
      </c>
      <c r="F41" s="371">
        <f>IFERROR(VLOOKUP(A41,'Control-EM Octubre 2023 '!$H$6:$L$33,3,FALSE),"0")</f>
        <v>1800</v>
      </c>
      <c r="G41" s="371">
        <f t="shared" si="0"/>
        <v>1800</v>
      </c>
      <c r="H41" s="368" t="s">
        <v>12</v>
      </c>
      <c r="I41" s="238">
        <f t="shared" si="1"/>
        <v>7757.9999999999991</v>
      </c>
      <c r="J41" s="295"/>
      <c r="K41" s="270">
        <f t="shared" si="2"/>
        <v>9558</v>
      </c>
      <c r="M41" s="373" t="s">
        <v>442</v>
      </c>
      <c r="N41" s="372">
        <f t="shared" si="4"/>
        <v>1800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Octubre 2023 '!$H$8:$L$33,2,FALSE),"0")</f>
        <v>0</v>
      </c>
      <c r="F42" s="481" t="str">
        <f>IFERROR(VLOOKUP(A42,'Control-EM Octubre 2023 '!$H$6:$L$33,3,FALSE),"0")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Octubre 2023 '!$H$8:$L$33,2,FALSE),"0")</f>
        <v>360</v>
      </c>
      <c r="F43" s="481">
        <f>IFERROR(VLOOKUP(A43,'Control-EM Octubre 2023 '!$H$6:$L$33,3,FALSE),"0")</f>
        <v>0</v>
      </c>
      <c r="G43" s="371">
        <f t="shared" si="0"/>
        <v>360</v>
      </c>
      <c r="H43" s="375" t="s">
        <v>12</v>
      </c>
      <c r="I43" s="238">
        <f t="shared" si="1"/>
        <v>1475.9999999999998</v>
      </c>
      <c r="J43" s="295"/>
      <c r="K43" s="270">
        <f t="shared" si="2"/>
        <v>1475.9999999999998</v>
      </c>
      <c r="M43" s="373" t="s">
        <v>249</v>
      </c>
      <c r="N43" s="372">
        <f t="shared" si="4"/>
        <v>360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Octubre 2023 '!$H$8:$L$33,2,FALSE),"0")</f>
        <v>0</v>
      </c>
      <c r="F44" s="371" t="str">
        <f>IFERROR(VLOOKUP(A44,'Control-EM Octubre 2023 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Octubre 2023 '!$H$8:$L$33,2,FALSE),"0")</f>
        <v>0</v>
      </c>
      <c r="F45" s="371" t="str">
        <f>IFERROR(VLOOKUP(A45,'Control-EM Octubre 2023 '!$H$6:$L$33,3,FALSE),"0")</f>
        <v>0</v>
      </c>
      <c r="G45" s="371">
        <f t="shared" si="0"/>
        <v>0</v>
      </c>
      <c r="H45" s="368" t="str">
        <f>IFERROR(VLOOKUP(A46,'Control -LR-ES Octubre 2023'!$I$7:$O$22,4,FALSE),"0")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Octubre 2023 '!$H$8:$L$33,2,FALSE),"0")</f>
        <v>0</v>
      </c>
      <c r="F46" s="371" t="str">
        <f>IFERROR(VLOOKUP(A46,'Control-EM Octubre 2023 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Octubre 2023 '!$H$8:$L$33,2,FALSE),"0")</f>
        <v>0</v>
      </c>
      <c r="F47" s="371" t="str">
        <f>IFERROR(VLOOKUP(A47,'Control-EM Octubre 2023 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Octubre 2023 '!$H$8:$L$33,2,FALSE),"0")</f>
        <v>0</v>
      </c>
      <c r="F48" s="371" t="str">
        <f>IFERROR(VLOOKUP(A48,'Control-EM Octubre 2023 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Octubre 2023 '!$H$8:$L$33,2,FALSE),"0")</f>
        <v>370</v>
      </c>
      <c r="F49" s="481">
        <f>IFERROR(VLOOKUP(A49,'Control-EM Octubre 2023 '!$H$6:$L$33,3,FALSE),"0")</f>
        <v>0</v>
      </c>
      <c r="G49" s="371">
        <f t="shared" si="0"/>
        <v>370</v>
      </c>
      <c r="H49" s="375" t="s">
        <v>12</v>
      </c>
      <c r="I49" s="238">
        <f t="shared" si="1"/>
        <v>2146</v>
      </c>
      <c r="J49" s="295"/>
      <c r="K49" s="270"/>
      <c r="M49" s="373" t="s">
        <v>345</v>
      </c>
      <c r="N49" s="372">
        <f t="shared" si="4"/>
        <v>370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Octubre 2023 '!$H$8:$L$33,2,FALSE),"0")</f>
        <v>0</v>
      </c>
      <c r="F50" s="371" t="str">
        <f>IFERROR(VLOOKUP(A50,'Control-EM Octubre 2023 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Octubre 2023 '!$H$8:$L$33,2,FALSE),"0")</f>
        <v>0</v>
      </c>
      <c r="F51" s="371" t="str">
        <f>IFERROR(VLOOKUP(A51,'Control-EM Octubre 2023 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Octubre 2023 '!$H$8:$L$33,2,FALSE),"0")</f>
        <v>0</v>
      </c>
      <c r="F52" s="371" t="str">
        <f>IFERROR(VLOOKUP(A52,'Control-EM Octubre 2023 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Octubre 2023 '!$H$8:$L$33,2,FALSE),"0")</f>
        <v>0</v>
      </c>
      <c r="F53" s="371" t="str">
        <f>IFERROR(VLOOKUP(A53,'Control-EM Octubre 2023 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Octubre 2023 '!$H$8:$L$33,2,FALSE),"0")</f>
        <v>2190</v>
      </c>
      <c r="F54" s="481">
        <f>IFERROR(VLOOKUP(A54,'Control-EM Octubre 2023 '!$H$6:$L$33,3,FALSE),"0")</f>
        <v>0</v>
      </c>
      <c r="G54" s="371">
        <f t="shared" si="0"/>
        <v>2190</v>
      </c>
      <c r="H54" s="375" t="s">
        <v>12</v>
      </c>
      <c r="I54" s="238">
        <f t="shared" si="1"/>
        <v>12242.1</v>
      </c>
      <c r="J54" s="295"/>
      <c r="K54" s="295"/>
      <c r="L54" s="295"/>
      <c r="M54" s="373">
        <v>20002380</v>
      </c>
      <c r="N54" s="372">
        <f t="shared" si="4"/>
        <v>2190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Octubre 2023 '!$H$8:$L$33,2,FALSE),"0")</f>
        <v>3070</v>
      </c>
      <c r="F55" s="481">
        <f>IFERROR(VLOOKUP(A55,'Control-EM Octubre 2023 '!$H$6:$L$33,3,FALSE),"0")</f>
        <v>0</v>
      </c>
      <c r="G55" s="371">
        <f t="shared" si="0"/>
        <v>3070</v>
      </c>
      <c r="H55" s="375" t="s">
        <v>12</v>
      </c>
      <c r="I55" s="238">
        <f>IFERROR(+D55*G55,"")</f>
        <v>15135.099999999999</v>
      </c>
      <c r="J55" s="295"/>
      <c r="K55" s="295"/>
      <c r="L55" s="295"/>
      <c r="M55" s="373">
        <v>20002186</v>
      </c>
      <c r="N55" s="372">
        <f t="shared" si="4"/>
        <v>3070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11609</v>
      </c>
      <c r="F56" s="326">
        <f>SUM(F8:F55)</f>
        <v>9790</v>
      </c>
      <c r="G56" s="333">
        <f>SUM(G8:G55)</f>
        <v>21399</v>
      </c>
      <c r="H56" s="390" t="s">
        <v>12</v>
      </c>
      <c r="I56" s="333">
        <f>SUM(I8:I55)</f>
        <v>94639.19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94639.19</v>
      </c>
      <c r="J58" s="493">
        <v>80093703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03">
        <v>500000000</v>
      </c>
      <c r="C59" s="555" t="s">
        <v>307</v>
      </c>
      <c r="D59" s="596"/>
      <c r="E59" s="596"/>
      <c r="F59" s="596"/>
      <c r="G59" s="597"/>
      <c r="H59" s="273">
        <f>I59/I58</f>
        <v>0.54537438454407738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51613.79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03"/>
      <c r="C60" s="558" t="s">
        <v>308</v>
      </c>
      <c r="D60" s="599"/>
      <c r="E60" s="599"/>
      <c r="F60" s="599"/>
      <c r="G60" s="600"/>
      <c r="H60" s="273">
        <f>I60/I58</f>
        <v>0.45462561545592267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43025.4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03"/>
      <c r="C61" s="274"/>
      <c r="D61" s="145"/>
      <c r="E61" s="275"/>
      <c r="G61" s="276">
        <f>I59+I60</f>
        <v>94639.19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03"/>
      <c r="C62" s="602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80093705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03"/>
      <c r="C63" s="602" t="s">
        <v>302</v>
      </c>
      <c r="D63" s="579"/>
      <c r="E63" s="579"/>
      <c r="F63" s="394">
        <v>3049846.216186909</v>
      </c>
      <c r="G63" s="279">
        <v>0.6</v>
      </c>
      <c r="H63" s="368" t="s">
        <v>10</v>
      </c>
      <c r="I63" s="482">
        <f>(F63*G63)</f>
        <v>1829907.7297121454</v>
      </c>
      <c r="J63" s="493">
        <v>80093704</v>
      </c>
      <c r="K63" s="410"/>
      <c r="L63" s="381"/>
      <c r="M63" s="342">
        <v>20002369</v>
      </c>
      <c r="N63" s="343">
        <f>F63</f>
        <v>3049846.216186909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95896.178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1829907.7297121454</v>
      </c>
      <c r="I66" s="541"/>
      <c r="J66" s="298">
        <f>H66/350</f>
        <v>5228.3077991775581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101124.48579917756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00"/>
        <filter val="1254"/>
        <filter val="1400"/>
        <filter val="1490"/>
        <filter val="1800"/>
        <filter val="200"/>
        <filter val="21.399,00"/>
        <filter val="2190"/>
        <filter val="3070"/>
        <filter val="350"/>
        <filter val="360"/>
        <filter val="3650"/>
        <filter val="370"/>
        <filter val="400"/>
        <filter val="500"/>
        <filter val="840"/>
        <filter val="875"/>
        <filter val="900"/>
        <filter val="950"/>
        <filter val="USD 94.639,19"/>
      </filters>
    </filterColumn>
  </autoFilter>
  <mergeCells count="17">
    <mergeCell ref="C57:G57"/>
    <mergeCell ref="B2:I2"/>
    <mergeCell ref="B3:I3"/>
    <mergeCell ref="B4:I4"/>
    <mergeCell ref="B5:I5"/>
    <mergeCell ref="C56:D56"/>
    <mergeCell ref="C58:G58"/>
    <mergeCell ref="B59:B63"/>
    <mergeCell ref="C59:G59"/>
    <mergeCell ref="C60:G60"/>
    <mergeCell ref="C62:E62"/>
    <mergeCell ref="C63:E63"/>
    <mergeCell ref="B65:F65"/>
    <mergeCell ref="H65:I65"/>
    <mergeCell ref="B66:F66"/>
    <mergeCell ref="H66:I66"/>
    <mergeCell ref="E74:I7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5E2C-FE1D-4621-A0C2-18922849A8FB}">
  <sheetPr>
    <pageSetUpPr fitToPage="1"/>
  </sheetPr>
  <dimension ref="A1:M111"/>
  <sheetViews>
    <sheetView topLeftCell="A3" zoomScaleNormal="100" workbookViewId="0">
      <selection activeCell="D21" sqref="D21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80092504</v>
      </c>
      <c r="C4" s="438">
        <v>45208</v>
      </c>
      <c r="D4" s="368" t="s">
        <v>357</v>
      </c>
      <c r="E4" s="368">
        <v>150</v>
      </c>
      <c r="F4" s="368" t="s">
        <v>286</v>
      </c>
      <c r="G4" s="393"/>
    </row>
    <row r="5" spans="2:13" x14ac:dyDescent="0.2">
      <c r="B5" s="368">
        <v>80092504</v>
      </c>
      <c r="C5" s="438">
        <v>45208</v>
      </c>
      <c r="D5" s="368" t="s">
        <v>30</v>
      </c>
      <c r="E5" s="368">
        <v>25</v>
      </c>
      <c r="F5" s="368" t="s">
        <v>286</v>
      </c>
      <c r="G5" s="393"/>
    </row>
    <row r="6" spans="2:13" x14ac:dyDescent="0.2">
      <c r="B6" s="368">
        <v>80092504</v>
      </c>
      <c r="C6" s="438">
        <v>45208</v>
      </c>
      <c r="D6" s="368" t="s">
        <v>31</v>
      </c>
      <c r="E6" s="368">
        <v>465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80092504</v>
      </c>
      <c r="C7" s="438">
        <v>45208</v>
      </c>
      <c r="D7" s="368" t="s">
        <v>32</v>
      </c>
      <c r="E7" s="368">
        <v>150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80092504</v>
      </c>
      <c r="C8" s="438">
        <v>45208</v>
      </c>
      <c r="D8" s="368" t="s">
        <v>37</v>
      </c>
      <c r="E8" s="368">
        <v>25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80093244</v>
      </c>
      <c r="C9" s="438">
        <v>45217</v>
      </c>
      <c r="D9" s="368" t="s">
        <v>366</v>
      </c>
      <c r="E9" s="368">
        <v>80</v>
      </c>
      <c r="F9" s="368" t="s">
        <v>286</v>
      </c>
      <c r="H9" s="54" t="s">
        <v>32</v>
      </c>
      <c r="I9" s="499">
        <v>300</v>
      </c>
      <c r="J9" s="499">
        <v>3350</v>
      </c>
      <c r="K9" s="499"/>
      <c r="L9" s="499">
        <v>3650</v>
      </c>
      <c r="M9" s="356"/>
    </row>
    <row r="10" spans="2:13" x14ac:dyDescent="0.2">
      <c r="B10" s="368">
        <v>80092504</v>
      </c>
      <c r="C10" s="438">
        <v>45208</v>
      </c>
      <c r="D10" s="368" t="s">
        <v>356</v>
      </c>
      <c r="E10" s="368">
        <v>455</v>
      </c>
      <c r="F10" s="368" t="s">
        <v>286</v>
      </c>
      <c r="H10" s="247" t="s">
        <v>142</v>
      </c>
      <c r="I10" s="500"/>
      <c r="J10" s="500">
        <v>1400</v>
      </c>
      <c r="K10" s="500"/>
      <c r="L10" s="500">
        <v>1400</v>
      </c>
      <c r="M10" s="356"/>
    </row>
    <row r="11" spans="2:13" x14ac:dyDescent="0.2">
      <c r="B11" s="368">
        <v>80092504</v>
      </c>
      <c r="C11" s="438">
        <v>45208</v>
      </c>
      <c r="D11" s="368" t="s">
        <v>340</v>
      </c>
      <c r="E11" s="368">
        <v>200</v>
      </c>
      <c r="F11" s="368" t="s">
        <v>286</v>
      </c>
      <c r="H11" s="54" t="s">
        <v>77</v>
      </c>
      <c r="I11" s="499"/>
      <c r="J11" s="499">
        <v>1490</v>
      </c>
      <c r="K11" s="499"/>
      <c r="L11" s="499">
        <v>1490</v>
      </c>
      <c r="M11" s="356"/>
    </row>
    <row r="12" spans="2:13" x14ac:dyDescent="0.2">
      <c r="B12" s="368">
        <v>80092802</v>
      </c>
      <c r="C12" s="438">
        <v>45208</v>
      </c>
      <c r="D12" s="368" t="s">
        <v>375</v>
      </c>
      <c r="E12" s="368">
        <v>180</v>
      </c>
      <c r="F12" s="368" t="s">
        <v>286</v>
      </c>
      <c r="H12" s="54" t="s">
        <v>31</v>
      </c>
      <c r="I12" s="499">
        <v>840</v>
      </c>
      <c r="J12" s="499"/>
      <c r="K12" s="499"/>
      <c r="L12" s="499">
        <v>840</v>
      </c>
      <c r="M12" s="356"/>
    </row>
    <row r="13" spans="2:13" x14ac:dyDescent="0.2">
      <c r="B13" s="368">
        <v>80093244</v>
      </c>
      <c r="C13" s="438">
        <v>45217</v>
      </c>
      <c r="D13" s="368" t="s">
        <v>372</v>
      </c>
      <c r="E13" s="368">
        <v>200</v>
      </c>
      <c r="F13" s="368" t="s">
        <v>286</v>
      </c>
      <c r="H13" s="54" t="s">
        <v>37</v>
      </c>
      <c r="I13" s="499">
        <v>1254</v>
      </c>
      <c r="J13" s="499"/>
      <c r="K13" s="499"/>
      <c r="L13" s="499">
        <v>1254</v>
      </c>
      <c r="M13" s="356"/>
    </row>
    <row r="14" spans="2:13" x14ac:dyDescent="0.2">
      <c r="B14" s="368">
        <v>80093244</v>
      </c>
      <c r="C14" s="438">
        <v>45217</v>
      </c>
      <c r="D14" s="368" t="s">
        <v>30</v>
      </c>
      <c r="E14" s="368">
        <v>450</v>
      </c>
      <c r="F14" s="368" t="s">
        <v>286</v>
      </c>
      <c r="H14" s="54" t="s">
        <v>30</v>
      </c>
      <c r="I14" s="499">
        <v>500</v>
      </c>
      <c r="J14" s="499">
        <v>450</v>
      </c>
      <c r="K14" s="499"/>
      <c r="L14" s="499">
        <v>950</v>
      </c>
      <c r="M14" s="356"/>
    </row>
    <row r="15" spans="2:13" x14ac:dyDescent="0.2">
      <c r="B15" s="368">
        <v>80093244</v>
      </c>
      <c r="C15" s="438">
        <v>45217</v>
      </c>
      <c r="D15" s="368" t="s">
        <v>37</v>
      </c>
      <c r="E15" s="368">
        <v>440</v>
      </c>
      <c r="F15" s="368" t="s">
        <v>286</v>
      </c>
      <c r="H15" s="54" t="s">
        <v>340</v>
      </c>
      <c r="I15" s="499">
        <v>370</v>
      </c>
      <c r="J15" s="499"/>
      <c r="K15" s="499"/>
      <c r="L15" s="499">
        <v>370</v>
      </c>
      <c r="M15" s="356"/>
    </row>
    <row r="16" spans="2:13" x14ac:dyDescent="0.2">
      <c r="B16" s="368">
        <v>80092504</v>
      </c>
      <c r="C16" s="438">
        <v>45208</v>
      </c>
      <c r="D16" s="368" t="s">
        <v>369</v>
      </c>
      <c r="E16" s="368">
        <v>200</v>
      </c>
      <c r="F16" s="368" t="s">
        <v>286</v>
      </c>
      <c r="H16" s="54" t="s">
        <v>375</v>
      </c>
      <c r="I16" s="499">
        <v>360</v>
      </c>
      <c r="J16" s="499"/>
      <c r="K16" s="499"/>
      <c r="L16" s="499">
        <v>360</v>
      </c>
      <c r="M16" s="356"/>
    </row>
    <row r="17" spans="1:13" x14ac:dyDescent="0.2">
      <c r="B17" s="368">
        <v>80093516</v>
      </c>
      <c r="C17" s="438">
        <v>45222</v>
      </c>
      <c r="D17" s="368" t="s">
        <v>30</v>
      </c>
      <c r="E17" s="368">
        <v>25</v>
      </c>
      <c r="F17" s="368" t="s">
        <v>286</v>
      </c>
      <c r="H17" s="54" t="s">
        <v>357</v>
      </c>
      <c r="I17" s="499">
        <v>350</v>
      </c>
      <c r="J17" s="499"/>
      <c r="K17" s="499"/>
      <c r="L17" s="499">
        <v>350</v>
      </c>
      <c r="M17" s="356"/>
    </row>
    <row r="18" spans="1:13" x14ac:dyDescent="0.2">
      <c r="B18" s="368">
        <v>80093516</v>
      </c>
      <c r="C18" s="438">
        <v>45222</v>
      </c>
      <c r="D18" s="368" t="s">
        <v>31</v>
      </c>
      <c r="E18" s="368">
        <v>375</v>
      </c>
      <c r="F18" s="368" t="s">
        <v>286</v>
      </c>
      <c r="H18" s="54" t="s">
        <v>369</v>
      </c>
      <c r="I18" s="499">
        <v>500</v>
      </c>
      <c r="J18" s="499"/>
      <c r="K18" s="499"/>
      <c r="L18" s="499">
        <v>500</v>
      </c>
      <c r="M18" s="356"/>
    </row>
    <row r="19" spans="1:13" x14ac:dyDescent="0.2">
      <c r="B19" s="368">
        <v>80093516</v>
      </c>
      <c r="C19" s="438">
        <v>45222</v>
      </c>
      <c r="D19" s="368" t="s">
        <v>32</v>
      </c>
      <c r="E19" s="368">
        <v>150</v>
      </c>
      <c r="F19" s="368" t="s">
        <v>286</v>
      </c>
      <c r="H19" s="54" t="s">
        <v>370</v>
      </c>
      <c r="I19" s="499"/>
      <c r="J19" s="499">
        <v>400</v>
      </c>
      <c r="K19" s="499"/>
      <c r="L19" s="499">
        <v>400</v>
      </c>
      <c r="M19" s="356"/>
    </row>
    <row r="20" spans="1:13" x14ac:dyDescent="0.2">
      <c r="B20" s="368">
        <v>80093516</v>
      </c>
      <c r="C20" s="438">
        <v>45222</v>
      </c>
      <c r="D20" s="368" t="s">
        <v>359</v>
      </c>
      <c r="E20" s="368">
        <v>500</v>
      </c>
      <c r="F20" s="368" t="s">
        <v>286</v>
      </c>
      <c r="H20" s="54" t="s">
        <v>356</v>
      </c>
      <c r="I20" s="499">
        <v>875</v>
      </c>
      <c r="J20" s="499"/>
      <c r="K20" s="499"/>
      <c r="L20" s="499">
        <v>875</v>
      </c>
      <c r="M20" s="356"/>
    </row>
    <row r="21" spans="1:13" x14ac:dyDescent="0.2">
      <c r="B21" s="368">
        <v>80093516</v>
      </c>
      <c r="C21" s="438">
        <v>45222</v>
      </c>
      <c r="D21" s="368" t="s">
        <v>37</v>
      </c>
      <c r="E21" s="368">
        <v>789</v>
      </c>
      <c r="F21" s="368" t="s">
        <v>286</v>
      </c>
      <c r="H21" s="54" t="s">
        <v>366</v>
      </c>
      <c r="I21" s="499">
        <v>100</v>
      </c>
      <c r="J21" s="499"/>
      <c r="K21" s="499"/>
      <c r="L21" s="499">
        <v>100</v>
      </c>
      <c r="M21" s="356"/>
    </row>
    <row r="22" spans="1:13" s="393" customFormat="1" x14ac:dyDescent="0.2">
      <c r="A22" s="356"/>
      <c r="B22" s="368">
        <v>80093516</v>
      </c>
      <c r="C22" s="438">
        <v>45222</v>
      </c>
      <c r="D22" s="368" t="s">
        <v>366</v>
      </c>
      <c r="E22" s="368">
        <v>20</v>
      </c>
      <c r="F22" s="368" t="s">
        <v>286</v>
      </c>
      <c r="G22" s="356"/>
      <c r="H22" s="54" t="s">
        <v>109</v>
      </c>
      <c r="I22" s="499"/>
      <c r="J22" s="499"/>
      <c r="K22" s="499"/>
      <c r="L22" s="499"/>
      <c r="M22" s="356"/>
    </row>
    <row r="23" spans="1:13" s="393" customFormat="1" x14ac:dyDescent="0.2">
      <c r="A23" s="356"/>
      <c r="B23" s="368">
        <v>80093516</v>
      </c>
      <c r="C23" s="438">
        <v>45222</v>
      </c>
      <c r="D23" s="368" t="s">
        <v>369</v>
      </c>
      <c r="E23" s="368">
        <v>300</v>
      </c>
      <c r="F23" s="368" t="s">
        <v>286</v>
      </c>
      <c r="G23" s="356"/>
      <c r="H23" s="54" t="s">
        <v>359</v>
      </c>
      <c r="I23" s="499">
        <v>500</v>
      </c>
      <c r="J23" s="499"/>
      <c r="K23" s="499"/>
      <c r="L23" s="499">
        <v>500</v>
      </c>
      <c r="M23" s="356"/>
    </row>
    <row r="24" spans="1:13" s="393" customFormat="1" x14ac:dyDescent="0.2">
      <c r="A24" s="356"/>
      <c r="B24" s="368">
        <v>80093516</v>
      </c>
      <c r="C24" s="438">
        <v>45222</v>
      </c>
      <c r="D24" s="368" t="s">
        <v>356</v>
      </c>
      <c r="E24" s="368">
        <v>420</v>
      </c>
      <c r="F24" s="368" t="s">
        <v>286</v>
      </c>
      <c r="G24" s="356"/>
      <c r="H24" s="54" t="s">
        <v>372</v>
      </c>
      <c r="I24" s="499">
        <v>200</v>
      </c>
      <c r="J24" s="499"/>
      <c r="K24" s="499"/>
      <c r="L24" s="499">
        <v>200</v>
      </c>
      <c r="M24" s="356"/>
    </row>
    <row r="25" spans="1:13" s="393" customFormat="1" x14ac:dyDescent="0.2">
      <c r="A25" s="356"/>
      <c r="B25" s="368">
        <v>80093516</v>
      </c>
      <c r="C25" s="438">
        <v>45222</v>
      </c>
      <c r="D25" s="368" t="s">
        <v>340</v>
      </c>
      <c r="E25" s="368">
        <v>170</v>
      </c>
      <c r="F25" s="368" t="s">
        <v>286</v>
      </c>
      <c r="G25" s="356"/>
      <c r="H25" s="54" t="s">
        <v>424</v>
      </c>
      <c r="I25" s="499"/>
      <c r="J25" s="499">
        <v>1800</v>
      </c>
      <c r="K25" s="499"/>
      <c r="L25" s="499">
        <v>1800</v>
      </c>
      <c r="M25" s="356"/>
    </row>
    <row r="26" spans="1:13" s="393" customFormat="1" x14ac:dyDescent="0.2">
      <c r="A26" s="356"/>
      <c r="B26" s="368">
        <v>80093516</v>
      </c>
      <c r="C26" s="438">
        <v>45222</v>
      </c>
      <c r="D26" s="368" t="s">
        <v>375</v>
      </c>
      <c r="E26" s="368">
        <v>180</v>
      </c>
      <c r="F26" s="368" t="s">
        <v>286</v>
      </c>
      <c r="G26" s="356"/>
      <c r="H26" s="54" t="s">
        <v>384</v>
      </c>
      <c r="I26" s="499">
        <v>2190</v>
      </c>
      <c r="J26" s="499"/>
      <c r="K26" s="499"/>
      <c r="L26" s="499">
        <v>2190</v>
      </c>
    </row>
    <row r="27" spans="1:13" s="393" customFormat="1" x14ac:dyDescent="0.2">
      <c r="A27" s="356"/>
      <c r="B27" s="368">
        <v>80093516</v>
      </c>
      <c r="C27" s="438">
        <v>45222</v>
      </c>
      <c r="D27" s="368" t="s">
        <v>357</v>
      </c>
      <c r="E27" s="368">
        <v>200</v>
      </c>
      <c r="F27" s="368" t="s">
        <v>286</v>
      </c>
      <c r="G27" s="356"/>
      <c r="H27" s="54" t="s">
        <v>228</v>
      </c>
      <c r="I27" s="499">
        <v>3070</v>
      </c>
      <c r="J27" s="499"/>
      <c r="K27" s="499"/>
      <c r="L27" s="499">
        <v>3070</v>
      </c>
    </row>
    <row r="28" spans="1:13" s="393" customFormat="1" ht="13.5" thickBot="1" x14ac:dyDescent="0.25">
      <c r="A28" s="356"/>
      <c r="B28" s="368">
        <v>80093516</v>
      </c>
      <c r="C28" s="438">
        <v>45222</v>
      </c>
      <c r="D28" s="368" t="s">
        <v>361</v>
      </c>
      <c r="E28" s="368">
        <v>200</v>
      </c>
      <c r="F28" s="368" t="s">
        <v>286</v>
      </c>
      <c r="G28" s="356"/>
      <c r="H28" s="54" t="s">
        <v>361</v>
      </c>
      <c r="I28" s="499">
        <v>200</v>
      </c>
      <c r="J28" s="499"/>
      <c r="K28" s="499"/>
      <c r="L28" s="499">
        <v>200</v>
      </c>
    </row>
    <row r="29" spans="1:13" s="393" customFormat="1" ht="13.5" thickBot="1" x14ac:dyDescent="0.25">
      <c r="A29" s="356"/>
      <c r="B29" s="368"/>
      <c r="C29" s="438"/>
      <c r="D29" s="368"/>
      <c r="E29" s="368"/>
      <c r="F29" s="368"/>
      <c r="G29" s="356"/>
      <c r="H29" s="319" t="s">
        <v>24</v>
      </c>
      <c r="I29" s="501">
        <v>11609</v>
      </c>
      <c r="J29" s="502">
        <v>9790</v>
      </c>
      <c r="K29" s="502"/>
      <c r="L29" s="503">
        <v>21399</v>
      </c>
    </row>
    <row r="30" spans="1:13" s="393" customFormat="1" x14ac:dyDescent="0.2">
      <c r="A30" s="356"/>
      <c r="B30" s="368">
        <v>80092504</v>
      </c>
      <c r="C30" s="438">
        <v>45208</v>
      </c>
      <c r="D30" s="368" t="s">
        <v>30</v>
      </c>
      <c r="E30" s="368">
        <v>450</v>
      </c>
      <c r="F30" s="368" t="s">
        <v>310</v>
      </c>
      <c r="G30" s="356"/>
      <c r="H30"/>
      <c r="I30"/>
      <c r="J30"/>
      <c r="K30"/>
      <c r="L30"/>
    </row>
    <row r="31" spans="1:13" s="393" customFormat="1" x14ac:dyDescent="0.2">
      <c r="A31" s="356"/>
      <c r="B31" s="368">
        <v>80092802</v>
      </c>
      <c r="C31" s="438">
        <v>45208</v>
      </c>
      <c r="D31" s="368" t="s">
        <v>63</v>
      </c>
      <c r="E31" s="368">
        <v>450</v>
      </c>
      <c r="F31" s="368" t="s">
        <v>310</v>
      </c>
      <c r="G31" s="356"/>
      <c r="H31"/>
      <c r="I31"/>
      <c r="J31"/>
      <c r="K31"/>
      <c r="L31"/>
    </row>
    <row r="32" spans="1:13" s="393" customFormat="1" x14ac:dyDescent="0.2">
      <c r="A32" s="356"/>
      <c r="B32" s="368">
        <v>80092504</v>
      </c>
      <c r="C32" s="438">
        <v>45208</v>
      </c>
      <c r="D32" s="368" t="s">
        <v>142</v>
      </c>
      <c r="E32" s="368">
        <v>500</v>
      </c>
      <c r="F32" s="368" t="s">
        <v>310</v>
      </c>
      <c r="G32" s="356"/>
      <c r="H32"/>
      <c r="I32"/>
      <c r="J32"/>
      <c r="K32"/>
      <c r="L32"/>
    </row>
    <row r="33" spans="1:11" s="393" customFormat="1" x14ac:dyDescent="0.2">
      <c r="A33" s="356"/>
      <c r="B33" s="368">
        <v>80092504</v>
      </c>
      <c r="C33" s="438">
        <v>45208</v>
      </c>
      <c r="D33" s="368" t="s">
        <v>32</v>
      </c>
      <c r="E33" s="368">
        <v>1450</v>
      </c>
      <c r="F33" s="368" t="s">
        <v>310</v>
      </c>
      <c r="G33" s="356"/>
      <c r="H33" s="356"/>
      <c r="I33" s="365"/>
      <c r="J33" s="365"/>
      <c r="K33" s="365"/>
    </row>
    <row r="34" spans="1:11" s="393" customFormat="1" x14ac:dyDescent="0.2">
      <c r="A34" s="356"/>
      <c r="B34" s="368">
        <v>80092504</v>
      </c>
      <c r="C34" s="438">
        <v>45208</v>
      </c>
      <c r="D34" s="368" t="s">
        <v>370</v>
      </c>
      <c r="E34" s="368">
        <v>400</v>
      </c>
      <c r="F34" s="368" t="s">
        <v>310</v>
      </c>
      <c r="G34" s="356"/>
      <c r="H34" s="356"/>
      <c r="I34" s="365"/>
      <c r="J34" s="365"/>
      <c r="K34" s="365"/>
    </row>
    <row r="35" spans="1:11" s="393" customFormat="1" x14ac:dyDescent="0.2">
      <c r="A35" s="356"/>
      <c r="B35" s="368">
        <v>80092504</v>
      </c>
      <c r="C35" s="438">
        <v>45208</v>
      </c>
      <c r="D35" s="368" t="s">
        <v>424</v>
      </c>
      <c r="E35" s="368">
        <v>1000</v>
      </c>
      <c r="F35" s="368" t="s">
        <v>310</v>
      </c>
      <c r="G35" s="356"/>
      <c r="H35" s="356"/>
      <c r="I35" s="365"/>
      <c r="J35" s="365"/>
      <c r="K35" s="365"/>
    </row>
    <row r="36" spans="1:11" s="393" customFormat="1" x14ac:dyDescent="0.2">
      <c r="A36" s="356"/>
      <c r="B36" s="368">
        <v>80092504</v>
      </c>
      <c r="C36" s="438">
        <v>45208</v>
      </c>
      <c r="D36" s="368" t="s">
        <v>77</v>
      </c>
      <c r="E36" s="368">
        <v>1090</v>
      </c>
      <c r="F36" s="368" t="s">
        <v>310</v>
      </c>
      <c r="G36" s="356"/>
      <c r="H36" s="356"/>
      <c r="I36" s="365"/>
      <c r="J36" s="365"/>
      <c r="K36" s="365"/>
    </row>
    <row r="37" spans="1:11" s="393" customFormat="1" x14ac:dyDescent="0.2">
      <c r="A37" s="356"/>
      <c r="B37" s="368">
        <v>80093516</v>
      </c>
      <c r="C37" s="438">
        <v>45222</v>
      </c>
      <c r="D37" s="368" t="s">
        <v>63</v>
      </c>
      <c r="E37" s="368">
        <v>450</v>
      </c>
      <c r="F37" s="368" t="s">
        <v>310</v>
      </c>
      <c r="G37" s="356"/>
      <c r="H37" s="356"/>
      <c r="I37" s="365"/>
      <c r="J37" s="365"/>
      <c r="K37" s="365"/>
    </row>
    <row r="38" spans="1:11" s="393" customFormat="1" x14ac:dyDescent="0.2">
      <c r="A38" s="356"/>
      <c r="B38" s="368">
        <v>80093516</v>
      </c>
      <c r="C38" s="438">
        <v>45222</v>
      </c>
      <c r="D38" s="368" t="s">
        <v>142</v>
      </c>
      <c r="E38" s="368">
        <v>900</v>
      </c>
      <c r="F38" s="368" t="s">
        <v>310</v>
      </c>
      <c r="G38" s="356"/>
      <c r="H38" s="356"/>
      <c r="I38" s="365"/>
      <c r="J38" s="365"/>
      <c r="K38" s="365"/>
    </row>
    <row r="39" spans="1:11" s="393" customFormat="1" x14ac:dyDescent="0.2">
      <c r="A39" s="356"/>
      <c r="B39" s="368">
        <v>80093516</v>
      </c>
      <c r="C39" s="438">
        <v>45222</v>
      </c>
      <c r="D39" s="368" t="s">
        <v>77</v>
      </c>
      <c r="E39" s="368">
        <v>400</v>
      </c>
      <c r="F39" s="368" t="s">
        <v>310</v>
      </c>
      <c r="G39" s="356"/>
      <c r="H39" s="356"/>
      <c r="I39" s="365"/>
      <c r="J39" s="365"/>
      <c r="K39" s="365"/>
    </row>
    <row r="40" spans="1:11" s="393" customFormat="1" x14ac:dyDescent="0.2">
      <c r="A40" s="356"/>
      <c r="B40" s="368">
        <v>80093516</v>
      </c>
      <c r="C40" s="438">
        <v>45222</v>
      </c>
      <c r="D40" s="368" t="s">
        <v>32</v>
      </c>
      <c r="E40" s="368">
        <v>1900</v>
      </c>
      <c r="F40" s="368" t="s">
        <v>310</v>
      </c>
      <c r="G40" s="356"/>
      <c r="H40" s="356"/>
      <c r="I40" s="365"/>
      <c r="J40" s="365"/>
      <c r="K40" s="365"/>
    </row>
    <row r="41" spans="1:11" x14ac:dyDescent="0.2">
      <c r="B41" s="368">
        <v>80093516</v>
      </c>
      <c r="C41" s="438">
        <v>45222</v>
      </c>
      <c r="D41" s="368" t="s">
        <v>424</v>
      </c>
      <c r="E41" s="368">
        <v>800</v>
      </c>
      <c r="F41" s="368" t="s">
        <v>310</v>
      </c>
    </row>
    <row r="42" spans="1:11" x14ac:dyDescent="0.2">
      <c r="B42" s="368"/>
      <c r="C42" s="438"/>
      <c r="D42" s="368"/>
      <c r="E42" s="368"/>
      <c r="F42" s="368"/>
    </row>
    <row r="43" spans="1:11" x14ac:dyDescent="0.2">
      <c r="B43" s="368"/>
      <c r="C43" s="438"/>
      <c r="D43" s="368"/>
      <c r="E43" s="368"/>
      <c r="F43" s="368"/>
    </row>
    <row r="44" spans="1:11" x14ac:dyDescent="0.2">
      <c r="B44" s="368"/>
      <c r="C44" s="438"/>
      <c r="D44" s="368"/>
      <c r="E44" s="368"/>
      <c r="F44" s="368"/>
    </row>
    <row r="45" spans="1:11" x14ac:dyDescent="0.2">
      <c r="B45" s="368"/>
      <c r="C45" s="438"/>
      <c r="D45" s="368"/>
      <c r="E45" s="368"/>
      <c r="F45" s="368"/>
    </row>
    <row r="46" spans="1:11" x14ac:dyDescent="0.2">
      <c r="B46" s="368"/>
      <c r="C46" s="438"/>
      <c r="D46" s="368"/>
      <c r="E46" s="368"/>
      <c r="F46" s="368"/>
    </row>
    <row r="47" spans="1:11" x14ac:dyDescent="0.2">
      <c r="B47" s="368"/>
      <c r="C47" s="438"/>
      <c r="D47" s="368"/>
      <c r="E47" s="368"/>
      <c r="F47" s="368"/>
    </row>
    <row r="48" spans="1:11" x14ac:dyDescent="0.2">
      <c r="B48" s="368"/>
      <c r="C48" s="438"/>
      <c r="D48" s="368"/>
      <c r="E48" s="368"/>
      <c r="F48" s="368"/>
    </row>
    <row r="49" spans="2:6" x14ac:dyDescent="0.2">
      <c r="B49" s="368" t="s">
        <v>445</v>
      </c>
      <c r="C49" s="438">
        <v>45219</v>
      </c>
      <c r="D49" s="368" t="s">
        <v>384</v>
      </c>
      <c r="E49" s="368">
        <v>2190</v>
      </c>
      <c r="F49" s="368" t="s">
        <v>286</v>
      </c>
    </row>
    <row r="50" spans="2:6" x14ac:dyDescent="0.2">
      <c r="B50" s="368" t="s">
        <v>446</v>
      </c>
      <c r="C50" s="438">
        <v>45219</v>
      </c>
      <c r="D50" s="368" t="s">
        <v>228</v>
      </c>
      <c r="E50" s="368">
        <v>3070</v>
      </c>
      <c r="F50" s="368" t="s">
        <v>286</v>
      </c>
    </row>
    <row r="51" spans="2:6" x14ac:dyDescent="0.2">
      <c r="B51" s="368"/>
      <c r="C51" s="438"/>
      <c r="D51" s="368"/>
      <c r="F51" s="368"/>
    </row>
    <row r="52" spans="2:6" x14ac:dyDescent="0.2">
      <c r="B52" s="368"/>
      <c r="C52" s="438"/>
      <c r="D52" s="368"/>
      <c r="E52" s="368"/>
      <c r="F52" s="368"/>
    </row>
    <row r="53" spans="2:6" x14ac:dyDescent="0.2">
      <c r="C53" s="356"/>
      <c r="D53" s="356"/>
      <c r="E53" s="356"/>
    </row>
    <row r="54" spans="2:6" x14ac:dyDescent="0.2">
      <c r="B54" s="356"/>
      <c r="C54" s="356"/>
      <c r="D54" s="356"/>
      <c r="E54" s="356"/>
    </row>
    <row r="55" spans="2:6" x14ac:dyDescent="0.2">
      <c r="B55" s="356"/>
      <c r="C55" s="356"/>
      <c r="D55" s="356"/>
      <c r="E55" s="356"/>
    </row>
    <row r="56" spans="2:6" x14ac:dyDescent="0.2">
      <c r="B56" s="356"/>
      <c r="C56" s="356"/>
      <c r="D56" s="356"/>
      <c r="E56" s="356"/>
    </row>
    <row r="57" spans="2:6" x14ac:dyDescent="0.2">
      <c r="B57" s="356"/>
      <c r="C57" s="356"/>
      <c r="D57" s="356"/>
      <c r="E57" s="356"/>
    </row>
    <row r="58" spans="2:6" x14ac:dyDescent="0.2">
      <c r="B58" s="356"/>
      <c r="C58" s="356"/>
      <c r="D58" s="356"/>
      <c r="E58" s="356"/>
    </row>
    <row r="59" spans="2:6" x14ac:dyDescent="0.2">
      <c r="B59" s="356"/>
      <c r="C59" s="356"/>
      <c r="D59" s="356"/>
      <c r="E59" s="356"/>
    </row>
    <row r="60" spans="2:6" x14ac:dyDescent="0.2">
      <c r="B60" s="356"/>
      <c r="C60" s="356"/>
      <c r="D60" s="356"/>
      <c r="E60" s="356"/>
    </row>
    <row r="61" spans="2:6" x14ac:dyDescent="0.2">
      <c r="B61" s="356"/>
      <c r="C61" s="356"/>
      <c r="D61" s="356"/>
      <c r="E61" s="356"/>
    </row>
    <row r="62" spans="2:6" x14ac:dyDescent="0.2">
      <c r="B62" s="356"/>
      <c r="C62" s="356"/>
      <c r="D62" s="356"/>
      <c r="E62" s="356"/>
    </row>
    <row r="63" spans="2:6" x14ac:dyDescent="0.2">
      <c r="B63" s="356"/>
      <c r="C63" s="356"/>
      <c r="D63" s="356"/>
      <c r="E63" s="356"/>
    </row>
    <row r="64" spans="2:6" x14ac:dyDescent="0.2">
      <c r="B64" s="356"/>
      <c r="C64" s="356"/>
      <c r="D64" s="356"/>
      <c r="E64" s="356"/>
    </row>
    <row r="65" spans="1:13" x14ac:dyDescent="0.2">
      <c r="B65" s="66" t="s">
        <v>32</v>
      </c>
      <c r="C65" s="356" t="s">
        <v>286</v>
      </c>
      <c r="D65" s="356"/>
      <c r="E65" s="356"/>
    </row>
    <row r="66" spans="1:13" s="365" customFormat="1" x14ac:dyDescent="0.2">
      <c r="A66" s="356"/>
      <c r="B66" s="66" t="s">
        <v>31</v>
      </c>
      <c r="C66" s="356" t="s">
        <v>310</v>
      </c>
      <c r="D66" s="356"/>
      <c r="E66" s="356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37</v>
      </c>
      <c r="C67" s="356"/>
      <c r="D67" s="356"/>
      <c r="E67" s="356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353</v>
      </c>
      <c r="C68" s="356"/>
      <c r="D68" s="356"/>
      <c r="E68" s="356"/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354</v>
      </c>
      <c r="C69" s="356"/>
      <c r="D69" s="356"/>
      <c r="E69" s="356"/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355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356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357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358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359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30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34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360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361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362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63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363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65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142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364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365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366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367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368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73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369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370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371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372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373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374</v>
      </c>
    </row>
    <row r="99" spans="1:13" x14ac:dyDescent="0.2">
      <c r="B99" s="66" t="s">
        <v>375</v>
      </c>
    </row>
    <row r="100" spans="1:13" x14ac:dyDescent="0.2">
      <c r="B100" s="66" t="s">
        <v>376</v>
      </c>
    </row>
    <row r="101" spans="1:13" x14ac:dyDescent="0.2">
      <c r="B101" s="66" t="s">
        <v>377</v>
      </c>
    </row>
    <row r="102" spans="1:13" x14ac:dyDescent="0.2">
      <c r="B102" s="66" t="s">
        <v>200</v>
      </c>
    </row>
    <row r="103" spans="1:13" x14ac:dyDescent="0.2">
      <c r="B103" s="66" t="s">
        <v>424</v>
      </c>
    </row>
    <row r="104" spans="1:13" x14ac:dyDescent="0.2">
      <c r="B104" s="66" t="s">
        <v>380</v>
      </c>
      <c r="C104" s="393" t="s">
        <v>229</v>
      </c>
    </row>
    <row r="105" spans="1:13" x14ac:dyDescent="0.2">
      <c r="B105" s="66" t="s">
        <v>340</v>
      </c>
      <c r="C105" s="393" t="s">
        <v>230</v>
      </c>
    </row>
    <row r="106" spans="1:13" x14ac:dyDescent="0.2">
      <c r="B106" s="66" t="s">
        <v>329</v>
      </c>
    </row>
    <row r="107" spans="1:13" x14ac:dyDescent="0.2">
      <c r="B107" s="66" t="s">
        <v>400</v>
      </c>
    </row>
    <row r="108" spans="1:13" x14ac:dyDescent="0.2">
      <c r="B108" s="66" t="s">
        <v>382</v>
      </c>
    </row>
    <row r="109" spans="1:13" x14ac:dyDescent="0.2">
      <c r="B109" s="66" t="s">
        <v>383</v>
      </c>
    </row>
    <row r="110" spans="1:13" x14ac:dyDescent="0.2">
      <c r="B110" s="66" t="s">
        <v>384</v>
      </c>
    </row>
    <row r="111" spans="1:13" x14ac:dyDescent="0.2">
      <c r="B111" s="66" t="s">
        <v>228</v>
      </c>
    </row>
  </sheetData>
  <dataValidations count="2">
    <dataValidation type="list" allowBlank="1" showInputMessage="1" showErrorMessage="1" sqref="F4:F52" xr:uid="{B040515B-4BA1-4CD9-8AB2-88AB515A7D63}">
      <formula1>$C$78:$C$80</formula1>
    </dataValidation>
    <dataValidation type="list" allowBlank="1" showInputMessage="1" showErrorMessage="1" sqref="D4:D52" xr:uid="{25409197-1063-41D9-8567-0B2D1DE5D92D}">
      <formula1>$B$78:$B$124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3E19-43F2-497E-96E1-0E44213A9DFB}">
  <sheetPr filterMode="1">
    <tabColor rgb="FFFFC000"/>
    <pageSetUpPr fitToPage="1"/>
  </sheetPr>
  <dimension ref="A2:V153"/>
  <sheetViews>
    <sheetView showGridLines="0" topLeftCell="A57" zoomScale="80" zoomScaleNormal="80" workbookViewId="0">
      <selection activeCell="C61" sqref="C61:I61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449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Octubre 2023'!$I$7:$O$23,3,FALSE),"0")</f>
        <v>0</v>
      </c>
      <c r="F8" s="368">
        <f>IFERROR(VLOOKUP(A8,'Control -LR-ES Octubre 2023'!$I$7:$O$23,2,FALSE),"0")</f>
        <v>550</v>
      </c>
      <c r="G8" s="368">
        <f>IFERROR(VLOOKUP(A8,'Control -LR-ES Octubre 2023'!$I$7:$O$23,5,FALSE),"0")</f>
        <v>0</v>
      </c>
      <c r="H8" s="368">
        <f>IFERROR(VLOOKUP(A8,'Control -LR-ES Octubre 2023'!$I$7:$O$23,4,FALSE),"0")</f>
        <v>0</v>
      </c>
      <c r="I8" s="326">
        <f>E8+F8+G8+H8</f>
        <v>550</v>
      </c>
      <c r="J8" s="368" t="s">
        <v>12</v>
      </c>
      <c r="K8" s="385">
        <f>I8*D8</f>
        <v>1661</v>
      </c>
      <c r="L8" s="454"/>
      <c r="M8" s="380" t="s">
        <v>169</v>
      </c>
      <c r="N8" s="372">
        <f>I8</f>
        <v>550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Octubre 2023'!$I$7:$O$23,3,FALSE),"0")</f>
        <v>0</v>
      </c>
      <c r="F9" s="368" t="str">
        <f>IFERROR(VLOOKUP(A9,'Control -LR-ES Octubre 2023'!$I$7:$O$23,2,FALSE),"0")</f>
        <v>0</v>
      </c>
      <c r="G9" s="368" t="str">
        <f>IFERROR(VLOOKUP(A9,'Control -LR-ES Octubre 2023'!$I$7:$O$23,5,FALSE),"0")</f>
        <v>0</v>
      </c>
      <c r="H9" s="368" t="str">
        <f>IFERROR(VLOOKUP(A9,'Control -LR-ES Octubre 2023'!$I$7:$O$23,4,FALSE),"0")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Octubre 2023'!$I$7:$O$23,3,FALSE),"0")</f>
        <v>0</v>
      </c>
      <c r="F10" s="368">
        <f>IFERROR(VLOOKUP(A10,'Control -LR-ES Octubre 2023'!$I$7:$O$23,2,FALSE),"0")</f>
        <v>0</v>
      </c>
      <c r="G10" s="368">
        <f>IFERROR(VLOOKUP(A10,'Control -LR-ES Octubre 2023'!$I$7:$O$23,5,FALSE),"0")</f>
        <v>90</v>
      </c>
      <c r="H10" s="368">
        <f>IFERROR(VLOOKUP(A10,'Control -LR-ES Octubre 2023'!$I$7:$O$23,4,FALSE),"0")</f>
        <v>0</v>
      </c>
      <c r="I10" s="326">
        <f t="shared" si="1"/>
        <v>90</v>
      </c>
      <c r="J10" s="368" t="s">
        <v>12</v>
      </c>
      <c r="K10" s="385">
        <f t="shared" si="2"/>
        <v>275.39999999999998</v>
      </c>
      <c r="L10" s="454"/>
      <c r="M10" s="373" t="s">
        <v>154</v>
      </c>
      <c r="N10" s="372">
        <f t="shared" si="3"/>
        <v>90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Octubre 2023'!$I$7:$O$23,3,FALSE),"0")</f>
        <v>0</v>
      </c>
      <c r="F11" s="368" t="str">
        <f>IFERROR(VLOOKUP(A11,'Control -LR-ES Octubre 2023'!$I$7:$O$23,2,FALSE),"0")</f>
        <v>0</v>
      </c>
      <c r="G11" s="368" t="str">
        <f>IFERROR(VLOOKUP(A11,'Control -LR-ES Octubre 2023'!$I$7:$O$23,5,FALSE),"0")</f>
        <v>0</v>
      </c>
      <c r="H11" s="368" t="str">
        <f>IFERROR(VLOOKUP(A11,'Control -LR-ES Octubre 2023'!$I$7:$O$23,4,FALSE),"0")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Octubre 2023'!$I$7:$O$23,3,FALSE),"0")</f>
        <v>0</v>
      </c>
      <c r="F12" s="368">
        <f>IFERROR(VLOOKUP(A12,'Control -LR-ES Octubre 2023'!$I$7:$O$23,2,FALSE),"0")</f>
        <v>650</v>
      </c>
      <c r="G12" s="368">
        <f>IFERROR(VLOOKUP(A12,'Control -LR-ES Octubre 2023'!$I$7:$O$23,5,FALSE),"0")</f>
        <v>0</v>
      </c>
      <c r="H12" s="368">
        <f>IFERROR(VLOOKUP(A12,'Control -LR-ES Octubre 2023'!$I$7:$O$23,4,FALSE),"0")</f>
        <v>0</v>
      </c>
      <c r="I12" s="326">
        <f t="shared" si="1"/>
        <v>650</v>
      </c>
      <c r="J12" s="368" t="s">
        <v>12</v>
      </c>
      <c r="K12" s="385">
        <f t="shared" si="2"/>
        <v>2333.5</v>
      </c>
      <c r="L12" s="454"/>
      <c r="M12" s="373" t="s">
        <v>245</v>
      </c>
      <c r="N12" s="372">
        <f t="shared" si="3"/>
        <v>650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Octubre 2023'!$I$7:$O$23,3,FALSE),"0")</f>
        <v>0</v>
      </c>
      <c r="F13" s="368" t="str">
        <f>IFERROR(VLOOKUP(A13,'Control -LR-ES Octubre 2023'!$I$7:$O$23,2,FALSE),"0")</f>
        <v>0</v>
      </c>
      <c r="G13" s="368" t="str">
        <f>IFERROR(VLOOKUP(A13,'Control -LR-ES Octubre 2023'!$I$7:$O$23,5,FALSE),"0")</f>
        <v>0</v>
      </c>
      <c r="H13" s="368" t="str">
        <f>IFERROR(VLOOKUP(A13,'Control -LR-ES Octubre 2023'!$I$7:$O$23,4,FALSE),"0")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Octubre 2023'!$I$7:$O$23,3,FALSE),"0")</f>
        <v>60</v>
      </c>
      <c r="F14" s="368">
        <f>IFERROR(VLOOKUP(A14,'Control -LR-ES Octubre 2023'!$I$7:$O$23,2,FALSE),"0")</f>
        <v>0</v>
      </c>
      <c r="G14" s="368">
        <f>IFERROR(VLOOKUP(A14,'Control -LR-ES Octubre 2023'!$I$7:$O$23,5,FALSE),"0")</f>
        <v>0</v>
      </c>
      <c r="H14" s="368">
        <f>IFERROR(VLOOKUP(A14,'Control -LR-ES Octubre 2023'!$I$7:$O$23,4,FALSE),"0")</f>
        <v>0</v>
      </c>
      <c r="I14" s="326">
        <f t="shared" si="1"/>
        <v>60</v>
      </c>
      <c r="J14" s="368" t="s">
        <v>12</v>
      </c>
      <c r="K14" s="385">
        <f t="shared" si="2"/>
        <v>263.39999999999998</v>
      </c>
      <c r="L14" s="454"/>
      <c r="M14" s="373" t="s">
        <v>156</v>
      </c>
      <c r="N14" s="372">
        <f t="shared" si="3"/>
        <v>60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Octubre 2023'!$I$7:$O$23,3,FALSE),"0")</f>
        <v>0</v>
      </c>
      <c r="F15" s="368" t="str">
        <f>IFERROR(VLOOKUP(A15,'Control -LR-ES Octubre 2023'!$I$7:$O$23,2,FALSE),"0")</f>
        <v>0</v>
      </c>
      <c r="G15" s="368" t="str">
        <f>IFERROR(VLOOKUP(A15,'Control -LR-ES Octubre 2023'!$I$7:$O$23,5,FALSE),"0")</f>
        <v>0</v>
      </c>
      <c r="H15" s="368" t="str">
        <f>IFERROR(VLOOKUP(A15,'Control -LR-ES Octubre 2023'!$I$7:$O$23,4,FALSE),"0")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Octubre 2023'!$I$7:$O$23,3,FALSE),"0")</f>
        <v>0</v>
      </c>
      <c r="F16" s="368" t="str">
        <f>IFERROR(VLOOKUP(A16,'Control -LR-ES Octubre 2023'!$I$7:$O$23,2,FALSE),"0")</f>
        <v>0</v>
      </c>
      <c r="G16" s="368" t="str">
        <f>IFERROR(VLOOKUP(A16,'Control -LR-ES Octubre 2023'!$I$7:$O$23,5,FALSE),"0")</f>
        <v>0</v>
      </c>
      <c r="H16" s="368" t="str">
        <f>IFERROR(VLOOKUP(A16,'Control -LR-ES Octubre 2023'!$I$7:$O$23,4,FALSE),"0")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Octubre 2023'!$I$7:$O$23,3,FALSE),"0")</f>
        <v>0</v>
      </c>
      <c r="F17" s="368">
        <f>IFERROR(VLOOKUP(A17,'Control -LR-ES Octubre 2023'!$I$7:$O$23,2,FALSE),"0")</f>
        <v>300</v>
      </c>
      <c r="G17" s="368">
        <f>IFERROR(VLOOKUP(A17,'Control -LR-ES Octubre 2023'!$I$7:$O$23,5,FALSE),"0")</f>
        <v>0</v>
      </c>
      <c r="H17" s="368">
        <f>IFERROR(VLOOKUP(A17,'Control -LR-ES Octubre 2023'!$I$7:$O$23,4,FALSE),"0")</f>
        <v>0</v>
      </c>
      <c r="I17" s="326">
        <f t="shared" si="1"/>
        <v>300</v>
      </c>
      <c r="J17" s="375" t="s">
        <v>12</v>
      </c>
      <c r="K17" s="385">
        <f t="shared" si="2"/>
        <v>450</v>
      </c>
      <c r="L17" s="454"/>
      <c r="M17" s="373" t="s">
        <v>252</v>
      </c>
      <c r="N17" s="372">
        <f t="shared" si="3"/>
        <v>300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Octubre 2023'!$I$7:$O$23,3,FALSE),"0")</f>
        <v>0</v>
      </c>
      <c r="F18" s="368" t="str">
        <f>IFERROR(VLOOKUP(A18,'Control -LR-ES Octubre 2023'!$I$7:$O$23,2,FALSE),"0")</f>
        <v>0</v>
      </c>
      <c r="G18" s="368" t="str">
        <f>IFERROR(VLOOKUP(A18,'Control -LR-ES Octubre 2023'!$I$7:$O$23,5,FALSE),"0")</f>
        <v>0</v>
      </c>
      <c r="H18" s="368" t="str">
        <f>IFERROR(VLOOKUP(A18,'Control -LR-ES Octubre 2023'!$I$7:$O$23,4,FALSE),"0")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Octubre 2023'!$I$7:$O$23,3,FALSE),"0")</f>
        <v>0</v>
      </c>
      <c r="F19" s="368" t="str">
        <f>IFERROR(VLOOKUP(A19,'Control -LR-ES Octubre 2023'!$I$7:$O$23,2,FALSE),"0")</f>
        <v>0</v>
      </c>
      <c r="G19" s="368" t="str">
        <f>IFERROR(VLOOKUP(A19,'Control -LR-ES Octubre 2023'!$I$7:$O$23,5,FALSE),"0")</f>
        <v>0</v>
      </c>
      <c r="H19" s="368" t="str">
        <f>IFERROR(VLOOKUP(A19,'Control -LR-ES Octubre 2023'!$I$7:$O$23,4,FALSE),"0")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Octubre 2023'!$I$7:$O$23,3,FALSE),"0")</f>
        <v>0</v>
      </c>
      <c r="F20" s="368" t="str">
        <f>IFERROR(VLOOKUP(A20,'Control -LR-ES Octubre 2023'!$I$7:$O$23,2,FALSE),"0")</f>
        <v>0</v>
      </c>
      <c r="G20" s="368" t="str">
        <f>IFERROR(VLOOKUP(A20,'Control -LR-ES Octubre 2023'!$I$7:$O$23,5,FALSE),"0")</f>
        <v>0</v>
      </c>
      <c r="H20" s="368" t="str">
        <f>IFERROR(VLOOKUP(A20,'Control -LR-ES Octubre 2023'!$I$7:$O$23,4,FALSE),"0")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Octubre 2023'!$I$7:$O$23,3,FALSE),"0")</f>
        <v>0</v>
      </c>
      <c r="F21" s="368" t="str">
        <f>IFERROR(VLOOKUP(A21,'Control -LR-ES Octubre 2023'!$I$7:$O$23,2,FALSE),"0")</f>
        <v>0</v>
      </c>
      <c r="G21" s="368" t="str">
        <f>IFERROR(VLOOKUP(A21,'Control -LR-ES Octubre 2023'!$I$7:$O$23,5,FALSE),"0")</f>
        <v>0</v>
      </c>
      <c r="H21" s="368" t="str">
        <f>IFERROR(VLOOKUP(A21,'Control -LR-ES Octubre 2023'!$I$7:$O$23,4,FALSE),"0")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Octubre 2023'!$I$7:$O$23,3,FALSE),"0")</f>
        <v>0</v>
      </c>
      <c r="F22" s="368" t="str">
        <f>IFERROR(VLOOKUP(A22,'Control -LR-ES Octubre 2023'!$I$7:$O$23,2,FALSE),"0")</f>
        <v>0</v>
      </c>
      <c r="G22" s="368" t="str">
        <f>IFERROR(VLOOKUP(A22,'Control -LR-ES Octubre 2023'!$I$7:$O$23,5,FALSE),"0")</f>
        <v>0</v>
      </c>
      <c r="H22" s="368" t="str">
        <f>IFERROR(VLOOKUP(A22,'Control -LR-ES Octubre 2023'!$I$7:$O$23,4,FALSE),"0")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Octubre 2023'!$I$7:$O$23,3,FALSE),"0")</f>
        <v>0</v>
      </c>
      <c r="F23" s="368" t="str">
        <f>IFERROR(VLOOKUP(A23,'Control -LR-ES Octubre 2023'!$I$7:$O$23,2,FALSE),"0")</f>
        <v>0</v>
      </c>
      <c r="G23" s="368" t="str">
        <f>IFERROR(VLOOKUP(A23,'Control -LR-ES Octubre 2023'!$I$7:$O$23,5,FALSE),"0")</f>
        <v>0</v>
      </c>
      <c r="H23" s="368" t="str">
        <f>IFERROR(VLOOKUP(A23,'Control -LR-ES Octubre 2023'!$I$7:$O$23,4,FALSE),"0")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Octubre 2023'!$I$7:$O$23,3,FALSE),"0")</f>
        <v>0</v>
      </c>
      <c r="F24" s="368" t="str">
        <f>IFERROR(VLOOKUP(A24,'Control -LR-ES Octubre 2023'!$I$7:$O$23,2,FALSE),"0")</f>
        <v>0</v>
      </c>
      <c r="G24" s="368" t="str">
        <f>IFERROR(VLOOKUP(A24,'Control -LR-ES Octubre 2023'!$I$7:$O$23,5,FALSE),"0")</f>
        <v>0</v>
      </c>
      <c r="H24" s="368" t="str">
        <f>IFERROR(VLOOKUP(A24,'Control -LR-ES Octubre 2023'!$I$7:$O$23,4,FALSE),"0")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Octubre 2023'!$I$7:$O$23,3,FALSE),"0")</f>
        <v>0</v>
      </c>
      <c r="F25" s="368" t="str">
        <f>IFERROR(VLOOKUP(A25,'Control -LR-ES Octubre 2023'!$I$7:$O$23,2,FALSE),"0")</f>
        <v>0</v>
      </c>
      <c r="G25" s="368" t="str">
        <f>IFERROR(VLOOKUP(A25,'Control -LR-ES Octubre 2023'!$I$7:$O$23,5,FALSE),"0")</f>
        <v>0</v>
      </c>
      <c r="H25" s="368" t="str">
        <f>IFERROR(VLOOKUP(A25,'Control -LR-ES Octubre 2023'!$I$7:$O$23,4,FALSE),"0")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Octubre 2023'!$I$7:$O$23,3,FALSE),"0")</f>
        <v>0</v>
      </c>
      <c r="F26" s="368">
        <f>IFERROR(VLOOKUP(A26,'Control -LR-ES Octubre 2023'!$I$7:$O$23,2,FALSE),"0")</f>
        <v>1380</v>
      </c>
      <c r="G26" s="368">
        <f>IFERROR(VLOOKUP(A26,'Control -LR-ES Octubre 2023'!$I$7:$O$23,5,FALSE),"0")</f>
        <v>0</v>
      </c>
      <c r="H26" s="368">
        <f>IFERROR(VLOOKUP(A26,'Control -LR-ES Octubre 2023'!$I$7:$O$23,4,FALSE),"0")</f>
        <v>0</v>
      </c>
      <c r="I26" s="326">
        <f t="shared" si="1"/>
        <v>1380</v>
      </c>
      <c r="J26" s="375" t="s">
        <v>12</v>
      </c>
      <c r="K26" s="385">
        <f t="shared" si="2"/>
        <v>11398.8</v>
      </c>
      <c r="L26" s="454"/>
      <c r="M26" s="373" t="s">
        <v>246</v>
      </c>
      <c r="N26" s="372">
        <f t="shared" si="3"/>
        <v>1380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Octubre 2023'!$I$7:$O$23,3,FALSE),"0")</f>
        <v>0</v>
      </c>
      <c r="F27" s="368" t="str">
        <f>IFERROR(VLOOKUP(A27,'Control -LR-ES Octubre 2023'!$I$7:$O$23,2,FALSE),"0")</f>
        <v>0</v>
      </c>
      <c r="G27" s="368" t="str">
        <f>IFERROR(VLOOKUP(A27,'Control -LR-ES Octubre 2023'!$I$7:$O$23,5,FALSE),"0")</f>
        <v>0</v>
      </c>
      <c r="H27" s="368" t="str">
        <f>IFERROR(VLOOKUP(A27,'Control -LR-ES Octubre 2023'!$I$7:$O$23,4,FALSE),"0")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Octubre 2023'!$I$7:$O$23,3,FALSE),"0")</f>
        <v>0</v>
      </c>
      <c r="F28" s="368" t="str">
        <f>IFERROR(VLOOKUP(A28,'Control -LR-ES Octubre 2023'!$I$7:$O$23,2,FALSE),"0")</f>
        <v>0</v>
      </c>
      <c r="G28" s="368" t="str">
        <f>IFERROR(VLOOKUP(A28,'Control -LR-ES Octubre 2023'!$I$7:$O$23,5,FALSE),"0")</f>
        <v>0</v>
      </c>
      <c r="H28" s="368" t="str">
        <f>IFERROR(VLOOKUP(A28,'Control -LR-ES Octubre 2023'!$I$7:$O$23,4,FALSE),"0")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Octubre 2023'!$I$7:$O$23,3,FALSE),"0")</f>
        <v>0</v>
      </c>
      <c r="F29" s="368" t="str">
        <f>IFERROR(VLOOKUP(A29,'Control -LR-ES Octubre 2023'!$I$7:$O$23,2,FALSE),"0")</f>
        <v>0</v>
      </c>
      <c r="G29" s="368" t="str">
        <f>IFERROR(VLOOKUP(A29,'Control -LR-ES Octubre 2023'!$I$7:$O$23,5,FALSE),"0")</f>
        <v>0</v>
      </c>
      <c r="H29" s="368" t="str">
        <f>IFERROR(VLOOKUP(A29,'Control -LR-ES Octubre 2023'!$I$7:$O$23,4,FALSE),"0")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Octubre 2023'!$I$7:$O$23,3,FALSE),"0")</f>
        <v>0</v>
      </c>
      <c r="F30" s="368">
        <f>IFERROR(VLOOKUP(A30,'Control -LR-ES Octubre 2023'!$I$7:$O$23,2,FALSE),"0")</f>
        <v>330</v>
      </c>
      <c r="G30" s="368">
        <f>IFERROR(VLOOKUP(A30,'Control -LR-ES Octubre 2023'!$I$7:$O$23,5,FALSE),"0")</f>
        <v>0</v>
      </c>
      <c r="H30" s="368">
        <f>IFERROR(VLOOKUP(A30,'Control -LR-ES Octubre 2023'!$I$7:$O$23,4,FALSE),"0")</f>
        <v>0</v>
      </c>
      <c r="I30" s="326">
        <f t="shared" si="1"/>
        <v>330</v>
      </c>
      <c r="J30" s="368" t="s">
        <v>12</v>
      </c>
      <c r="K30" s="385">
        <f>I30*D30</f>
        <v>920.7</v>
      </c>
      <c r="L30" s="454"/>
      <c r="M30" s="373" t="s">
        <v>69</v>
      </c>
      <c r="N30" s="477">
        <f>I30/200</f>
        <v>1.65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Octubre 2023'!$I$7:$O$23,3,FALSE),"0")</f>
        <v>0</v>
      </c>
      <c r="F31" s="368" t="str">
        <f>IFERROR(VLOOKUP(A31,'Control -LR-ES Octubre 2023'!$I$7:$O$23,2,FALSE),"0")</f>
        <v>0</v>
      </c>
      <c r="G31" s="368" t="str">
        <f>IFERROR(VLOOKUP(A31,'Control -LR-ES Octubre 2023'!$I$7:$O$23,5,FALSE),"0")</f>
        <v>0</v>
      </c>
      <c r="H31" s="368" t="str">
        <f>IFERROR(VLOOKUP(A31,'Control -LR-ES Octubre 2023'!$I$7:$O$23,4,FALSE),"0")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Octubre 2023'!$I$7:$O$23,3,FALSE),"0")</f>
        <v>0</v>
      </c>
      <c r="F32" s="368" t="str">
        <f>IFERROR(VLOOKUP(A32,'Control -LR-ES Octubre 2023'!$I$7:$O$23,2,FALSE),"0")</f>
        <v>0</v>
      </c>
      <c r="G32" s="368" t="str">
        <f>IFERROR(VLOOKUP(A32,'Control -LR-ES Octubre 2023'!$I$7:$O$23,5,FALSE),"0")</f>
        <v>0</v>
      </c>
      <c r="H32" s="368" t="str">
        <f>IFERROR(VLOOKUP(A32,'Control -LR-ES Octubre 2023'!$I$7:$O$23,4,FALSE),"0")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Octubre 2023'!$I$7:$O$23,3,FALSE),"0")</f>
        <v>0</v>
      </c>
      <c r="F33" s="368" t="str">
        <f>IFERROR(VLOOKUP(A33,'Control -LR-ES Octubre 2023'!$I$7:$O$23,2,FALSE),"0")</f>
        <v>0</v>
      </c>
      <c r="G33" s="368" t="str">
        <f>IFERROR(VLOOKUP(A33,'Control -LR-ES Octubre 2023'!$I$7:$O$23,5,FALSE),"0")</f>
        <v>0</v>
      </c>
      <c r="H33" s="368" t="str">
        <f>IFERROR(VLOOKUP(A33,'Control -LR-ES Octubre 2023'!$I$7:$O$23,4,FALSE),"0")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Octubre 2023'!$I$7:$O$23,3,FALSE),"0")</f>
        <v>0</v>
      </c>
      <c r="F34" s="368" t="str">
        <f>IFERROR(VLOOKUP(A34,'Control -LR-ES Octubre 2023'!$I$7:$O$23,2,FALSE),"0")</f>
        <v>0</v>
      </c>
      <c r="G34" s="368" t="str">
        <f>IFERROR(VLOOKUP(A34,'Control -LR-ES Octubre 2023'!$I$7:$O$23,5,FALSE),"0")</f>
        <v>0</v>
      </c>
      <c r="H34" s="368" t="str">
        <f>IFERROR(VLOOKUP(A34,'Control -LR-ES Octubre 2023'!$I$7:$O$23,4,FALSE),"0")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Octubre 2023'!$I$7:$O$23,3,FALSE),"0")</f>
        <v>0</v>
      </c>
      <c r="F35" s="368">
        <f>IFERROR(VLOOKUP(A35,'Control -LR-ES Octubre 2023'!$I$7:$O$23,2,FALSE),"0")</f>
        <v>0</v>
      </c>
      <c r="G35" s="368">
        <f>IFERROR(VLOOKUP(A35,'Control -LR-ES Octubre 2023'!$I$7:$O$23,5,FALSE),"0")</f>
        <v>0</v>
      </c>
      <c r="H35" s="368">
        <f>IFERROR(VLOOKUP(A35,'Control -LR-ES Octubre 2023'!$I$7:$O$23,4,FALSE),"0")</f>
        <v>500</v>
      </c>
      <c r="I35" s="326">
        <f t="shared" si="1"/>
        <v>500</v>
      </c>
      <c r="J35" s="375" t="s">
        <v>12</v>
      </c>
      <c r="K35" s="385">
        <f t="shared" si="2"/>
        <v>3365</v>
      </c>
      <c r="L35" s="454"/>
      <c r="M35" s="373" t="s">
        <v>155</v>
      </c>
      <c r="N35" s="372">
        <f t="shared" si="3"/>
        <v>500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Octubre 2023'!$I$7:$O$23,3,FALSE),"0")</f>
        <v>0</v>
      </c>
      <c r="F36" s="368" t="str">
        <f>IFERROR(VLOOKUP(A36,'Control -LR-ES Octubre 2023'!$I$7:$O$23,2,FALSE),"0")</f>
        <v>0</v>
      </c>
      <c r="G36" s="368" t="str">
        <f>IFERROR(VLOOKUP(A36,'Control -LR-ES Octubre 2023'!$I$7:$O$23,5,FALSE),"0")</f>
        <v>0</v>
      </c>
      <c r="H36" s="368" t="str">
        <f>IFERROR(VLOOKUP(A36,'Control -LR-ES Octubre 2023'!$I$7:$O$23,4,FALSE),"0")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Octubre 2023'!$I$7:$O$23,3,FALSE),"0")</f>
        <v>0</v>
      </c>
      <c r="F37" s="368">
        <f>IFERROR(VLOOKUP(A37,'Control -LR-ES Octubre 2023'!$I$7:$O$23,2,FALSE),"0")</f>
        <v>520</v>
      </c>
      <c r="G37" s="368">
        <f>IFERROR(VLOOKUP(A37,'Control -LR-ES Octubre 2023'!$I$7:$O$23,5,FALSE),"0")</f>
        <v>0</v>
      </c>
      <c r="H37" s="368">
        <f>IFERROR(VLOOKUP(A37,'Control -LR-ES Octubre 2023'!$I$7:$O$23,4,FALSE),"0")</f>
        <v>0</v>
      </c>
      <c r="I37" s="326">
        <f t="shared" si="1"/>
        <v>520</v>
      </c>
      <c r="J37" s="375" t="s">
        <v>12</v>
      </c>
      <c r="K37" s="385">
        <f t="shared" si="2"/>
        <v>1705.6</v>
      </c>
      <c r="L37" s="454">
        <f>D37*200</f>
        <v>656</v>
      </c>
      <c r="M37" s="373" t="s">
        <v>75</v>
      </c>
      <c r="N37" s="477">
        <f>I37/200</f>
        <v>2.6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Octubre 2023'!$I$7:$O$23,3,FALSE),"0")</f>
        <v>0</v>
      </c>
      <c r="F38" s="368" t="str">
        <f>IFERROR(VLOOKUP(A38,'Control -LR-ES Octubre 2023'!$I$7:$O$23,2,FALSE),"0")</f>
        <v>0</v>
      </c>
      <c r="G38" s="368" t="str">
        <f>IFERROR(VLOOKUP(A38,'Control -LR-ES Octubre 2023'!$I$7:$O$23,5,FALSE),"0")</f>
        <v>0</v>
      </c>
      <c r="H38" s="368" t="str">
        <f>IFERROR(VLOOKUP(A38,'Control -LR-ES Octubre 2023'!$I$7:$O$23,4,FALSE),"0")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Octubre 2023'!$I$7:$O$23,3,FALSE),"0")</f>
        <v>0</v>
      </c>
      <c r="F39" s="368">
        <f>IFERROR(VLOOKUP(A39,'Control -LR-ES Octubre 2023'!$I$7:$O$23,2,FALSE),"0")</f>
        <v>0</v>
      </c>
      <c r="G39" s="368">
        <f>IFERROR(VLOOKUP(A39,'Control -LR-ES Octubre 2023'!$I$7:$O$23,5,FALSE),"0")</f>
        <v>0</v>
      </c>
      <c r="H39" s="368">
        <f>IFERROR(VLOOKUP(A39,'Control -LR-ES Octubre 2023'!$I$7:$O$23,4,FALSE),"0")</f>
        <v>180</v>
      </c>
      <c r="I39" s="326">
        <f t="shared" si="1"/>
        <v>180</v>
      </c>
      <c r="J39" s="368" t="s">
        <v>12</v>
      </c>
      <c r="K39" s="385">
        <f t="shared" si="2"/>
        <v>982.8</v>
      </c>
      <c r="L39" s="454"/>
      <c r="M39" s="373" t="s">
        <v>189</v>
      </c>
      <c r="N39" s="372">
        <f t="shared" si="3"/>
        <v>180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Octubre 2023'!$I$7:$O$23,3,FALSE),"0")</f>
        <v>0</v>
      </c>
      <c r="F40" s="368" t="str">
        <f>IFERROR(VLOOKUP(A40,'Control -LR-ES Octubre 2023'!$I$7:$O$23,2,FALSE),"0")</f>
        <v>0</v>
      </c>
      <c r="G40" s="368" t="str">
        <f>IFERROR(VLOOKUP(A40,'Control -LR-ES Octubre 2023'!$I$7:$O$23,5,FALSE),"0")</f>
        <v>0</v>
      </c>
      <c r="H40" s="368" t="str">
        <f>IFERROR(VLOOKUP(A40,'Control -LR-ES Octubre 2023'!$I$7:$O$23,4,FALSE),"0")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Octubre 2023'!$I$7:$O$23,3,FALSE),"0")</f>
        <v>0</v>
      </c>
      <c r="F41" s="368" t="str">
        <f>IFERROR(VLOOKUP(A41,'Control -LR-ES Octubre 2023'!$I$7:$O$23,2,FALSE),"0")</f>
        <v>0</v>
      </c>
      <c r="G41" s="368" t="str">
        <f>IFERROR(VLOOKUP(A41,'Control -LR-ES Octubre 2023'!$I$7:$O$23,5,FALSE),"0")</f>
        <v>0</v>
      </c>
      <c r="H41" s="368" t="str">
        <f>IFERROR(VLOOKUP(A41,'Control -LR-ES Octubre 2023'!$I$7:$O$23,4,FALSE),"0")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Octubre 2023'!$I$7:$O$23,3,FALSE),"0")</f>
        <v>0</v>
      </c>
      <c r="F42" s="368" t="str">
        <f>IFERROR(VLOOKUP(A42,'Control -LR-ES Octubre 2023'!$I$7:$O$23,2,FALSE),"0")</f>
        <v>0</v>
      </c>
      <c r="G42" s="368" t="str">
        <f>IFERROR(VLOOKUP(A42,'Control -LR-ES Octubre 2023'!$I$7:$O$23,5,FALSE),"0")</f>
        <v>0</v>
      </c>
      <c r="H42" s="368" t="str">
        <f>IFERROR(VLOOKUP(A42,'Control -LR-ES Octubre 2023'!$I$7:$O$23,4,FALSE),"0")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Octubre 2023'!$I$7:$O$23,3,FALSE),"0")</f>
        <v>0</v>
      </c>
      <c r="F43" s="368" t="str">
        <f>IFERROR(VLOOKUP(A43,'Control -LR-ES Octubre 2023'!$I$7:$O$23,2,FALSE),"0")</f>
        <v>0</v>
      </c>
      <c r="G43" s="368" t="str">
        <f>IFERROR(VLOOKUP(A43,'Control -LR-ES Octubre 2023'!$I$7:$O$23,5,FALSE),"0")</f>
        <v>0</v>
      </c>
      <c r="H43" s="368" t="str">
        <f>IFERROR(VLOOKUP(A43,'Control -LR-ES Octubre 2023'!$I$7:$O$23,4,FALSE),"0")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Octubre 2023'!$I$7:$O$23,3,FALSE),"0")</f>
        <v>0</v>
      </c>
      <c r="F44" s="368">
        <f>IFERROR(VLOOKUP(A44,'Control -LR-ES Octubre 2023'!$I$7:$O$23,2,FALSE),"0")</f>
        <v>170</v>
      </c>
      <c r="G44" s="368">
        <f>IFERROR(VLOOKUP(A44,'Control -LR-ES Octubre 2023'!$I$7:$O$23,5,FALSE),"0")</f>
        <v>0</v>
      </c>
      <c r="H44" s="368">
        <f>IFERROR(VLOOKUP(A44,'Control -LR-ES Octubre 2023'!$I$7:$O$23,4,FALSE),"0")</f>
        <v>0</v>
      </c>
      <c r="I44" s="326">
        <f t="shared" si="1"/>
        <v>170</v>
      </c>
      <c r="J44" s="375" t="s">
        <v>12</v>
      </c>
      <c r="K44" s="385">
        <f t="shared" si="2"/>
        <v>960.50000000000011</v>
      </c>
      <c r="L44" s="480">
        <f>D44*200</f>
        <v>1130</v>
      </c>
      <c r="M44" s="373" t="s">
        <v>399</v>
      </c>
      <c r="N44" s="372">
        <f t="shared" si="3"/>
        <v>170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Octubre 2023'!$I$7:$O$23,3,FALSE),"0")</f>
        <v>0</v>
      </c>
      <c r="F45" s="368" t="str">
        <f>IFERROR(VLOOKUP(A45,'Control -LR-ES Octubre 2023'!$I$7:$O$23,2,FALSE),"0")</f>
        <v>0</v>
      </c>
      <c r="G45" s="368" t="str">
        <f>IFERROR(VLOOKUP(A45,'Control -LR-ES Octubre 2023'!$I$7:$O$23,5,FALSE),"0")</f>
        <v>0</v>
      </c>
      <c r="H45" s="368" t="str">
        <f>IFERROR(VLOOKUP(A45,'Control -LR-ES Octubre 2023'!$I$7:$O$23,4,FALSE),"0")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Octubre 2023'!$I$7:$O$23,3,FALSE),"0")</f>
        <v>0</v>
      </c>
      <c r="F46" s="368" t="str">
        <f>IFERROR(VLOOKUP(A46,'Control -LR-ES Octubre 2023'!$I$7:$O$23,2,FALSE),"0")</f>
        <v>0</v>
      </c>
      <c r="G46" s="368" t="str">
        <f>IFERROR(VLOOKUP(A46,'Control -LR-ES Octubre 2023'!$I$7:$O$23,5,FALSE),"0")</f>
        <v>0</v>
      </c>
      <c r="H46" s="368" t="str">
        <f>IFERROR(VLOOKUP(A46,'Control -LR-ES Octubre 2023'!$I$7:$O$23,4,FALSE),"0")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Octubre 2023'!$I$7:$O$23,3,FALSE),"0")</f>
        <v>0</v>
      </c>
      <c r="F47" s="368" t="str">
        <f>IFERROR(VLOOKUP(A47,'Control -LR-ES Octubre 2023'!$I$7:$O$23,2,FALSE),"0")</f>
        <v>0</v>
      </c>
      <c r="G47" s="368" t="str">
        <f>IFERROR(VLOOKUP(A47,'Control -LR-ES Octubre 2023'!$I$7:$O$23,5,FALSE),"0")</f>
        <v>0</v>
      </c>
      <c r="H47" s="368" t="str">
        <f>IFERROR(VLOOKUP(A47,'Control -LR-ES Octubre 2023'!$I$7:$O$23,4,FALSE),"0")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Octubre 2023'!$I$7:$O$23,3,FALSE),"0")</f>
        <v>0</v>
      </c>
      <c r="F48" s="368" t="str">
        <f>IFERROR(VLOOKUP(A48,'Control -LR-ES Octubre 2023'!$I$7:$O$23,2,FALSE),"0")</f>
        <v>0</v>
      </c>
      <c r="G48" s="368" t="str">
        <f>IFERROR(VLOOKUP(A48,'Control -LR-ES Octubre 2023'!$I$7:$O$23,5,FALSE),"0")</f>
        <v>0</v>
      </c>
      <c r="H48" s="368" t="str">
        <f>IFERROR(VLOOKUP(A48,'Control -LR-ES Octubre 2023'!$I$7:$O$23,4,FALSE),"0")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Octubre 2023'!$I$7:$O$23,3,FALSE),"0")</f>
        <v>420</v>
      </c>
      <c r="F49" s="368">
        <f>IFERROR(VLOOKUP(A49,'Control -LR-ES Octubre 2023'!$I$7:$O$23,2,FALSE),"0")</f>
        <v>0</v>
      </c>
      <c r="G49" s="368">
        <f>IFERROR(VLOOKUP(A49,'Control -LR-ES Octubre 2023'!$I$7:$O$23,5,FALSE),"0")</f>
        <v>0</v>
      </c>
      <c r="H49" s="368">
        <f>IFERROR(VLOOKUP(A49,'Control -LR-ES Octubre 2023'!$I$7:$O$23,4,FALSE),"0")</f>
        <v>0</v>
      </c>
      <c r="I49" s="326">
        <f t="shared" si="1"/>
        <v>420</v>
      </c>
      <c r="J49" s="375" t="s">
        <v>12</v>
      </c>
      <c r="K49" s="385">
        <f t="shared" si="2"/>
        <v>2612.4</v>
      </c>
      <c r="L49" s="454"/>
      <c r="M49" s="373" t="s">
        <v>336</v>
      </c>
      <c r="N49" s="372">
        <f t="shared" si="3"/>
        <v>420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Octubre 2023'!$I$7:$O$23,3,FALSE),"0")</f>
        <v>0</v>
      </c>
      <c r="F50" s="368" t="str">
        <f>IFERROR(VLOOKUP(A50,'Control -LR-ES Octubre 2023'!$I$7:$O$23,2,FALSE),"0")</f>
        <v>0</v>
      </c>
      <c r="G50" s="368" t="str">
        <f>IFERROR(VLOOKUP(A50,'Control -LR-ES Octubre 2023'!$I$7:$O$23,5,FALSE),"0")</f>
        <v>0</v>
      </c>
      <c r="H50" s="368" t="str">
        <f>IFERROR(VLOOKUP(A50,'Control -LR-ES Octubre 2023'!$I$7:$O$23,4,FALSE),"0")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Octubre 2023'!$I$7:$O$23,3,FALSE),"0")</f>
        <v>0</v>
      </c>
      <c r="F51" s="368" t="str">
        <f>IFERROR(VLOOKUP(A51,'Control -LR-ES Octubre 2023'!$I$7:$O$23,2,FALSE),"0")</f>
        <v>0</v>
      </c>
      <c r="G51" s="368" t="str">
        <f>IFERROR(VLOOKUP(A51,'Control -LR-ES Octubre 2023'!$I$7:$O$23,5,FALSE),"0")</f>
        <v>0</v>
      </c>
      <c r="H51" s="368" t="str">
        <f>IFERROR(VLOOKUP(A51,'Control -LR-ES Octubre 2023'!$I$7:$O$23,4,FALSE),"0")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Octubre 2023'!$I$7:$O$23,3,FALSE),"0")</f>
        <v>0</v>
      </c>
      <c r="F52" s="368" t="str">
        <f>IFERROR(VLOOKUP(A52,'Control -LR-ES Octubre 2023'!$I$7:$O$23,2,FALSE),"0")</f>
        <v>0</v>
      </c>
      <c r="G52" s="368" t="str">
        <f>IFERROR(VLOOKUP(A52,'Control -LR-ES Octubre 2023'!$I$7:$O$23,5,FALSE),"0")</f>
        <v>0</v>
      </c>
      <c r="H52" s="368" t="str">
        <f>IFERROR(VLOOKUP(A52,'Control -LR-ES Octubre 2023'!$I$7:$O$23,4,FALSE),"0")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Octubre 2023'!$I$7:$O$23,3,FALSE),"0")</f>
        <v>0</v>
      </c>
      <c r="F53" s="368">
        <f>IFERROR(VLOOKUP(A53,'Control -LR-ES Octubre 2023'!$I$7:$O$23,2,FALSE),"0")</f>
        <v>0</v>
      </c>
      <c r="G53" s="368">
        <f>IFERROR(VLOOKUP(A53,'Control -LR-ES Octubre 2023'!$I$7:$O$23,5,FALSE),"0")</f>
        <v>0</v>
      </c>
      <c r="H53" s="368">
        <f>IFERROR(VLOOKUP(A53,'Control -LR-ES Octubre 2023'!$I$7:$O$23,4,FALSE),"0")</f>
        <v>100</v>
      </c>
      <c r="I53" s="326">
        <f t="shared" si="1"/>
        <v>100</v>
      </c>
      <c r="J53" s="375"/>
      <c r="K53" s="385">
        <f t="shared" si="2"/>
        <v>321</v>
      </c>
      <c r="L53" s="454"/>
      <c r="M53" s="373" t="s">
        <v>261</v>
      </c>
      <c r="N53" s="477">
        <f>I53/200</f>
        <v>0.5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Octubre 2023'!$I$7:$O$23,3,FALSE),"0")</f>
        <v>740</v>
      </c>
      <c r="F54" s="368">
        <f>IFERROR(VLOOKUP(A54,'Control -LR-ES Octubre 2023'!$I$7:$O$23,2,FALSE),"0")</f>
        <v>0</v>
      </c>
      <c r="G54" s="368">
        <f>IFERROR(VLOOKUP(A54,'Control -LR-ES Octubre 2023'!$I$7:$O$23,5,FALSE),"0")</f>
        <v>0</v>
      </c>
      <c r="H54" s="368">
        <f>IFERROR(VLOOKUP(A54,'Control -LR-ES Octubre 2023'!$I$7:$O$23,4,FALSE),"0")</f>
        <v>0</v>
      </c>
      <c r="I54" s="326">
        <f t="shared" si="1"/>
        <v>740</v>
      </c>
      <c r="J54" s="375" t="s">
        <v>12</v>
      </c>
      <c r="K54" s="385">
        <f t="shared" si="2"/>
        <v>4136.5999999999995</v>
      </c>
      <c r="L54" s="454"/>
      <c r="M54" s="373">
        <v>20002380</v>
      </c>
      <c r="N54" s="372">
        <f t="shared" si="3"/>
        <v>740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Octubre 2023'!$I$7:$O$23,3,FALSE),"0")</f>
        <v>0</v>
      </c>
      <c r="F55" s="368" t="str">
        <f>IFERROR(VLOOKUP(A55,'Control -LR-ES Octubre 2023'!$I$7:$O$23,2,FALSE),"0")</f>
        <v>0</v>
      </c>
      <c r="G55" s="368" t="str">
        <f>IFERROR(VLOOKUP(A55,'Control -LR-ES Octubre 2023'!$I$7:$O$23,5,FALSE),"0")</f>
        <v>0</v>
      </c>
      <c r="H55" s="368" t="str">
        <f>IFERROR(VLOOKUP(A55,'Control -LR-ES Octubre 2023'!$I$7:$O$23,4,FALSE),"0")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1220</v>
      </c>
      <c r="F56" s="326">
        <f>SUM(F8:F55)</f>
        <v>3900</v>
      </c>
      <c r="G56" s="326">
        <f>SUM(G8:G55)</f>
        <v>90</v>
      </c>
      <c r="H56" s="326">
        <f>SUM(H8:H55)</f>
        <v>780</v>
      </c>
      <c r="I56" s="333">
        <f>SUM(I8:I55)</f>
        <v>5990</v>
      </c>
      <c r="J56" s="390" t="s">
        <v>12</v>
      </c>
      <c r="K56" s="461">
        <f>SUM(K8:K55)</f>
        <v>31386.699999999997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31386.699999999997</v>
      </c>
      <c r="L58" s="493">
        <v>80093707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03">
        <v>500000000</v>
      </c>
      <c r="C59" s="559" t="s">
        <v>311</v>
      </c>
      <c r="D59" s="542"/>
      <c r="E59" s="542"/>
      <c r="F59" s="542"/>
      <c r="G59" s="542"/>
      <c r="H59" s="542"/>
      <c r="I59" s="542"/>
      <c r="J59" s="463">
        <f>K59/$K$58</f>
        <v>0.22341947385357494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7012.4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03"/>
      <c r="C60" s="559" t="s">
        <v>313</v>
      </c>
      <c r="D60" s="542"/>
      <c r="E60" s="542"/>
      <c r="F60" s="542"/>
      <c r="G60" s="542"/>
      <c r="H60" s="542"/>
      <c r="I60" s="542"/>
      <c r="J60" s="463">
        <f>K60/$K$58</f>
        <v>0.61905520491163457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19430.099999999999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03"/>
      <c r="C61" s="571" t="s">
        <v>312</v>
      </c>
      <c r="D61" s="601"/>
      <c r="E61" s="601"/>
      <c r="F61" s="601"/>
      <c r="G61" s="601"/>
      <c r="H61" s="601"/>
      <c r="I61" s="601"/>
      <c r="J61" s="463">
        <f>K61/$K$58</f>
        <v>8.7744171894464859E-3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275.39999999999998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03"/>
      <c r="C62" s="571" t="s">
        <v>314</v>
      </c>
      <c r="D62" s="601"/>
      <c r="E62" s="601"/>
      <c r="F62" s="601"/>
      <c r="G62" s="601"/>
      <c r="H62" s="601"/>
      <c r="I62" s="601"/>
      <c r="J62" s="463">
        <f>K62/$K$58</f>
        <v>0.14875090404534408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4668.8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03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04">
        <v>500000000</v>
      </c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605">
        <v>80093709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03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60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03"/>
      <c r="C66" s="579" t="s">
        <v>305</v>
      </c>
      <c r="D66" s="579"/>
      <c r="E66" s="579"/>
      <c r="F66" s="579"/>
      <c r="G66" s="579"/>
      <c r="H66" s="394">
        <f>'Certifi, servi.EM Octubre 2023'!F63</f>
        <v>3049846.216186909</v>
      </c>
      <c r="I66" s="279">
        <v>0.3</v>
      </c>
      <c r="J66" s="368" t="s">
        <v>10</v>
      </c>
      <c r="K66" s="395">
        <f>(H66*I66)</f>
        <v>914953.8648560727</v>
      </c>
      <c r="L66" s="605">
        <v>80093708</v>
      </c>
      <c r="M66" s="342">
        <v>20002369</v>
      </c>
      <c r="N66" s="381">
        <f>H66</f>
        <v>3049846.216186909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03"/>
      <c r="C67" s="594" t="s">
        <v>316</v>
      </c>
      <c r="D67" s="594"/>
      <c r="E67" s="594"/>
      <c r="F67" s="594"/>
      <c r="G67" s="594"/>
      <c r="H67" s="394">
        <f>'Certifi, servi.EM Octubre 2023'!F63</f>
        <v>3049846.216186909</v>
      </c>
      <c r="I67" s="279">
        <v>0.1</v>
      </c>
      <c r="J67" s="368" t="s">
        <v>10</v>
      </c>
      <c r="K67" s="395">
        <f>(H67*I67)</f>
        <v>304984.6216186909</v>
      </c>
      <c r="L67" s="60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32224.691999999995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1219938.4864747636</v>
      </c>
      <c r="J70" s="565"/>
      <c r="K70" s="541"/>
      <c r="L70" s="474">
        <f>I70/350</f>
        <v>3485.538532785039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>
        <f>L70+I69</f>
        <v>35710.230532785034</v>
      </c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>
        <f>L72+'Certifi, servi.EM Octubre 2023'!J69</f>
        <v>136834.71633196261</v>
      </c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380,00"/>
        <filter val="100,00"/>
        <filter val="170,00"/>
        <filter val="180,00"/>
        <filter val="300,00"/>
        <filter val="330,00"/>
        <filter val="420,00"/>
        <filter val="5.990,00"/>
        <filter val="500,00"/>
        <filter val="520,00"/>
        <filter val="550,00"/>
        <filter val="60,00"/>
        <filter val="650,00"/>
        <filter val="740,00"/>
        <filter val="90,00"/>
      </filters>
    </filterColumn>
  </autoFilter>
  <mergeCells count="26">
    <mergeCell ref="B5:K5"/>
    <mergeCell ref="L5:M5"/>
    <mergeCell ref="B2:K2"/>
    <mergeCell ref="B3:K3"/>
    <mergeCell ref="L3:M3"/>
    <mergeCell ref="B4:K4"/>
    <mergeCell ref="L4:M4"/>
    <mergeCell ref="C56:D56"/>
    <mergeCell ref="C58:I58"/>
    <mergeCell ref="B59:B63"/>
    <mergeCell ref="C59:I59"/>
    <mergeCell ref="C60:I60"/>
    <mergeCell ref="C61:I61"/>
    <mergeCell ref="C62:I62"/>
    <mergeCell ref="I69:K69"/>
    <mergeCell ref="B70:G70"/>
    <mergeCell ref="I70:K70"/>
    <mergeCell ref="H77:K77"/>
    <mergeCell ref="L64:L65"/>
    <mergeCell ref="L66:L67"/>
    <mergeCell ref="B64:B67"/>
    <mergeCell ref="C64:G64"/>
    <mergeCell ref="C65:G65"/>
    <mergeCell ref="C66:G66"/>
    <mergeCell ref="C67:G67"/>
    <mergeCell ref="B69:G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4" orientation="portrait" r:id="rId1"/>
  <headerFooter alignWithMargins="0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0193A-16C3-4661-B926-A28FA9CD3600}">
  <sheetPr>
    <pageSetUpPr fitToPage="1"/>
  </sheetPr>
  <dimension ref="A1:O96"/>
  <sheetViews>
    <sheetView zoomScale="98" zoomScaleNormal="98" workbookViewId="0">
      <selection activeCell="I22" sqref="I8:I22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21.28515625" style="356" customWidth="1"/>
    <col min="8" max="8" width="6" style="356" customWidth="1"/>
    <col min="9" max="9" width="26.42578125" style="356" bestFit="1" customWidth="1"/>
    <col min="10" max="10" width="23.42578125" style="356" bestFit="1" customWidth="1"/>
    <col min="11" max="11" width="11.85546875" style="356" bestFit="1" customWidth="1"/>
    <col min="12" max="12" width="12.28515625" style="356" bestFit="1" customWidth="1"/>
    <col min="13" max="13" width="10.140625" style="393" bestFit="1" customWidth="1"/>
    <col min="14" max="14" width="11.42578125" style="356" bestFit="1" customWidth="1"/>
    <col min="15" max="16" width="13.42578125" style="356" bestFit="1" customWidth="1"/>
    <col min="17" max="16384" width="11.42578125" style="356"/>
  </cols>
  <sheetData>
    <row r="1" spans="2:15" x14ac:dyDescent="0.2">
      <c r="C1" s="393" t="s">
        <v>102</v>
      </c>
    </row>
    <row r="3" spans="2:15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  <c r="G3" s="494"/>
    </row>
    <row r="4" spans="2:15" x14ac:dyDescent="0.2">
      <c r="B4" s="368">
        <v>80093540</v>
      </c>
      <c r="C4" s="438">
        <v>37552</v>
      </c>
      <c r="D4" s="368" t="s">
        <v>65</v>
      </c>
      <c r="E4" s="368">
        <v>1380</v>
      </c>
      <c r="F4" s="368" t="s">
        <v>323</v>
      </c>
      <c r="G4" s="393"/>
      <c r="H4" s="393"/>
    </row>
    <row r="5" spans="2:15" x14ac:dyDescent="0.2">
      <c r="B5" s="368">
        <v>80093540</v>
      </c>
      <c r="C5" s="438">
        <v>45222</v>
      </c>
      <c r="D5" s="368" t="s">
        <v>377</v>
      </c>
      <c r="E5" s="368">
        <v>170</v>
      </c>
      <c r="F5" s="368" t="s">
        <v>323</v>
      </c>
      <c r="G5" s="393"/>
      <c r="H5" s="393"/>
    </row>
    <row r="6" spans="2:15" x14ac:dyDescent="0.2">
      <c r="B6" s="368">
        <v>80093540</v>
      </c>
      <c r="C6" s="438">
        <v>45222</v>
      </c>
      <c r="D6" s="368" t="s">
        <v>356</v>
      </c>
      <c r="E6" s="368">
        <v>60</v>
      </c>
      <c r="F6" s="368" t="s">
        <v>324</v>
      </c>
      <c r="G6" s="393"/>
      <c r="H6" s="393"/>
      <c r="I6" s="53" t="s">
        <v>25</v>
      </c>
      <c r="J6" s="53" t="s">
        <v>129</v>
      </c>
      <c r="K6"/>
      <c r="L6"/>
      <c r="M6"/>
      <c r="N6"/>
      <c r="O6"/>
    </row>
    <row r="7" spans="2:15" x14ac:dyDescent="0.2">
      <c r="B7" s="368">
        <v>80093540</v>
      </c>
      <c r="C7" s="438">
        <v>45222</v>
      </c>
      <c r="D7" s="368" t="s">
        <v>77</v>
      </c>
      <c r="E7" s="368">
        <v>180</v>
      </c>
      <c r="F7" s="368" t="s">
        <v>325</v>
      </c>
      <c r="G7" s="393"/>
      <c r="H7" s="393"/>
      <c r="I7" s="53" t="s">
        <v>23</v>
      </c>
      <c r="J7" t="s">
        <v>323</v>
      </c>
      <c r="K7" t="s">
        <v>324</v>
      </c>
      <c r="L7" t="s">
        <v>325</v>
      </c>
      <c r="M7" t="s">
        <v>326</v>
      </c>
      <c r="N7" t="s">
        <v>109</v>
      </c>
      <c r="O7" t="s">
        <v>24</v>
      </c>
    </row>
    <row r="8" spans="2:15" x14ac:dyDescent="0.2">
      <c r="B8" s="368">
        <v>80093540</v>
      </c>
      <c r="C8" s="438">
        <v>45222</v>
      </c>
      <c r="D8" s="368" t="s">
        <v>261</v>
      </c>
      <c r="E8" s="368">
        <v>100</v>
      </c>
      <c r="F8" s="368" t="s">
        <v>325</v>
      </c>
      <c r="G8" s="393"/>
      <c r="I8" s="54" t="s">
        <v>32</v>
      </c>
      <c r="J8" s="496">
        <v>550</v>
      </c>
      <c r="K8" s="496"/>
      <c r="L8" s="496"/>
      <c r="M8" s="496"/>
      <c r="N8" s="496"/>
      <c r="O8" s="496">
        <v>550</v>
      </c>
    </row>
    <row r="9" spans="2:15" x14ac:dyDescent="0.2">
      <c r="B9" s="368">
        <v>80093540</v>
      </c>
      <c r="C9" s="438">
        <v>45222</v>
      </c>
      <c r="D9" s="368" t="s">
        <v>369</v>
      </c>
      <c r="E9" s="368">
        <v>100</v>
      </c>
      <c r="F9" s="368" t="s">
        <v>325</v>
      </c>
      <c r="G9" s="393"/>
      <c r="I9" s="54" t="s">
        <v>69</v>
      </c>
      <c r="J9" s="496">
        <v>330</v>
      </c>
      <c r="K9" s="496"/>
      <c r="L9" s="496"/>
      <c r="M9" s="496"/>
      <c r="N9" s="496"/>
      <c r="O9" s="496">
        <v>330</v>
      </c>
    </row>
    <row r="10" spans="2:15" x14ac:dyDescent="0.2">
      <c r="B10" s="368">
        <v>80093540</v>
      </c>
      <c r="C10" s="438">
        <v>45222</v>
      </c>
      <c r="D10" s="368" t="s">
        <v>37</v>
      </c>
      <c r="E10" s="368">
        <v>90</v>
      </c>
      <c r="F10" s="368" t="s">
        <v>326</v>
      </c>
      <c r="G10" s="393"/>
      <c r="I10" s="54" t="s">
        <v>65</v>
      </c>
      <c r="J10" s="496">
        <v>1380</v>
      </c>
      <c r="K10" s="496"/>
      <c r="L10" s="496"/>
      <c r="M10" s="496"/>
      <c r="N10" s="496"/>
      <c r="O10" s="496">
        <v>1380</v>
      </c>
    </row>
    <row r="11" spans="2:15" x14ac:dyDescent="0.2">
      <c r="B11" s="368">
        <v>80093540</v>
      </c>
      <c r="C11" s="438">
        <v>45222</v>
      </c>
      <c r="D11" s="368" t="s">
        <v>32</v>
      </c>
      <c r="E11" s="368">
        <v>550</v>
      </c>
      <c r="F11" s="368" t="s">
        <v>323</v>
      </c>
      <c r="G11" s="393"/>
      <c r="I11" s="54" t="s">
        <v>329</v>
      </c>
      <c r="J11" s="496"/>
      <c r="K11" s="496">
        <v>420</v>
      </c>
      <c r="L11" s="496"/>
      <c r="M11" s="496"/>
      <c r="N11" s="496"/>
      <c r="O11" s="496">
        <v>420</v>
      </c>
    </row>
    <row r="12" spans="2:15" x14ac:dyDescent="0.2">
      <c r="B12" s="368">
        <v>80093540</v>
      </c>
      <c r="C12" s="438">
        <v>45222</v>
      </c>
      <c r="D12" s="368" t="s">
        <v>69</v>
      </c>
      <c r="E12" s="368">
        <v>330</v>
      </c>
      <c r="F12" s="368" t="s">
        <v>323</v>
      </c>
      <c r="G12" s="393"/>
      <c r="I12" s="54" t="s">
        <v>77</v>
      </c>
      <c r="J12" s="496"/>
      <c r="K12" s="496"/>
      <c r="L12" s="496">
        <v>180</v>
      </c>
      <c r="M12" s="496"/>
      <c r="N12" s="496"/>
      <c r="O12" s="496">
        <v>180</v>
      </c>
    </row>
    <row r="13" spans="2:15" x14ac:dyDescent="0.2">
      <c r="B13" s="368">
        <v>80093540</v>
      </c>
      <c r="C13" s="438">
        <v>45222</v>
      </c>
      <c r="D13" s="368" t="s">
        <v>354</v>
      </c>
      <c r="E13" s="368">
        <v>650</v>
      </c>
      <c r="F13" s="368" t="s">
        <v>323</v>
      </c>
      <c r="G13" s="393"/>
      <c r="I13" s="54" t="s">
        <v>37</v>
      </c>
      <c r="J13" s="496"/>
      <c r="K13" s="496"/>
      <c r="L13" s="496"/>
      <c r="M13" s="496">
        <v>90</v>
      </c>
      <c r="N13" s="496"/>
      <c r="O13" s="496">
        <v>90</v>
      </c>
    </row>
    <row r="14" spans="2:15" x14ac:dyDescent="0.2">
      <c r="B14" s="368">
        <v>80093540</v>
      </c>
      <c r="C14" s="438">
        <v>45222</v>
      </c>
      <c r="D14" s="368" t="s">
        <v>371</v>
      </c>
      <c r="E14" s="368">
        <v>520</v>
      </c>
      <c r="F14" s="368" t="s">
        <v>323</v>
      </c>
      <c r="G14" s="393"/>
      <c r="I14" s="54" t="s">
        <v>109</v>
      </c>
      <c r="J14" s="496"/>
      <c r="K14" s="496"/>
      <c r="L14" s="496"/>
      <c r="M14" s="496"/>
      <c r="N14" s="496"/>
      <c r="O14" s="496"/>
    </row>
    <row r="15" spans="2:15" x14ac:dyDescent="0.2">
      <c r="B15" s="368">
        <v>80093540</v>
      </c>
      <c r="C15" s="438">
        <v>45222</v>
      </c>
      <c r="D15" s="368" t="s">
        <v>359</v>
      </c>
      <c r="E15" s="368">
        <v>300</v>
      </c>
      <c r="F15" s="368" t="s">
        <v>323</v>
      </c>
      <c r="G15" s="393"/>
      <c r="I15" s="54" t="s">
        <v>354</v>
      </c>
      <c r="J15" s="496">
        <v>650</v>
      </c>
      <c r="K15" s="496"/>
      <c r="L15" s="496"/>
      <c r="M15" s="496"/>
      <c r="N15" s="496"/>
      <c r="O15" s="496">
        <v>650</v>
      </c>
    </row>
    <row r="16" spans="2:15" x14ac:dyDescent="0.2">
      <c r="B16" s="368">
        <v>80093540</v>
      </c>
      <c r="C16" s="438">
        <v>45222</v>
      </c>
      <c r="D16" s="368" t="s">
        <v>329</v>
      </c>
      <c r="E16" s="368">
        <v>420</v>
      </c>
      <c r="F16" s="368" t="s">
        <v>324</v>
      </c>
      <c r="G16" s="393"/>
      <c r="I16" s="54" t="s">
        <v>369</v>
      </c>
      <c r="J16" s="496"/>
      <c r="K16" s="496"/>
      <c r="L16" s="496">
        <v>500</v>
      </c>
      <c r="M16" s="496"/>
      <c r="N16" s="496"/>
      <c r="O16" s="496">
        <v>500</v>
      </c>
    </row>
    <row r="17" spans="2:15" x14ac:dyDescent="0.2">
      <c r="B17" s="368">
        <v>80093610</v>
      </c>
      <c r="C17" s="438">
        <v>45222</v>
      </c>
      <c r="D17" s="368" t="s">
        <v>369</v>
      </c>
      <c r="E17" s="368">
        <v>400</v>
      </c>
      <c r="F17" s="368" t="s">
        <v>325</v>
      </c>
      <c r="G17" s="393"/>
      <c r="I17" s="54" t="s">
        <v>356</v>
      </c>
      <c r="J17" s="496"/>
      <c r="K17" s="496">
        <v>60</v>
      </c>
      <c r="L17" s="496"/>
      <c r="M17" s="496"/>
      <c r="N17" s="496"/>
      <c r="O17" s="496">
        <v>60</v>
      </c>
    </row>
    <row r="18" spans="2:15" x14ac:dyDescent="0.2">
      <c r="B18" s="368" t="s">
        <v>447</v>
      </c>
      <c r="C18" s="438">
        <v>45219</v>
      </c>
      <c r="D18" s="368" t="s">
        <v>384</v>
      </c>
      <c r="E18" s="368">
        <v>740</v>
      </c>
      <c r="F18" s="368" t="s">
        <v>324</v>
      </c>
      <c r="G18" s="393"/>
      <c r="I18" s="54" t="s">
        <v>371</v>
      </c>
      <c r="J18" s="496">
        <v>520</v>
      </c>
      <c r="K18" s="496"/>
      <c r="L18" s="496"/>
      <c r="M18" s="496"/>
      <c r="N18" s="496"/>
      <c r="O18" s="496">
        <v>520</v>
      </c>
    </row>
    <row r="19" spans="2:15" x14ac:dyDescent="0.2">
      <c r="B19" s="368"/>
      <c r="C19" s="438"/>
      <c r="D19" s="368"/>
      <c r="E19" s="368"/>
      <c r="F19" s="368"/>
      <c r="G19" s="393"/>
      <c r="I19" s="54" t="s">
        <v>384</v>
      </c>
      <c r="J19" s="496"/>
      <c r="K19" s="496">
        <v>740</v>
      </c>
      <c r="L19" s="496"/>
      <c r="M19" s="496"/>
      <c r="N19" s="496"/>
      <c r="O19" s="496">
        <v>740</v>
      </c>
    </row>
    <row r="20" spans="2:15" x14ac:dyDescent="0.2">
      <c r="B20" s="368"/>
      <c r="C20" s="438"/>
      <c r="D20" s="368"/>
      <c r="E20" s="368"/>
      <c r="F20" s="368"/>
      <c r="G20" s="393"/>
      <c r="I20" s="54" t="s">
        <v>261</v>
      </c>
      <c r="J20" s="496"/>
      <c r="K20" s="496"/>
      <c r="L20" s="496">
        <v>100</v>
      </c>
      <c r="M20" s="496"/>
      <c r="N20" s="496"/>
      <c r="O20" s="496">
        <v>100</v>
      </c>
    </row>
    <row r="21" spans="2:15" x14ac:dyDescent="0.2">
      <c r="B21" s="368"/>
      <c r="C21" s="438"/>
      <c r="D21" s="368"/>
      <c r="E21" s="368"/>
      <c r="F21" s="368"/>
      <c r="G21" s="393"/>
      <c r="I21" s="54" t="s">
        <v>377</v>
      </c>
      <c r="J21" s="496">
        <v>170</v>
      </c>
      <c r="K21" s="496"/>
      <c r="L21" s="496"/>
      <c r="M21" s="496"/>
      <c r="N21" s="496"/>
      <c r="O21" s="496">
        <v>170</v>
      </c>
    </row>
    <row r="22" spans="2:15" x14ac:dyDescent="0.2">
      <c r="B22" s="368"/>
      <c r="C22" s="438"/>
      <c r="D22" s="368"/>
      <c r="E22" s="368"/>
      <c r="F22" s="368"/>
      <c r="G22" s="393"/>
      <c r="I22" s="54" t="s">
        <v>359</v>
      </c>
      <c r="J22" s="496">
        <v>300</v>
      </c>
      <c r="K22" s="496"/>
      <c r="L22" s="496"/>
      <c r="M22" s="496"/>
      <c r="N22" s="496"/>
      <c r="O22" s="496">
        <v>300</v>
      </c>
    </row>
    <row r="23" spans="2:15" x14ac:dyDescent="0.2">
      <c r="B23" s="368"/>
      <c r="C23" s="438"/>
      <c r="D23" s="368"/>
      <c r="E23" s="368"/>
      <c r="F23" s="368"/>
      <c r="G23" s="393"/>
      <c r="I23" s="54" t="s">
        <v>24</v>
      </c>
      <c r="J23" s="496">
        <v>3900</v>
      </c>
      <c r="K23" s="496">
        <v>1220</v>
      </c>
      <c r="L23" s="496">
        <v>780</v>
      </c>
      <c r="M23" s="496">
        <v>90</v>
      </c>
      <c r="N23" s="496"/>
      <c r="O23" s="496">
        <v>5990</v>
      </c>
    </row>
    <row r="24" spans="2:15" x14ac:dyDescent="0.2">
      <c r="B24" s="368"/>
      <c r="C24" s="438"/>
      <c r="D24" s="368"/>
      <c r="E24" s="368"/>
      <c r="F24" s="368"/>
      <c r="G24" s="393"/>
      <c r="I24"/>
      <c r="J24"/>
      <c r="K24"/>
      <c r="L24"/>
      <c r="M24"/>
      <c r="N24"/>
      <c r="O24"/>
    </row>
    <row r="25" spans="2:15" x14ac:dyDescent="0.2">
      <c r="B25" s="368"/>
      <c r="C25" s="438"/>
      <c r="D25" s="368"/>
      <c r="E25" s="368"/>
      <c r="F25" s="368"/>
      <c r="G25" s="393"/>
      <c r="I25"/>
      <c r="J25" s="326"/>
    </row>
    <row r="26" spans="2:15" x14ac:dyDescent="0.2">
      <c r="B26" s="368"/>
      <c r="C26" s="438"/>
      <c r="D26" s="368"/>
      <c r="E26" s="368"/>
      <c r="F26" s="368"/>
      <c r="G26" s="393"/>
      <c r="I26"/>
      <c r="J26" s="326"/>
    </row>
    <row r="27" spans="2:15" x14ac:dyDescent="0.2">
      <c r="B27" s="368"/>
      <c r="C27" s="438"/>
      <c r="D27" s="368"/>
      <c r="E27" s="368"/>
      <c r="F27" s="368"/>
      <c r="G27" s="393"/>
      <c r="I27"/>
      <c r="J27" s="326"/>
    </row>
    <row r="28" spans="2:15" x14ac:dyDescent="0.2">
      <c r="B28" s="368"/>
      <c r="C28" s="438"/>
      <c r="D28" s="368"/>
      <c r="E28" s="368"/>
      <c r="F28" s="368"/>
      <c r="G28" s="393"/>
      <c r="I28"/>
      <c r="J28" s="326"/>
    </row>
    <row r="29" spans="2:15" x14ac:dyDescent="0.2">
      <c r="B29" s="368"/>
      <c r="C29" s="438"/>
      <c r="D29" s="368"/>
      <c r="E29" s="368"/>
      <c r="F29" s="368"/>
      <c r="G29" s="393"/>
      <c r="I29"/>
      <c r="J29" s="326"/>
    </row>
    <row r="30" spans="2:15" x14ac:dyDescent="0.2">
      <c r="B30" s="445"/>
      <c r="C30" s="446"/>
      <c r="D30" s="445"/>
      <c r="E30" s="445"/>
      <c r="F30" s="368"/>
      <c r="G30" s="393"/>
      <c r="I30"/>
      <c r="J30" s="326"/>
    </row>
    <row r="31" spans="2:15" x14ac:dyDescent="0.2">
      <c r="I31"/>
      <c r="J31" s="326"/>
    </row>
    <row r="32" spans="2:15" x14ac:dyDescent="0.2">
      <c r="I32"/>
      <c r="J32" s="326"/>
    </row>
    <row r="33" spans="2:10" x14ac:dyDescent="0.2">
      <c r="I33"/>
      <c r="J33" s="326"/>
    </row>
    <row r="34" spans="2:10" x14ac:dyDescent="0.2">
      <c r="I34"/>
      <c r="J34" s="326"/>
    </row>
    <row r="35" spans="2:10" x14ac:dyDescent="0.2">
      <c r="I35"/>
      <c r="J35" s="326"/>
    </row>
    <row r="36" spans="2:10" x14ac:dyDescent="0.2">
      <c r="C36" s="447"/>
      <c r="F36" s="368"/>
      <c r="G36" s="393"/>
    </row>
    <row r="37" spans="2:10" x14ac:dyDescent="0.2">
      <c r="C37" s="356"/>
      <c r="D37" s="356"/>
      <c r="E37" s="356"/>
      <c r="F37" s="368"/>
      <c r="G37" s="393"/>
    </row>
    <row r="38" spans="2:10" x14ac:dyDescent="0.2">
      <c r="C38" s="356"/>
      <c r="D38" s="356"/>
      <c r="E38" s="356"/>
      <c r="F38" s="368"/>
      <c r="G38" s="393"/>
    </row>
    <row r="39" spans="2:10" x14ac:dyDescent="0.2">
      <c r="B39" s="356"/>
      <c r="C39" s="356"/>
      <c r="D39" s="356"/>
      <c r="E39" s="356"/>
      <c r="F39" s="368"/>
      <c r="G39" s="393"/>
    </row>
    <row r="40" spans="2:10" x14ac:dyDescent="0.2">
      <c r="B40" s="356"/>
      <c r="C40" s="356"/>
      <c r="D40" s="356"/>
      <c r="E40" s="356"/>
      <c r="F40" s="368"/>
      <c r="G40" s="393"/>
    </row>
    <row r="41" spans="2:10" x14ac:dyDescent="0.2">
      <c r="B41" s="356"/>
      <c r="C41" s="356"/>
      <c r="D41" s="356"/>
      <c r="E41" s="356"/>
      <c r="F41" s="368"/>
      <c r="G41" s="393"/>
    </row>
    <row r="42" spans="2:10" x14ac:dyDescent="0.2">
      <c r="B42" s="356"/>
      <c r="C42" s="356"/>
      <c r="D42" s="356"/>
      <c r="E42" s="356"/>
      <c r="F42" s="368"/>
      <c r="G42" s="393"/>
    </row>
    <row r="43" spans="2:10" x14ac:dyDescent="0.2">
      <c r="B43" s="356"/>
      <c r="C43" s="356"/>
      <c r="D43" s="356"/>
      <c r="E43" s="356"/>
      <c r="F43" s="368"/>
      <c r="G43" s="393"/>
    </row>
    <row r="44" spans="2:10" x14ac:dyDescent="0.2">
      <c r="B44" s="356"/>
      <c r="C44" s="356"/>
      <c r="D44" s="356"/>
      <c r="E44" s="356"/>
    </row>
    <row r="45" spans="2:10" x14ac:dyDescent="0.2">
      <c r="B45" s="356"/>
      <c r="C45" s="356"/>
      <c r="D45" s="356"/>
      <c r="E45" s="356"/>
    </row>
    <row r="46" spans="2:10" x14ac:dyDescent="0.2">
      <c r="B46" s="356"/>
      <c r="C46" s="356"/>
      <c r="D46" s="356"/>
      <c r="E46" s="470"/>
    </row>
    <row r="47" spans="2:10" x14ac:dyDescent="0.2">
      <c r="B47" s="356"/>
      <c r="C47" s="356"/>
      <c r="D47" s="356"/>
      <c r="E47" s="356"/>
    </row>
    <row r="48" spans="2:10" x14ac:dyDescent="0.2">
      <c r="B48" s="356"/>
      <c r="C48" s="356"/>
      <c r="D48" s="356"/>
      <c r="E48" s="356"/>
    </row>
    <row r="49" spans="1:12" x14ac:dyDescent="0.2">
      <c r="B49" s="356"/>
      <c r="C49" s="356"/>
      <c r="D49" s="356"/>
      <c r="E49" s="356"/>
    </row>
    <row r="50" spans="1:12" x14ac:dyDescent="0.2">
      <c r="B50" t="s">
        <v>32</v>
      </c>
      <c r="C50" s="356" t="s">
        <v>324</v>
      </c>
      <c r="D50" s="356"/>
      <c r="E50" s="356"/>
    </row>
    <row r="51" spans="1:12" x14ac:dyDescent="0.2">
      <c r="B51" t="s">
        <v>31</v>
      </c>
      <c r="C51" s="356" t="s">
        <v>323</v>
      </c>
      <c r="D51" s="356"/>
      <c r="E51" s="356"/>
    </row>
    <row r="52" spans="1:12" x14ac:dyDescent="0.2">
      <c r="B52" t="s">
        <v>37</v>
      </c>
      <c r="C52" s="356" t="s">
        <v>326</v>
      </c>
      <c r="D52" s="356"/>
      <c r="E52" s="356"/>
    </row>
    <row r="53" spans="1:12" x14ac:dyDescent="0.2">
      <c r="B53" t="s">
        <v>353</v>
      </c>
      <c r="C53" s="356" t="s">
        <v>325</v>
      </c>
      <c r="D53" s="356"/>
      <c r="E53" s="356"/>
    </row>
    <row r="54" spans="1:12" x14ac:dyDescent="0.2">
      <c r="B54" t="s">
        <v>354</v>
      </c>
      <c r="C54" s="356"/>
      <c r="D54" s="356"/>
      <c r="E54" s="356"/>
    </row>
    <row r="55" spans="1:12" x14ac:dyDescent="0.2">
      <c r="B55" t="s">
        <v>355</v>
      </c>
      <c r="C55" s="356"/>
      <c r="D55" s="356"/>
      <c r="E55" s="356"/>
    </row>
    <row r="56" spans="1:12" x14ac:dyDescent="0.2">
      <c r="B56" t="s">
        <v>356</v>
      </c>
    </row>
    <row r="57" spans="1:12" x14ac:dyDescent="0.2">
      <c r="B57" t="s">
        <v>357</v>
      </c>
    </row>
    <row r="58" spans="1:12" x14ac:dyDescent="0.2">
      <c r="B58" t="s">
        <v>358</v>
      </c>
    </row>
    <row r="59" spans="1:12" s="393" customFormat="1" x14ac:dyDescent="0.2">
      <c r="A59" s="356"/>
      <c r="B59" t="s">
        <v>359</v>
      </c>
      <c r="F59" s="356"/>
      <c r="G59" s="356"/>
      <c r="H59" s="356"/>
      <c r="I59" s="356"/>
      <c r="J59" s="356"/>
      <c r="K59" s="356"/>
      <c r="L59" s="356"/>
    </row>
    <row r="60" spans="1:12" s="393" customFormat="1" x14ac:dyDescent="0.2">
      <c r="A60" s="356"/>
      <c r="B60" t="s">
        <v>30</v>
      </c>
      <c r="F60" s="356"/>
      <c r="G60" s="356"/>
      <c r="H60" s="356"/>
      <c r="I60" s="356"/>
      <c r="J60" s="356"/>
      <c r="K60" s="356"/>
      <c r="L60" s="356"/>
    </row>
    <row r="61" spans="1:12" s="393" customFormat="1" x14ac:dyDescent="0.2">
      <c r="A61" s="356"/>
      <c r="B61" t="s">
        <v>34</v>
      </c>
      <c r="F61" s="356"/>
      <c r="G61" s="356"/>
      <c r="H61" s="356"/>
      <c r="I61" s="356"/>
      <c r="J61" s="356"/>
      <c r="K61" s="356"/>
      <c r="L61" s="356"/>
    </row>
    <row r="62" spans="1:12" s="393" customFormat="1" x14ac:dyDescent="0.2">
      <c r="A62" s="356"/>
      <c r="B62" t="s">
        <v>33</v>
      </c>
      <c r="F62" s="356"/>
      <c r="G62" s="356"/>
      <c r="H62" s="356"/>
      <c r="I62" s="356"/>
      <c r="J62" s="356"/>
      <c r="K62" s="356"/>
      <c r="L62" s="356"/>
    </row>
    <row r="63" spans="1:12" s="393" customFormat="1" x14ac:dyDescent="0.2">
      <c r="A63" s="356"/>
      <c r="B63" t="s">
        <v>360</v>
      </c>
      <c r="F63" s="356"/>
      <c r="G63" s="356"/>
      <c r="H63" s="356"/>
      <c r="I63" s="356"/>
      <c r="J63" s="356"/>
      <c r="K63" s="356"/>
      <c r="L63" s="356"/>
    </row>
    <row r="64" spans="1:12" s="393" customFormat="1" x14ac:dyDescent="0.2">
      <c r="A64" s="356"/>
      <c r="B64" t="s">
        <v>361</v>
      </c>
      <c r="F64" s="356"/>
      <c r="G64" s="356"/>
      <c r="H64" s="356"/>
      <c r="I64" s="356"/>
      <c r="J64" s="356"/>
      <c r="K64" s="356"/>
      <c r="L64" s="356"/>
    </row>
    <row r="65" spans="1:12" s="393" customFormat="1" x14ac:dyDescent="0.2">
      <c r="A65" s="356"/>
      <c r="B65" t="s">
        <v>362</v>
      </c>
      <c r="F65" s="356"/>
      <c r="G65" s="356"/>
      <c r="H65" s="356"/>
      <c r="I65" s="356"/>
      <c r="J65" s="356"/>
      <c r="K65" s="356"/>
      <c r="L65" s="356"/>
    </row>
    <row r="66" spans="1:12" s="393" customFormat="1" x14ac:dyDescent="0.2">
      <c r="A66" s="356"/>
      <c r="B66" t="s">
        <v>63</v>
      </c>
      <c r="F66" s="356"/>
      <c r="G66" s="356"/>
      <c r="H66" s="356"/>
      <c r="I66" s="356"/>
      <c r="J66" s="356"/>
      <c r="K66" s="356"/>
      <c r="L66" s="356"/>
    </row>
    <row r="67" spans="1:12" s="393" customFormat="1" x14ac:dyDescent="0.2">
      <c r="A67" s="356"/>
      <c r="B67" t="s">
        <v>363</v>
      </c>
      <c r="F67" s="356"/>
      <c r="G67" s="356"/>
      <c r="H67" s="356"/>
      <c r="I67" s="356"/>
      <c r="J67" s="356"/>
      <c r="K67" s="356"/>
      <c r="L67" s="356"/>
    </row>
    <row r="68" spans="1:12" s="393" customFormat="1" x14ac:dyDescent="0.2">
      <c r="A68" s="356"/>
      <c r="B68" t="s">
        <v>65</v>
      </c>
      <c r="F68" s="356"/>
      <c r="G68" s="356"/>
      <c r="H68" s="356"/>
      <c r="I68" s="356"/>
      <c r="J68" s="356"/>
      <c r="K68" s="356"/>
      <c r="L68" s="356"/>
    </row>
    <row r="69" spans="1:12" s="393" customFormat="1" x14ac:dyDescent="0.2">
      <c r="A69" s="356"/>
      <c r="B69" t="s">
        <v>142</v>
      </c>
      <c r="F69" s="356"/>
      <c r="G69" s="356"/>
      <c r="H69" s="356"/>
      <c r="I69" s="356"/>
      <c r="J69" s="356"/>
      <c r="K69" s="356"/>
      <c r="L69" s="356"/>
    </row>
    <row r="70" spans="1:12" s="393" customFormat="1" x14ac:dyDescent="0.2">
      <c r="A70" s="356"/>
      <c r="B70" t="s">
        <v>364</v>
      </c>
      <c r="F70" s="356"/>
      <c r="G70" s="356"/>
      <c r="H70" s="356"/>
      <c r="I70" s="356"/>
      <c r="J70" s="356"/>
      <c r="K70" s="356"/>
      <c r="L70" s="356"/>
    </row>
    <row r="71" spans="1:12" s="393" customFormat="1" x14ac:dyDescent="0.2">
      <c r="A71" s="356"/>
      <c r="B71" t="s">
        <v>261</v>
      </c>
      <c r="F71" s="356"/>
      <c r="G71" s="356"/>
      <c r="H71" s="356"/>
      <c r="I71" s="356"/>
      <c r="J71" s="356"/>
      <c r="K71" s="356"/>
      <c r="L71" s="356"/>
    </row>
    <row r="72" spans="1:12" s="393" customFormat="1" x14ac:dyDescent="0.2">
      <c r="A72" s="356"/>
      <c r="B72" t="s">
        <v>69</v>
      </c>
      <c r="F72" s="356"/>
      <c r="G72" s="356"/>
      <c r="H72" s="356"/>
      <c r="I72" s="356"/>
      <c r="J72" s="356"/>
      <c r="K72" s="356"/>
      <c r="L72" s="356"/>
    </row>
    <row r="73" spans="1:12" s="393" customFormat="1" x14ac:dyDescent="0.2">
      <c r="A73" s="356"/>
      <c r="B73" t="s">
        <v>366</v>
      </c>
      <c r="F73" s="356"/>
      <c r="G73" s="356"/>
      <c r="H73" s="356"/>
      <c r="I73" s="356"/>
      <c r="J73" s="356"/>
      <c r="K73" s="356"/>
      <c r="L73" s="356"/>
    </row>
    <row r="74" spans="1:12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  <c r="L74" s="356"/>
    </row>
    <row r="75" spans="1:12" x14ac:dyDescent="0.2">
      <c r="B75" t="s">
        <v>368</v>
      </c>
    </row>
    <row r="76" spans="1:12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  <c r="L76" s="356"/>
    </row>
    <row r="77" spans="1:12" s="393" customFormat="1" x14ac:dyDescent="0.2">
      <c r="A77" s="356"/>
      <c r="B77" t="s">
        <v>369</v>
      </c>
      <c r="F77" s="356"/>
      <c r="G77" s="356"/>
      <c r="H77" s="356"/>
      <c r="I77" s="356"/>
      <c r="J77" s="356"/>
      <c r="K77" s="356"/>
      <c r="L77" s="356"/>
    </row>
    <row r="78" spans="1:12" s="393" customFormat="1" x14ac:dyDescent="0.2">
      <c r="A78" s="356"/>
      <c r="B78" t="s">
        <v>370</v>
      </c>
      <c r="F78" s="356"/>
      <c r="G78" s="356"/>
      <c r="H78" s="356"/>
      <c r="I78" s="356"/>
      <c r="J78" s="356"/>
      <c r="K78" s="356"/>
      <c r="L78" s="356"/>
    </row>
    <row r="79" spans="1:12" s="393" customFormat="1" x14ac:dyDescent="0.2">
      <c r="A79" s="356"/>
      <c r="B79" t="s">
        <v>371</v>
      </c>
      <c r="F79" s="356"/>
      <c r="G79" s="356"/>
      <c r="H79" s="356"/>
      <c r="I79" s="356"/>
      <c r="J79" s="356"/>
      <c r="K79" s="356"/>
      <c r="L79" s="356"/>
    </row>
    <row r="80" spans="1:12" s="393" customFormat="1" x14ac:dyDescent="0.2">
      <c r="A80" s="356"/>
      <c r="B80" t="s">
        <v>372</v>
      </c>
      <c r="F80" s="356"/>
      <c r="G80" s="356"/>
      <c r="H80" s="356"/>
      <c r="I80" s="356"/>
      <c r="J80" s="356"/>
      <c r="K80" s="356"/>
      <c r="L80" s="356"/>
    </row>
    <row r="81" spans="2:3" x14ac:dyDescent="0.2">
      <c r="B81" t="s">
        <v>77</v>
      </c>
    </row>
    <row r="82" spans="2:3" x14ac:dyDescent="0.2">
      <c r="B82" t="s">
        <v>373</v>
      </c>
    </row>
    <row r="83" spans="2:3" x14ac:dyDescent="0.2">
      <c r="B83" t="s">
        <v>374</v>
      </c>
    </row>
    <row r="84" spans="2:3" x14ac:dyDescent="0.2">
      <c r="B84" t="s">
        <v>375</v>
      </c>
    </row>
    <row r="85" spans="2:3" x14ac:dyDescent="0.2">
      <c r="B85" t="s">
        <v>376</v>
      </c>
    </row>
    <row r="86" spans="2:3" x14ac:dyDescent="0.2">
      <c r="B86" t="s">
        <v>377</v>
      </c>
      <c r="C86" s="393" t="s">
        <v>229</v>
      </c>
    </row>
    <row r="87" spans="2:3" x14ac:dyDescent="0.2">
      <c r="B87" t="s">
        <v>378</v>
      </c>
      <c r="C87" s="393" t="s">
        <v>230</v>
      </c>
    </row>
    <row r="88" spans="2:3" x14ac:dyDescent="0.2">
      <c r="B88" t="s">
        <v>379</v>
      </c>
    </row>
    <row r="89" spans="2:3" x14ac:dyDescent="0.2">
      <c r="B89" t="s">
        <v>380</v>
      </c>
    </row>
    <row r="90" spans="2:3" x14ac:dyDescent="0.2">
      <c r="B90" t="s">
        <v>340</v>
      </c>
    </row>
    <row r="91" spans="2:3" x14ac:dyDescent="0.2">
      <c r="B91" t="s">
        <v>329</v>
      </c>
    </row>
    <row r="92" spans="2:3" x14ac:dyDescent="0.2">
      <c r="B92" t="s">
        <v>381</v>
      </c>
    </row>
    <row r="93" spans="2:3" x14ac:dyDescent="0.2">
      <c r="B93" t="s">
        <v>382</v>
      </c>
    </row>
    <row r="94" spans="2:3" x14ac:dyDescent="0.2">
      <c r="B94" t="s">
        <v>383</v>
      </c>
    </row>
    <row r="95" spans="2:3" x14ac:dyDescent="0.2">
      <c r="B95" t="s">
        <v>384</v>
      </c>
    </row>
    <row r="96" spans="2:3" x14ac:dyDescent="0.2">
      <c r="B96" t="s">
        <v>228</v>
      </c>
    </row>
  </sheetData>
  <autoFilter ref="A3:O3" xr:uid="{A950193A-16C3-4661-B926-A28FA9CD3600}"/>
  <dataValidations count="10">
    <dataValidation type="list" allowBlank="1" showInputMessage="1" showErrorMessage="1" sqref="F21:G23" xr:uid="{0E17D16D-8B30-4034-B2D9-B19B2280B156}">
      <formula1>$C$50:$C$53</formula1>
    </dataValidation>
    <dataValidation type="list" allowBlank="1" showInputMessage="1" showErrorMessage="1" sqref="D24:D30" xr:uid="{4B4CF9EC-12C7-4DD7-9009-8B87B8E45911}">
      <formula1>$B$50:$B$88</formula1>
    </dataValidation>
    <dataValidation type="list" allowBlank="1" showInputMessage="1" showErrorMessage="1" sqref="D36" xr:uid="{33EFE481-DDFC-43BD-B96C-59C48303EB6A}">
      <formula1>$B$50:$B$68</formula1>
    </dataValidation>
    <dataValidation type="list" allowBlank="1" showInputMessage="1" showErrorMessage="1" sqref="D21:D23" xr:uid="{8E28EFBA-2673-41DA-87EA-EF634FA574F2}">
      <formula1>$B$50:$B$96</formula1>
    </dataValidation>
    <dataValidation type="list" allowBlank="1" showInputMessage="1" showErrorMessage="1" sqref="F36:G43 F24:G30" xr:uid="{1F1B94E5-2DD6-4195-81D5-70A92D5C2AFB}">
      <formula1>$C$58:$C$60</formula1>
    </dataValidation>
    <dataValidation type="list" allowBlank="1" showInputMessage="1" showErrorMessage="1" sqref="F4:G18" xr:uid="{ACE3009B-697B-488E-A8AD-4A2B7D451296}">
      <formula1>$C$45:$C$48</formula1>
    </dataValidation>
    <dataValidation type="list" allowBlank="1" showInputMessage="1" showErrorMessage="1" sqref="F19:G20" xr:uid="{65BFE8FE-B910-42C6-B36D-6809ADB75C48}">
      <formula1>$C$53:$C$55</formula1>
    </dataValidation>
    <dataValidation type="list" allowBlank="1" showInputMessage="1" showErrorMessage="1" sqref="D4:D11 D13:D18" xr:uid="{7C7E6EAD-14BA-48B1-A106-8B7124812485}">
      <formula1>$B$45:$B$91</formula1>
    </dataValidation>
    <dataValidation type="list" allowBlank="1" showInputMessage="1" showErrorMessage="1" sqref="D12" xr:uid="{6266076B-BB7A-4B43-9E1C-770AA2F2A0B6}">
      <formula1>$B$45:$B$82</formula1>
    </dataValidation>
    <dataValidation type="list" allowBlank="1" showInputMessage="1" showErrorMessage="1" sqref="D19:D20" xr:uid="{84434C35-E569-4A83-9D62-38C2CD64491D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D14E-4146-447B-B4A1-6CAA16ED4D30}">
  <sheetPr filterMode="1">
    <tabColor rgb="FFFFC000"/>
    <pageSetUpPr fitToPage="1"/>
  </sheetPr>
  <dimension ref="A2:W151"/>
  <sheetViews>
    <sheetView showGridLines="0" topLeftCell="A57" zoomScale="71" zoomScaleNormal="71" workbookViewId="0">
      <selection activeCell="I63" sqref="I63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Noviembre2023'!L2+L61+L57+#REF!+#REF!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452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Noviembre2023'!$H$8:$L$33,2,FALSE),"0")</f>
        <v>240</v>
      </c>
      <c r="F8" s="481">
        <f>IFERROR(VLOOKUP(A8,'Control-EM Noviembre2023'!$H$6:$L$33,3,FALSE),"0")</f>
        <v>3050</v>
      </c>
      <c r="G8" s="371">
        <f t="shared" ref="G8:G55" si="0">E8+F8</f>
        <v>3290</v>
      </c>
      <c r="H8" s="368" t="s">
        <v>12</v>
      </c>
      <c r="I8" s="238">
        <f t="shared" ref="I8:I54" si="1">IFERROR(+D8*G8,"")</f>
        <v>9935.7999999999993</v>
      </c>
      <c r="J8" s="295"/>
      <c r="K8" s="270">
        <f t="shared" ref="K8:K44" si="2">I8+F8</f>
        <v>12985.8</v>
      </c>
      <c r="M8" s="373" t="s">
        <v>169</v>
      </c>
      <c r="N8" s="372">
        <f>G8</f>
        <v>3290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Noviembre2023'!$H$8:$L$33,2,FALSE),"0")</f>
        <v>0</v>
      </c>
      <c r="F9" s="481" t="str">
        <f>IFERROR(VLOOKUP(A9,'Control-EM Noviembre2023'!$H$6:$L$33,3,FALSE),"0")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Noviembre2023'!$H$8:$L$33,2,FALSE),"0")</f>
        <v>650</v>
      </c>
      <c r="F10" s="481">
        <f>IFERROR(VLOOKUP(A10,'Control-EM Noviembre2023'!$H$6:$L$33,3,FALSE),"0")</f>
        <v>0</v>
      </c>
      <c r="G10" s="371">
        <f t="shared" si="0"/>
        <v>650</v>
      </c>
      <c r="H10" s="368" t="s">
        <v>12</v>
      </c>
      <c r="I10" s="238">
        <f t="shared" si="1"/>
        <v>2626</v>
      </c>
      <c r="J10" s="295"/>
      <c r="K10" s="270">
        <f t="shared" si="2"/>
        <v>2626</v>
      </c>
      <c r="L10" s="373"/>
      <c r="M10" s="373" t="s">
        <v>152</v>
      </c>
      <c r="N10" s="372">
        <f t="shared" ref="N10:N55" si="4">G10</f>
        <v>650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Noviembre2023'!$H$8:$L$33,2,FALSE),"0")</f>
        <v>1820</v>
      </c>
      <c r="F11" s="481">
        <f>IFERROR(VLOOKUP(A11,'Control-EM Noviembre2023'!$H$6:$L$33,3,FALSE),"0")</f>
        <v>0</v>
      </c>
      <c r="G11" s="371">
        <f t="shared" si="0"/>
        <v>1820</v>
      </c>
      <c r="H11" s="368" t="s">
        <v>12</v>
      </c>
      <c r="I11" s="238">
        <f t="shared" si="1"/>
        <v>5569.2</v>
      </c>
      <c r="J11" s="295"/>
      <c r="K11" s="270">
        <f t="shared" si="2"/>
        <v>5569.2</v>
      </c>
      <c r="L11" s="373"/>
      <c r="M11" s="373" t="s">
        <v>154</v>
      </c>
      <c r="N11" s="372">
        <f t="shared" si="4"/>
        <v>1820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Noviembre2023'!$H$8:$L$33,2,FALSE),"0")</f>
        <v>0</v>
      </c>
      <c r="F12" s="371" t="str">
        <f>IFERROR(VLOOKUP(A12,'Control-EM Noviembre2023'!$H$6:$L$33,3,FALSE),"0")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Noviembre2023'!$H$8:$L$33,2,FALSE),"0")</f>
        <v>0</v>
      </c>
      <c r="F13" s="371" t="str">
        <f>IFERROR(VLOOKUP(A13,'Control-EM Noviembre2023'!$H$6:$L$33,3,FALSE),"0")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Noviembre2023'!$H$8:$L$33,2,FALSE),"0")</f>
        <v>0</v>
      </c>
      <c r="F14" s="371" t="str">
        <f>IFERROR(VLOOKUP(A14,'Control-EM Noviembre2023'!$H$6:$L$33,3,FALSE),"0")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Noviembre2023'!$H$8:$L$33,2,FALSE),"0")</f>
        <v>440</v>
      </c>
      <c r="F15" s="481">
        <f>IFERROR(VLOOKUP(A15,'Control-EM Noviembre2023'!$H$6:$L$33,3,FALSE),"0")</f>
        <v>0</v>
      </c>
      <c r="G15" s="371">
        <f t="shared" si="0"/>
        <v>440</v>
      </c>
      <c r="H15" s="368" t="s">
        <v>12</v>
      </c>
      <c r="I15" s="238">
        <f t="shared" si="1"/>
        <v>1931.6</v>
      </c>
      <c r="J15" s="295"/>
      <c r="K15" s="270">
        <f t="shared" si="2"/>
        <v>1931.6</v>
      </c>
      <c r="L15" s="373"/>
      <c r="M15" s="373" t="s">
        <v>156</v>
      </c>
      <c r="N15" s="372">
        <f t="shared" si="4"/>
        <v>440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Noviembre2023'!$H$8:$L$33,2,FALSE),"0")</f>
        <v>300</v>
      </c>
      <c r="F16" s="481">
        <f>IFERROR(VLOOKUP(A16,'Control-EM Noviembre2023'!$H$6:$L$33,3,FALSE),"0")</f>
        <v>0</v>
      </c>
      <c r="G16" s="371">
        <f t="shared" si="0"/>
        <v>300</v>
      </c>
      <c r="H16" s="375" t="s">
        <v>12</v>
      </c>
      <c r="I16" s="238">
        <f t="shared" si="1"/>
        <v>1053</v>
      </c>
      <c r="J16" s="295"/>
      <c r="K16" s="270">
        <f t="shared" si="2"/>
        <v>1053</v>
      </c>
      <c r="L16" s="373"/>
      <c r="M16" s="373" t="s">
        <v>347</v>
      </c>
      <c r="N16" s="372">
        <f t="shared" si="4"/>
        <v>300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Noviembre2023'!$H$8:$L$33,2,FALSE),"0")</f>
        <v>0</v>
      </c>
      <c r="F17" s="371" t="str">
        <f>IFERROR(VLOOKUP(A17,'Control-EM Noviembre2023'!$H$6:$L$33,3,FALSE),"0")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Noviembre2023'!$H$8:$L$33,2,FALSE),"0")</f>
        <v>300</v>
      </c>
      <c r="F18" s="371">
        <f>IFERROR(VLOOKUP(A18,'Control-EM Noviembre2023'!$H$6:$L$33,3,FALSE),"0")</f>
        <v>0</v>
      </c>
      <c r="G18" s="371">
        <f t="shared" si="0"/>
        <v>300</v>
      </c>
      <c r="H18" s="375" t="s">
        <v>12</v>
      </c>
      <c r="I18" s="238">
        <f t="shared" si="1"/>
        <v>450</v>
      </c>
      <c r="J18" s="295"/>
      <c r="K18" s="270">
        <f t="shared" si="2"/>
        <v>450</v>
      </c>
      <c r="L18" s="373"/>
      <c r="M18" s="373" t="s">
        <v>252</v>
      </c>
      <c r="N18" s="372">
        <f t="shared" si="4"/>
        <v>300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Noviembre2023'!$H$8:$L$33,2,FALSE),"0")</f>
        <v>45</v>
      </c>
      <c r="F19" s="481">
        <f>IFERROR(VLOOKUP(A19,'Control-EM Noviembre2023'!$H$6:$L$33,3,FALSE),"0")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Noviembre2023'!$H$8:$L$33,2,FALSE),"0")</f>
        <v>0</v>
      </c>
      <c r="F20" s="371" t="str">
        <f>IFERROR(VLOOKUP(A20,'Control-EM Noviembre2023'!$H$6:$L$33,3,FALSE),"0")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Noviembre2023'!$H$8:$L$33,2,FALSE),"0")</f>
        <v>0</v>
      </c>
      <c r="F21" s="371" t="str">
        <f>IFERROR(VLOOKUP(A21,'Control-EM Noviembre2023'!$H$6:$L$33,3,FALSE),"0")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Noviembre2023'!$H$8:$L$33,2,FALSE),"0")</f>
        <v>0</v>
      </c>
      <c r="F22" s="371" t="str">
        <f>IFERROR(VLOOKUP(A22,'Control-EM Noviembre2023'!$H$6:$L$33,3,FALSE),"0")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Noviembre2023'!$H$8:$L$33,2,FALSE),"0")</f>
        <v>0</v>
      </c>
      <c r="F23" s="371" t="str">
        <f>IFERROR(VLOOKUP(A23,'Control-EM Noviembre2023'!$H$6:$L$33,3,FALSE),"0")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 t="s">
        <v>450</v>
      </c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Noviembre2023'!$H$8:$L$33,2,FALSE),"0")</f>
        <v>0</v>
      </c>
      <c r="F24" s="371" t="str">
        <f>IFERROR(VLOOKUP(A24,'Control-EM Noviembre2023'!$H$6:$L$33,3,FALSE),"0")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Noviembre2023'!$H$8:$L$33,2,FALSE),"0")</f>
        <v>0</v>
      </c>
      <c r="F25" s="481">
        <f>IFERROR(VLOOKUP(A25,'Control-EM Noviembre2023'!$H$6:$L$33,3,FALSE),"0")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Noviembre2023'!$H$8:$L$33,2,FALSE),"0")</f>
        <v>0</v>
      </c>
      <c r="F26" s="371" t="str">
        <f>IFERROR(VLOOKUP(A26,'Control-EM Noviembre2023'!$H$6:$L$33,3,FALSE),"0")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Noviembre2023'!$H$8:$L$33,2,FALSE),"0")</f>
        <v>0</v>
      </c>
      <c r="F27" s="371" t="str">
        <f>IFERROR(VLOOKUP(A27,'Control-EM Noviembre2023'!$H$6:$L$33,3,FALSE),"0")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Noviembre2023'!$H$8:$L$33,2,FALSE),"0")</f>
        <v>0</v>
      </c>
      <c r="F28" s="481">
        <f>IFERROR(VLOOKUP(A28,'Control-EM Noviembre2023'!$H$6:$L$33,3,FALSE),"0")</f>
        <v>1300</v>
      </c>
      <c r="G28" s="371">
        <f t="shared" si="0"/>
        <v>1300</v>
      </c>
      <c r="H28" s="375" t="s">
        <v>12</v>
      </c>
      <c r="I28" s="238">
        <f t="shared" si="1"/>
        <v>9607</v>
      </c>
      <c r="J28" s="295"/>
      <c r="K28" s="270">
        <f t="shared" si="2"/>
        <v>10907</v>
      </c>
      <c r="L28" s="358"/>
      <c r="M28" s="373" t="s">
        <v>176</v>
      </c>
      <c r="N28" s="372">
        <f t="shared" si="4"/>
        <v>1300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Noviembre2023'!$H$8:$L$33,2,FALSE),"0")</f>
        <v>0</v>
      </c>
      <c r="F29" s="371" t="str">
        <f>IFERROR(VLOOKUP(A29,'Control-EM Noviembre2023'!$H$6:$L$33,3,FALSE),"0")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Noviembre2023'!$H$8:$L$33,2,FALSE),"0")</f>
        <v>0</v>
      </c>
      <c r="F30" s="371" t="str">
        <f>IFERROR(VLOOKUP(A30,'Control-EM Noviembre2023'!$H$6:$L$33,3,FALSE),"0")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Noviembre2023'!$H$8:$L$33,2,FALSE),"0")</f>
        <v>0</v>
      </c>
      <c r="F31" s="371" t="str">
        <f>IFERROR(VLOOKUP(A31,'Control-EM Noviembre2023'!$H$6:$L$33,3,FALSE),"0")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Noviembre2023'!$H$8:$L$33,2,FALSE),"0")</f>
        <v>130</v>
      </c>
      <c r="F32" s="481">
        <f>IFERROR(VLOOKUP(A32,'Control-EM Noviembre2023'!$H$6:$L$33,3,FALSE),"0")</f>
        <v>0</v>
      </c>
      <c r="G32" s="371">
        <f t="shared" si="0"/>
        <v>130</v>
      </c>
      <c r="H32" s="368" t="s">
        <v>12</v>
      </c>
      <c r="I32" s="238">
        <f t="shared" si="1"/>
        <v>646.1</v>
      </c>
      <c r="J32" s="295"/>
      <c r="K32" s="270">
        <f t="shared" si="2"/>
        <v>646.1</v>
      </c>
      <c r="M32" s="373" t="s">
        <v>170</v>
      </c>
      <c r="N32" s="372">
        <f t="shared" si="4"/>
        <v>130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Noviembre2023'!$H$8:$L$33,2,FALSE),"0")</f>
        <v>0</v>
      </c>
      <c r="F33" s="371" t="str">
        <f>IFERROR(VLOOKUP(A33,'Control-EM Noviembre2023'!$H$6:$L$33,3,FALSE),"0")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Noviembre2023'!$H$8:$L$33,2,FALSE),"0")</f>
        <v>0</v>
      </c>
      <c r="F34" s="371" t="str">
        <f>IFERROR(VLOOKUP(A34,'Control-EM Noviembre2023'!$H$6:$L$33,3,FALSE),"0")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Noviembre2023'!$H$8:$L$33,2,FALSE),"0")</f>
        <v>0</v>
      </c>
      <c r="F35" s="371" t="str">
        <f>IFERROR(VLOOKUP(A35,'Control-EM Noviembre2023'!$H$6:$L$33,3,FALSE),"0")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Noviembre2023'!$H$8:$L$33,2,FALSE),"0")</f>
        <v>390</v>
      </c>
      <c r="F36" s="481">
        <f>IFERROR(VLOOKUP(A36,'Control-EM Noviembre2023'!$H$6:$L$33,3,FALSE),"0")</f>
        <v>0</v>
      </c>
      <c r="G36" s="371">
        <f t="shared" si="0"/>
        <v>390</v>
      </c>
      <c r="H36" s="375" t="s">
        <v>12</v>
      </c>
      <c r="I36" s="238">
        <f t="shared" si="1"/>
        <v>2624.7000000000003</v>
      </c>
      <c r="J36" s="295"/>
      <c r="K36" s="270">
        <f t="shared" si="2"/>
        <v>2624.7000000000003</v>
      </c>
      <c r="L36" s="358"/>
      <c r="M36" s="373" t="s">
        <v>155</v>
      </c>
      <c r="N36" s="372">
        <f t="shared" si="4"/>
        <v>390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Noviembre2023'!$H$8:$L$33,2,FALSE),"0")</f>
        <v>400</v>
      </c>
      <c r="F37" s="481">
        <f>IFERROR(VLOOKUP(A37,'Control-EM Noviembre2023'!$H$6:$L$33,3,FALSE),"0")</f>
        <v>0</v>
      </c>
      <c r="G37" s="371">
        <f t="shared" si="0"/>
        <v>400</v>
      </c>
      <c r="H37" s="375" t="s">
        <v>12</v>
      </c>
      <c r="I37" s="238">
        <f t="shared" si="1"/>
        <v>1728</v>
      </c>
      <c r="J37" s="295"/>
      <c r="K37" s="270">
        <f t="shared" si="2"/>
        <v>1728</v>
      </c>
      <c r="M37" s="373" t="s">
        <v>173</v>
      </c>
      <c r="N37" s="372">
        <f t="shared" si="4"/>
        <v>400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Noviembre2023'!$H$8:$L$33,2,FALSE),"0")</f>
        <v>0</v>
      </c>
      <c r="F38" s="371" t="str">
        <f>IFERROR(VLOOKUP(A38,'Control-EM Noviembre2023'!$H$6:$L$33,3,FALSE),"0")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hidden="1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 t="str">
        <f>IFERROR(VLOOKUP(A39,'Control-EM Noviembre2023'!$H$8:$L$33,2,FALSE),"0")</f>
        <v>0</v>
      </c>
      <c r="F39" s="371" t="str">
        <f>IFERROR(VLOOKUP(A39,'Control-EM Noviembre2023'!$H$6:$L$33,3,FALSE),"0")</f>
        <v>0</v>
      </c>
      <c r="G39" s="371">
        <f t="shared" si="0"/>
        <v>0</v>
      </c>
      <c r="H39" s="375" t="s">
        <v>12</v>
      </c>
      <c r="I39" s="238">
        <f t="shared" si="1"/>
        <v>0</v>
      </c>
      <c r="J39" s="295"/>
      <c r="K39" s="270">
        <f t="shared" si="2"/>
        <v>0</v>
      </c>
      <c r="M39" s="373" t="s">
        <v>248</v>
      </c>
      <c r="N39" s="372">
        <f t="shared" si="4"/>
        <v>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Noviembre2023'!$H$8:$L$33,2,FALSE),"0")</f>
        <v>0</v>
      </c>
      <c r="F40" s="481">
        <f>IFERROR(VLOOKUP(A40,'Control-EM Noviembre2023'!$H$6:$L$33,3,FALSE),"0")</f>
        <v>1150</v>
      </c>
      <c r="G40" s="371">
        <f t="shared" si="0"/>
        <v>1150</v>
      </c>
      <c r="H40" s="368" t="s">
        <v>12</v>
      </c>
      <c r="I40" s="238">
        <f t="shared" si="1"/>
        <v>6279</v>
      </c>
      <c r="J40" s="295"/>
      <c r="K40" s="270">
        <f t="shared" si="2"/>
        <v>7429</v>
      </c>
      <c r="M40" s="373" t="s">
        <v>189</v>
      </c>
      <c r="N40" s="372">
        <f t="shared" si="4"/>
        <v>1150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371">
        <f>IFERROR(VLOOKUP(A41,'Control-EM Noviembre2023'!$H$8:$L$33,2,FALSE),"0")</f>
        <v>1200</v>
      </c>
      <c r="F41" s="371">
        <f>IFERROR(VLOOKUP(A41,'Control-EM Noviembre2023'!$H$6:$L$33,3,FALSE),"0")</f>
        <v>0</v>
      </c>
      <c r="G41" s="371">
        <f t="shared" si="0"/>
        <v>1200</v>
      </c>
      <c r="H41" s="368" t="s">
        <v>12</v>
      </c>
      <c r="I41" s="238">
        <f t="shared" si="1"/>
        <v>5171.9999999999991</v>
      </c>
      <c r="J41" s="295"/>
      <c r="K41" s="270">
        <f t="shared" si="2"/>
        <v>5171.9999999999991</v>
      </c>
      <c r="M41" s="373" t="s">
        <v>442</v>
      </c>
      <c r="N41" s="372">
        <f t="shared" si="4"/>
        <v>1200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Noviembre2023'!$H$8:$L$33,2,FALSE),"0")</f>
        <v>0</v>
      </c>
      <c r="F42" s="481" t="str">
        <f>IFERROR(VLOOKUP(A42,'Control-EM Noviembre2023'!$H$6:$L$33,3,FALSE),"0")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Noviembre2023'!$H$8:$L$33,2,FALSE),"0")</f>
        <v>850</v>
      </c>
      <c r="F43" s="481">
        <f>IFERROR(VLOOKUP(A43,'Control-EM Noviembre2023'!$H$6:$L$33,3,FALSE),"0")</f>
        <v>0</v>
      </c>
      <c r="G43" s="371">
        <f t="shared" si="0"/>
        <v>850</v>
      </c>
      <c r="H43" s="375" t="s">
        <v>12</v>
      </c>
      <c r="I43" s="238">
        <f t="shared" si="1"/>
        <v>3484.9999999999995</v>
      </c>
      <c r="J43" s="295"/>
      <c r="K43" s="270">
        <f t="shared" si="2"/>
        <v>3484.9999999999995</v>
      </c>
      <c r="M43" s="373" t="s">
        <v>249</v>
      </c>
      <c r="N43" s="372">
        <f t="shared" si="4"/>
        <v>850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Noviembre2023'!$H$8:$L$33,2,FALSE),"0")</f>
        <v>0</v>
      </c>
      <c r="F44" s="371" t="str">
        <f>IFERROR(VLOOKUP(A44,'Control-EM Noviembre2023'!$H$6:$L$33,3,FALSE),"0")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Noviembre2023'!$H$8:$L$33,2,FALSE),"0")</f>
        <v>0</v>
      </c>
      <c r="F45" s="371" t="str">
        <f>IFERROR(VLOOKUP(A45,'Control-EM Noviembre2023'!$H$6:$L$33,3,FALSE),"0")</f>
        <v>0</v>
      </c>
      <c r="G45" s="371">
        <f t="shared" si="0"/>
        <v>0</v>
      </c>
      <c r="H45" s="368" t="str">
        <f>IFERROR(VLOOKUP(A46,'Control -LR-ES Noviembr2023'!$I$7:$O$22,4,FALSE),"0")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Noviembre2023'!$H$8:$L$33,2,FALSE),"0")</f>
        <v>0</v>
      </c>
      <c r="F46" s="371" t="str">
        <f>IFERROR(VLOOKUP(A46,'Control-EM Noviembre2023'!$H$6:$L$33,3,FALSE),"0")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Noviembre2023'!$H$8:$L$33,2,FALSE),"0")</f>
        <v>0</v>
      </c>
      <c r="F47" s="371" t="str">
        <f>IFERROR(VLOOKUP(A47,'Control-EM Noviembre2023'!$H$6:$L$33,3,FALSE),"0")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Noviembre2023'!$H$8:$L$33,2,FALSE),"0")</f>
        <v>0</v>
      </c>
      <c r="F48" s="371" t="str">
        <f>IFERROR(VLOOKUP(A48,'Control-EM Noviembre2023'!$H$6:$L$33,3,FALSE),"0")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Noviembre2023'!$H$8:$L$33,2,FALSE),"0")</f>
        <v>240</v>
      </c>
      <c r="F49" s="481">
        <f>IFERROR(VLOOKUP(A49,'Control-EM Noviembre2023'!$H$6:$L$33,3,FALSE),"0")</f>
        <v>0</v>
      </c>
      <c r="G49" s="371">
        <f t="shared" si="0"/>
        <v>240</v>
      </c>
      <c r="H49" s="375" t="s">
        <v>12</v>
      </c>
      <c r="I49" s="238">
        <f t="shared" si="1"/>
        <v>1392</v>
      </c>
      <c r="J49" s="295"/>
      <c r="K49" s="270"/>
      <c r="M49" s="373" t="s">
        <v>345</v>
      </c>
      <c r="N49" s="372">
        <f t="shared" si="4"/>
        <v>240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Noviembre2023'!$H$8:$L$33,2,FALSE),"0")</f>
        <v>0</v>
      </c>
      <c r="F50" s="371" t="str">
        <f>IFERROR(VLOOKUP(A50,'Control-EM Noviembre2023'!$H$6:$L$33,3,FALSE),"0")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Noviembre2023'!$H$8:$L$33,2,FALSE),"0")</f>
        <v>0</v>
      </c>
      <c r="F51" s="371" t="str">
        <f>IFERROR(VLOOKUP(A51,'Control-EM Noviembre2023'!$H$6:$L$33,3,FALSE),"0")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Noviembre2023'!$H$8:$L$33,2,FALSE),"0")</f>
        <v>0</v>
      </c>
      <c r="F52" s="371" t="str">
        <f>IFERROR(VLOOKUP(A52,'Control-EM Noviembre2023'!$H$6:$L$33,3,FALSE),"0")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Noviembre2023'!$H$8:$L$33,2,FALSE),"0")</f>
        <v>0</v>
      </c>
      <c r="F53" s="371" t="str">
        <f>IFERROR(VLOOKUP(A53,'Control-EM Noviembre2023'!$H$6:$L$33,3,FALSE),"0")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Noviembre2023'!$H$8:$L$33,2,FALSE),"0")</f>
        <v>1230</v>
      </c>
      <c r="F54" s="481">
        <f>IFERROR(VLOOKUP(A54,'Control-EM Noviembre2023'!$H$6:$L$33,3,FALSE),"0")</f>
        <v>0</v>
      </c>
      <c r="G54" s="371">
        <f t="shared" si="0"/>
        <v>1230</v>
      </c>
      <c r="H54" s="375" t="s">
        <v>12</v>
      </c>
      <c r="I54" s="238">
        <f t="shared" si="1"/>
        <v>6875.7</v>
      </c>
      <c r="J54" s="295"/>
      <c r="K54" s="295"/>
      <c r="L54" s="295"/>
      <c r="M54" s="373">
        <v>20002380</v>
      </c>
      <c r="N54" s="372">
        <f t="shared" si="4"/>
        <v>1230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Noviembre2023'!$H$8:$L$33,2,FALSE),"0")</f>
        <v>2030</v>
      </c>
      <c r="F55" s="481">
        <f>IFERROR(VLOOKUP(A55,'Control-EM Noviembre2023'!$H$6:$L$33,3,FALSE),"0")</f>
        <v>0</v>
      </c>
      <c r="G55" s="371">
        <f t="shared" si="0"/>
        <v>2030</v>
      </c>
      <c r="H55" s="375" t="s">
        <v>12</v>
      </c>
      <c r="I55" s="238">
        <f>IFERROR(+D55*G55,"")</f>
        <v>10007.9</v>
      </c>
      <c r="J55" s="295"/>
      <c r="K55" s="295"/>
      <c r="L55" s="295"/>
      <c r="M55" s="373">
        <v>20002186</v>
      </c>
      <c r="N55" s="372">
        <f t="shared" si="4"/>
        <v>2030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10265</v>
      </c>
      <c r="F56" s="326">
        <f>SUM(F8:F55)</f>
        <v>7300</v>
      </c>
      <c r="G56" s="333">
        <f>SUM(G8:G55)</f>
        <v>17565</v>
      </c>
      <c r="H56" s="390" t="s">
        <v>12</v>
      </c>
      <c r="I56" s="333">
        <f>SUM(I8:I55)</f>
        <v>75482.299999999988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75482.299999999988</v>
      </c>
      <c r="J58" s="493">
        <v>80096336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03">
        <v>500000000</v>
      </c>
      <c r="C59" s="555" t="s">
        <v>307</v>
      </c>
      <c r="D59" s="596"/>
      <c r="E59" s="596"/>
      <c r="F59" s="596"/>
      <c r="G59" s="597"/>
      <c r="H59" s="273">
        <f>I59/I58</f>
        <v>0.5881021113559074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44391.3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03"/>
      <c r="C60" s="558" t="s">
        <v>308</v>
      </c>
      <c r="D60" s="599"/>
      <c r="E60" s="599"/>
      <c r="F60" s="599"/>
      <c r="G60" s="600"/>
      <c r="H60" s="273">
        <f>I60/I58</f>
        <v>0.41189788864409277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31091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03"/>
      <c r="C61" s="274"/>
      <c r="D61" s="145"/>
      <c r="E61" s="275"/>
      <c r="G61" s="276">
        <f>I59+I60</f>
        <v>75482.3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03"/>
      <c r="C62" s="602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80096338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03"/>
      <c r="C63" s="602" t="s">
        <v>302</v>
      </c>
      <c r="D63" s="579"/>
      <c r="E63" s="579"/>
      <c r="F63" s="394">
        <v>3663987.19</v>
      </c>
      <c r="G63" s="279">
        <v>0.6</v>
      </c>
      <c r="H63" s="368" t="s">
        <v>10</v>
      </c>
      <c r="I63" s="482">
        <f>(F63*G63)</f>
        <v>2198392.3139999998</v>
      </c>
      <c r="J63" s="493">
        <v>80096337</v>
      </c>
      <c r="K63" s="410"/>
      <c r="L63" s="381"/>
      <c r="M63" s="342">
        <v>20002369</v>
      </c>
      <c r="N63" s="343">
        <f>F63</f>
        <v>3663987.19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76739.287999999986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2198392.3139999998</v>
      </c>
      <c r="I66" s="541"/>
      <c r="J66" s="298">
        <f>H66/350</f>
        <v>6281.1208971428568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83020.408897142843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150"/>
        <filter val="1200"/>
        <filter val="1230"/>
        <filter val="130"/>
        <filter val="1300"/>
        <filter val="17.565,00"/>
        <filter val="1820"/>
        <filter val="2030"/>
        <filter val="240"/>
        <filter val="300"/>
        <filter val="3290"/>
        <filter val="390"/>
        <filter val="400"/>
        <filter val="440"/>
        <filter val="650"/>
        <filter val="850"/>
        <filter val="900"/>
        <filter val="945"/>
        <filter val="USD 75.482,30"/>
      </filters>
    </filterColumn>
  </autoFilter>
  <mergeCells count="17">
    <mergeCell ref="B65:F65"/>
    <mergeCell ref="H65:I65"/>
    <mergeCell ref="B66:F66"/>
    <mergeCell ref="H66:I66"/>
    <mergeCell ref="E74:I74"/>
    <mergeCell ref="C58:G58"/>
    <mergeCell ref="B59:B63"/>
    <mergeCell ref="C59:G59"/>
    <mergeCell ref="C60:G60"/>
    <mergeCell ref="C62:E62"/>
    <mergeCell ref="C63:E63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09D9-40F7-4683-98EC-F07866F0064E}">
  <sheetPr>
    <pageSetUpPr fitToPage="1"/>
  </sheetPr>
  <dimension ref="A1:M97"/>
  <sheetViews>
    <sheetView topLeftCell="B3" zoomScaleNormal="100" workbookViewId="0">
      <selection activeCell="I27" sqref="I27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80094379</v>
      </c>
      <c r="C4" s="438">
        <v>45229</v>
      </c>
      <c r="D4" s="368" t="s">
        <v>357</v>
      </c>
      <c r="E4" s="368">
        <v>80</v>
      </c>
      <c r="F4" s="368" t="s">
        <v>286</v>
      </c>
      <c r="G4" s="393"/>
    </row>
    <row r="5" spans="2:13" x14ac:dyDescent="0.2">
      <c r="B5" s="368">
        <v>80095711</v>
      </c>
      <c r="C5" s="438">
        <v>45247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80095711</v>
      </c>
      <c r="C6" s="438">
        <v>45247</v>
      </c>
      <c r="D6" s="368" t="s">
        <v>31</v>
      </c>
      <c r="E6" s="368">
        <v>650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80095711</v>
      </c>
      <c r="C7" s="438">
        <v>45247</v>
      </c>
      <c r="D7" s="368" t="s">
        <v>32</v>
      </c>
      <c r="E7" s="368">
        <v>240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80095711</v>
      </c>
      <c r="C8" s="438">
        <v>45247</v>
      </c>
      <c r="D8" s="368" t="s">
        <v>359</v>
      </c>
      <c r="E8" s="368">
        <v>300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80095711</v>
      </c>
      <c r="C9" s="438">
        <v>45247</v>
      </c>
      <c r="D9" s="368" t="s">
        <v>37</v>
      </c>
      <c r="E9" s="368">
        <v>1820</v>
      </c>
      <c r="F9" s="368" t="s">
        <v>286</v>
      </c>
      <c r="H9" s="54" t="s">
        <v>32</v>
      </c>
      <c r="I9" s="499">
        <v>240</v>
      </c>
      <c r="J9" s="499">
        <v>3050</v>
      </c>
      <c r="K9" s="499"/>
      <c r="L9" s="499">
        <v>3290</v>
      </c>
      <c r="M9" s="356"/>
    </row>
    <row r="10" spans="2:13" x14ac:dyDescent="0.2">
      <c r="B10" s="368">
        <v>80095711</v>
      </c>
      <c r="C10" s="438">
        <v>45247</v>
      </c>
      <c r="D10" s="368" t="s">
        <v>366</v>
      </c>
      <c r="E10" s="368">
        <v>130</v>
      </c>
      <c r="F10" s="368" t="s">
        <v>286</v>
      </c>
      <c r="H10" s="247" t="s">
        <v>142</v>
      </c>
      <c r="I10" s="500"/>
      <c r="J10" s="500">
        <v>1300</v>
      </c>
      <c r="K10" s="500"/>
      <c r="L10" s="500">
        <v>1300</v>
      </c>
      <c r="M10" s="356"/>
    </row>
    <row r="11" spans="2:13" x14ac:dyDescent="0.2">
      <c r="B11" s="368">
        <v>80095711</v>
      </c>
      <c r="C11" s="438">
        <v>45247</v>
      </c>
      <c r="D11" s="368" t="s">
        <v>369</v>
      </c>
      <c r="E11" s="368">
        <v>390</v>
      </c>
      <c r="F11" s="368" t="s">
        <v>286</v>
      </c>
      <c r="H11" s="54" t="s">
        <v>77</v>
      </c>
      <c r="I11" s="499"/>
      <c r="J11" s="499">
        <v>1150</v>
      </c>
      <c r="K11" s="499"/>
      <c r="L11" s="499">
        <v>1150</v>
      </c>
      <c r="M11" s="356"/>
    </row>
    <row r="12" spans="2:13" x14ac:dyDescent="0.2">
      <c r="B12" s="368">
        <v>80095711</v>
      </c>
      <c r="C12" s="438">
        <v>45247</v>
      </c>
      <c r="D12" s="368" t="s">
        <v>370</v>
      </c>
      <c r="E12" s="368">
        <v>400</v>
      </c>
      <c r="F12" s="368" t="s">
        <v>286</v>
      </c>
      <c r="H12" s="54" t="s">
        <v>31</v>
      </c>
      <c r="I12" s="499">
        <v>650</v>
      </c>
      <c r="J12" s="499"/>
      <c r="K12" s="499"/>
      <c r="L12" s="499">
        <v>650</v>
      </c>
      <c r="M12" s="356"/>
    </row>
    <row r="13" spans="2:13" x14ac:dyDescent="0.2">
      <c r="B13" s="368">
        <v>80095711</v>
      </c>
      <c r="C13" s="438">
        <v>45247</v>
      </c>
      <c r="D13" s="368" t="s">
        <v>356</v>
      </c>
      <c r="E13" s="368">
        <v>440</v>
      </c>
      <c r="F13" s="368" t="s">
        <v>286</v>
      </c>
      <c r="H13" s="54" t="s">
        <v>30</v>
      </c>
      <c r="I13" s="499">
        <v>45</v>
      </c>
      <c r="J13" s="499">
        <v>900</v>
      </c>
      <c r="K13" s="499"/>
      <c r="L13" s="499">
        <v>945</v>
      </c>
      <c r="M13" s="356"/>
    </row>
    <row r="14" spans="2:13" x14ac:dyDescent="0.2">
      <c r="B14" s="368">
        <v>80095711</v>
      </c>
      <c r="C14" s="438">
        <v>45247</v>
      </c>
      <c r="D14" s="368" t="s">
        <v>340</v>
      </c>
      <c r="E14" s="368">
        <v>240</v>
      </c>
      <c r="F14" s="368" t="s">
        <v>286</v>
      </c>
      <c r="H14" s="54" t="s">
        <v>340</v>
      </c>
      <c r="I14" s="499">
        <v>240</v>
      </c>
      <c r="J14" s="499"/>
      <c r="K14" s="499"/>
      <c r="L14" s="499">
        <v>240</v>
      </c>
      <c r="M14" s="356"/>
    </row>
    <row r="15" spans="2:13" x14ac:dyDescent="0.2">
      <c r="B15" s="368">
        <v>80095711</v>
      </c>
      <c r="C15" s="438">
        <v>45247</v>
      </c>
      <c r="D15" s="368" t="s">
        <v>375</v>
      </c>
      <c r="E15" s="368">
        <v>770</v>
      </c>
      <c r="F15" s="368" t="s">
        <v>286</v>
      </c>
      <c r="H15" s="54" t="s">
        <v>375</v>
      </c>
      <c r="I15" s="499">
        <v>850</v>
      </c>
      <c r="J15" s="499"/>
      <c r="K15" s="499"/>
      <c r="L15" s="499">
        <v>850</v>
      </c>
      <c r="M15" s="356"/>
    </row>
    <row r="16" spans="2:13" x14ac:dyDescent="0.2">
      <c r="B16" s="368">
        <v>80095711</v>
      </c>
      <c r="C16" s="438">
        <v>45247</v>
      </c>
      <c r="D16" s="368" t="s">
        <v>357</v>
      </c>
      <c r="E16" s="368">
        <v>220</v>
      </c>
      <c r="F16" s="368" t="s">
        <v>286</v>
      </c>
      <c r="H16" s="54" t="s">
        <v>357</v>
      </c>
      <c r="I16" s="499">
        <v>300</v>
      </c>
      <c r="J16" s="499"/>
      <c r="K16" s="499"/>
      <c r="L16" s="499">
        <v>300</v>
      </c>
      <c r="M16" s="356"/>
    </row>
    <row r="17" spans="1:13" x14ac:dyDescent="0.2">
      <c r="B17" s="368">
        <v>80095711</v>
      </c>
      <c r="C17" s="438">
        <v>45247</v>
      </c>
      <c r="D17" s="368" t="s">
        <v>424</v>
      </c>
      <c r="E17" s="368">
        <v>1200</v>
      </c>
      <c r="F17" s="368" t="s">
        <v>286</v>
      </c>
      <c r="H17" s="54" t="s">
        <v>369</v>
      </c>
      <c r="I17" s="499">
        <v>390</v>
      </c>
      <c r="J17" s="499"/>
      <c r="K17" s="499"/>
      <c r="L17" s="499">
        <v>390</v>
      </c>
      <c r="M17" s="356"/>
    </row>
    <row r="18" spans="1:13" x14ac:dyDescent="0.2">
      <c r="B18" s="368">
        <v>80094379</v>
      </c>
      <c r="C18" s="438">
        <v>45229</v>
      </c>
      <c r="D18" s="368" t="s">
        <v>375</v>
      </c>
      <c r="E18" s="368">
        <v>80</v>
      </c>
      <c r="F18" s="368" t="s">
        <v>286</v>
      </c>
      <c r="H18" s="54" t="s">
        <v>370</v>
      </c>
      <c r="I18" s="499">
        <v>400</v>
      </c>
      <c r="J18" s="499"/>
      <c r="K18" s="499"/>
      <c r="L18" s="499">
        <v>400</v>
      </c>
      <c r="M18" s="356"/>
    </row>
    <row r="19" spans="1:13" x14ac:dyDescent="0.2">
      <c r="B19" s="368">
        <v>80094379</v>
      </c>
      <c r="C19" s="438">
        <v>45229</v>
      </c>
      <c r="D19" s="368" t="s">
        <v>30</v>
      </c>
      <c r="E19" s="368">
        <v>450</v>
      </c>
      <c r="F19" s="368" t="s">
        <v>310</v>
      </c>
      <c r="H19" s="54" t="s">
        <v>356</v>
      </c>
      <c r="I19" s="499">
        <v>440</v>
      </c>
      <c r="J19" s="499"/>
      <c r="K19" s="499"/>
      <c r="L19" s="499">
        <v>440</v>
      </c>
      <c r="M19" s="356"/>
    </row>
    <row r="20" spans="1:13" x14ac:dyDescent="0.2">
      <c r="B20" s="368">
        <v>80095711</v>
      </c>
      <c r="C20" s="438">
        <v>45247</v>
      </c>
      <c r="D20" s="368" t="s">
        <v>63</v>
      </c>
      <c r="E20" s="368">
        <v>900</v>
      </c>
      <c r="F20" s="368" t="s">
        <v>310</v>
      </c>
      <c r="H20" s="54" t="s">
        <v>366</v>
      </c>
      <c r="I20" s="499">
        <v>130</v>
      </c>
      <c r="J20" s="499"/>
      <c r="K20" s="499"/>
      <c r="L20" s="499">
        <v>130</v>
      </c>
      <c r="M20" s="356"/>
    </row>
    <row r="21" spans="1:13" x14ac:dyDescent="0.2">
      <c r="B21" s="368">
        <v>80095711</v>
      </c>
      <c r="C21" s="438">
        <v>45247</v>
      </c>
      <c r="D21" s="368" t="s">
        <v>30</v>
      </c>
      <c r="E21" s="368">
        <v>450</v>
      </c>
      <c r="F21" s="368" t="s">
        <v>310</v>
      </c>
      <c r="H21" s="54" t="s">
        <v>109</v>
      </c>
      <c r="I21" s="499"/>
      <c r="J21" s="499"/>
      <c r="K21" s="499"/>
      <c r="L21" s="499"/>
      <c r="M21" s="356"/>
    </row>
    <row r="22" spans="1:13" s="393" customFormat="1" x14ac:dyDescent="0.2">
      <c r="A22" s="356"/>
      <c r="B22" s="368">
        <v>80095711</v>
      </c>
      <c r="C22" s="438">
        <v>45247</v>
      </c>
      <c r="D22" s="368" t="s">
        <v>142</v>
      </c>
      <c r="E22" s="368">
        <v>1300</v>
      </c>
      <c r="F22" s="368" t="s">
        <v>310</v>
      </c>
      <c r="G22" s="356"/>
      <c r="H22" s="54" t="s">
        <v>359</v>
      </c>
      <c r="I22" s="499">
        <v>300</v>
      </c>
      <c r="J22" s="499"/>
      <c r="K22" s="499"/>
      <c r="L22" s="499">
        <v>300</v>
      </c>
      <c r="M22" s="356"/>
    </row>
    <row r="23" spans="1:13" s="393" customFormat="1" x14ac:dyDescent="0.2">
      <c r="A23" s="356"/>
      <c r="B23" s="368">
        <v>80095711</v>
      </c>
      <c r="C23" s="438">
        <v>45247</v>
      </c>
      <c r="D23" s="368" t="s">
        <v>77</v>
      </c>
      <c r="E23" s="368">
        <v>1150</v>
      </c>
      <c r="F23" s="368" t="s">
        <v>310</v>
      </c>
      <c r="G23" s="356"/>
      <c r="H23" s="54" t="s">
        <v>424</v>
      </c>
      <c r="I23" s="499">
        <v>1200</v>
      </c>
      <c r="J23" s="499"/>
      <c r="K23" s="499"/>
      <c r="L23" s="499">
        <v>1200</v>
      </c>
      <c r="M23" s="356"/>
    </row>
    <row r="24" spans="1:13" s="393" customFormat="1" x14ac:dyDescent="0.2">
      <c r="A24" s="356"/>
      <c r="B24" s="368">
        <v>80095711</v>
      </c>
      <c r="C24" s="438">
        <v>45247</v>
      </c>
      <c r="D24" s="368" t="s">
        <v>32</v>
      </c>
      <c r="E24" s="368">
        <v>3050</v>
      </c>
      <c r="F24" s="368" t="s">
        <v>310</v>
      </c>
      <c r="G24" s="356"/>
      <c r="H24" s="54" t="s">
        <v>384</v>
      </c>
      <c r="I24" s="499">
        <v>1230</v>
      </c>
      <c r="J24" s="499"/>
      <c r="K24" s="499"/>
      <c r="L24" s="499">
        <v>1230</v>
      </c>
      <c r="M24" s="356"/>
    </row>
    <row r="25" spans="1:13" s="393" customFormat="1" x14ac:dyDescent="0.2">
      <c r="A25" s="356"/>
      <c r="B25" s="368" t="s">
        <v>453</v>
      </c>
      <c r="C25" s="438">
        <v>45247</v>
      </c>
      <c r="D25" s="368" t="s">
        <v>384</v>
      </c>
      <c r="E25" s="368">
        <v>1230</v>
      </c>
      <c r="F25" s="368" t="s">
        <v>286</v>
      </c>
      <c r="G25" s="356"/>
      <c r="H25" s="54" t="s">
        <v>228</v>
      </c>
      <c r="I25" s="499">
        <v>2030</v>
      </c>
      <c r="J25" s="499"/>
      <c r="K25" s="499"/>
      <c r="L25" s="499">
        <v>2030</v>
      </c>
      <c r="M25" s="356"/>
    </row>
    <row r="26" spans="1:13" s="393" customFormat="1" ht="13.5" thickBot="1" x14ac:dyDescent="0.25">
      <c r="A26" s="356"/>
      <c r="B26" s="368" t="s">
        <v>454</v>
      </c>
      <c r="C26" s="438">
        <v>45247</v>
      </c>
      <c r="D26" s="368" t="s">
        <v>228</v>
      </c>
      <c r="E26" s="368">
        <v>2030</v>
      </c>
      <c r="F26" s="368" t="s">
        <v>286</v>
      </c>
      <c r="G26" s="356"/>
      <c r="H26" s="54" t="s">
        <v>37</v>
      </c>
      <c r="I26" s="499">
        <v>1820</v>
      </c>
      <c r="J26" s="499"/>
      <c r="K26" s="499"/>
      <c r="L26" s="499">
        <v>1820</v>
      </c>
    </row>
    <row r="27" spans="1:13" s="393" customFormat="1" ht="13.5" thickBot="1" x14ac:dyDescent="0.25">
      <c r="A27" s="356"/>
      <c r="B27" s="368"/>
      <c r="C27" s="438"/>
      <c r="D27" s="368"/>
      <c r="F27" s="368"/>
      <c r="G27" s="356"/>
      <c r="H27" s="319" t="s">
        <v>24</v>
      </c>
      <c r="I27" s="501">
        <v>10265</v>
      </c>
      <c r="J27" s="502">
        <v>7300</v>
      </c>
      <c r="K27" s="502"/>
      <c r="L27" s="503">
        <v>17565</v>
      </c>
    </row>
    <row r="28" spans="1:13" s="393" customFormat="1" x14ac:dyDescent="0.2">
      <c r="A28" s="356"/>
      <c r="B28" s="368"/>
      <c r="C28" s="438"/>
      <c r="D28" s="368"/>
      <c r="E28" s="368"/>
      <c r="F28" s="368"/>
      <c r="G28" s="356"/>
      <c r="H28"/>
      <c r="I28"/>
      <c r="J28"/>
      <c r="K28"/>
      <c r="L28"/>
    </row>
    <row r="29" spans="1:13" s="393" customFormat="1" x14ac:dyDescent="0.2">
      <c r="A29" s="356"/>
      <c r="C29" s="356"/>
      <c r="D29" s="356"/>
      <c r="E29" s="356"/>
      <c r="F29" s="356"/>
      <c r="G29" s="356"/>
      <c r="H29"/>
      <c r="I29"/>
      <c r="J29"/>
      <c r="K29"/>
      <c r="L29"/>
    </row>
    <row r="30" spans="1:13" s="393" customFormat="1" x14ac:dyDescent="0.2">
      <c r="A30" s="356"/>
      <c r="B30" s="356"/>
      <c r="C30" s="356"/>
      <c r="D30" s="356"/>
      <c r="E30" s="356"/>
      <c r="F30" s="356"/>
      <c r="G30" s="356"/>
      <c r="H30"/>
      <c r="I30"/>
      <c r="J30"/>
      <c r="K30"/>
      <c r="L30"/>
    </row>
    <row r="31" spans="1:13" s="393" customFormat="1" x14ac:dyDescent="0.2">
      <c r="A31" s="356"/>
      <c r="B31" s="356"/>
      <c r="C31" s="356"/>
      <c r="D31" s="356"/>
      <c r="E31" s="356"/>
      <c r="F31" s="356"/>
      <c r="G31" s="356"/>
      <c r="H31"/>
      <c r="I31"/>
      <c r="J31"/>
      <c r="K31"/>
      <c r="L31"/>
    </row>
    <row r="32" spans="1:13" s="393" customFormat="1" x14ac:dyDescent="0.2">
      <c r="A32" s="356"/>
      <c r="B32" s="356"/>
      <c r="C32" s="356"/>
      <c r="D32" s="356"/>
      <c r="E32" s="356"/>
      <c r="F32" s="356"/>
      <c r="G32" s="356"/>
      <c r="H32"/>
      <c r="I32"/>
      <c r="J32"/>
      <c r="K32"/>
      <c r="L32"/>
    </row>
    <row r="33" spans="1:11" s="393" customFormat="1" x14ac:dyDescent="0.2">
      <c r="A33" s="356"/>
      <c r="B33" s="356"/>
      <c r="C33" s="356"/>
      <c r="D33" s="356"/>
      <c r="E33" s="356"/>
      <c r="F33" s="356"/>
      <c r="G33" s="356"/>
      <c r="H33" s="356"/>
      <c r="I33" s="365"/>
      <c r="J33" s="365"/>
      <c r="K33" s="365"/>
    </row>
    <row r="34" spans="1:11" s="393" customFormat="1" x14ac:dyDescent="0.2">
      <c r="A34" s="356"/>
      <c r="B34" s="356"/>
      <c r="C34" s="356"/>
      <c r="D34" s="356"/>
      <c r="E34" s="356"/>
      <c r="F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356"/>
      <c r="C35" s="356"/>
      <c r="D35" s="356"/>
      <c r="E35" s="356"/>
      <c r="F35" s="356"/>
      <c r="G35" s="356"/>
      <c r="H35" s="356"/>
      <c r="I35" s="365"/>
      <c r="J35" s="365"/>
      <c r="K35" s="365"/>
    </row>
    <row r="36" spans="1:11" s="393" customFormat="1" x14ac:dyDescent="0.2">
      <c r="A36" s="356"/>
      <c r="B36" s="356"/>
      <c r="C36" s="356"/>
      <c r="D36" s="356"/>
      <c r="E36" s="356"/>
      <c r="F36" s="356"/>
      <c r="G36" s="356"/>
      <c r="H36" s="356"/>
      <c r="I36" s="365"/>
      <c r="J36" s="365"/>
      <c r="K36" s="365"/>
    </row>
    <row r="37" spans="1:11" s="393" customFormat="1" x14ac:dyDescent="0.2">
      <c r="A37" s="356"/>
      <c r="B37" s="356"/>
      <c r="C37" s="356"/>
      <c r="D37" s="356"/>
      <c r="E37" s="356"/>
      <c r="F37" s="356"/>
      <c r="G37" s="356"/>
      <c r="H37" s="356"/>
      <c r="I37" s="365"/>
      <c r="J37" s="365"/>
      <c r="K37" s="365"/>
    </row>
    <row r="38" spans="1:11" s="393" customFormat="1" x14ac:dyDescent="0.2">
      <c r="A38" s="356"/>
      <c r="B38" s="356"/>
      <c r="C38" s="356"/>
      <c r="D38" s="356"/>
      <c r="E38" s="356"/>
      <c r="F38" s="356"/>
      <c r="G38" s="356"/>
      <c r="H38" s="356"/>
      <c r="I38" s="365"/>
      <c r="J38" s="365"/>
      <c r="K38" s="365"/>
    </row>
    <row r="39" spans="1:11" s="393" customFormat="1" x14ac:dyDescent="0.2">
      <c r="A39" s="356"/>
      <c r="B39" s="356"/>
      <c r="C39" s="356"/>
      <c r="D39" s="356"/>
      <c r="E39" s="356"/>
      <c r="F39" s="356"/>
      <c r="G39" s="356"/>
      <c r="H39" s="356"/>
      <c r="I39" s="365"/>
      <c r="J39" s="365"/>
      <c r="K39" s="365"/>
    </row>
    <row r="40" spans="1:11" s="393" customFormat="1" x14ac:dyDescent="0.2">
      <c r="A40" s="356"/>
      <c r="B40" s="356"/>
      <c r="C40" s="356"/>
      <c r="D40" s="356"/>
      <c r="E40" s="356"/>
      <c r="F40" s="356"/>
      <c r="G40" s="356"/>
      <c r="H40" s="356"/>
      <c r="I40" s="365"/>
      <c r="J40" s="365"/>
      <c r="K40" s="365"/>
    </row>
    <row r="41" spans="1:11" x14ac:dyDescent="0.2">
      <c r="B41" s="66" t="s">
        <v>32</v>
      </c>
      <c r="C41" s="356" t="s">
        <v>286</v>
      </c>
      <c r="D41" s="356"/>
      <c r="E41" s="356"/>
    </row>
    <row r="42" spans="1:11" x14ac:dyDescent="0.2">
      <c r="B42" s="66" t="s">
        <v>31</v>
      </c>
      <c r="C42" s="356" t="s">
        <v>310</v>
      </c>
      <c r="D42" s="356"/>
      <c r="E42" s="356"/>
    </row>
    <row r="43" spans="1:11" x14ac:dyDescent="0.2">
      <c r="B43" s="66" t="s">
        <v>37</v>
      </c>
      <c r="C43" s="356"/>
      <c r="D43" s="356"/>
      <c r="E43" s="356"/>
    </row>
    <row r="44" spans="1:11" x14ac:dyDescent="0.2">
      <c r="B44" s="66" t="s">
        <v>353</v>
      </c>
      <c r="C44" s="356"/>
      <c r="D44" s="356"/>
      <c r="E44" s="356"/>
    </row>
    <row r="45" spans="1:11" x14ac:dyDescent="0.2">
      <c r="B45" s="66" t="s">
        <v>354</v>
      </c>
      <c r="C45" s="356"/>
      <c r="D45" s="356"/>
      <c r="E45" s="356"/>
    </row>
    <row r="46" spans="1:11" x14ac:dyDescent="0.2">
      <c r="B46" s="66" t="s">
        <v>355</v>
      </c>
    </row>
    <row r="47" spans="1:11" x14ac:dyDescent="0.2">
      <c r="B47" s="66" t="s">
        <v>356</v>
      </c>
    </row>
    <row r="48" spans="1:11" x14ac:dyDescent="0.2">
      <c r="B48" s="66" t="s">
        <v>357</v>
      </c>
    </row>
    <row r="49" spans="2:2" x14ac:dyDescent="0.2">
      <c r="B49" s="66" t="s">
        <v>358</v>
      </c>
    </row>
    <row r="50" spans="2:2" x14ac:dyDescent="0.2">
      <c r="B50" s="66" t="s">
        <v>359</v>
      </c>
    </row>
    <row r="51" spans="2:2" x14ac:dyDescent="0.2">
      <c r="B51" s="66" t="s">
        <v>30</v>
      </c>
    </row>
    <row r="52" spans="2:2" x14ac:dyDescent="0.2">
      <c r="B52" s="66" t="s">
        <v>34</v>
      </c>
    </row>
    <row r="53" spans="2:2" x14ac:dyDescent="0.2">
      <c r="B53" s="66" t="s">
        <v>33</v>
      </c>
    </row>
    <row r="54" spans="2:2" x14ac:dyDescent="0.2">
      <c r="B54" s="66" t="s">
        <v>360</v>
      </c>
    </row>
    <row r="55" spans="2:2" x14ac:dyDescent="0.2">
      <c r="B55" s="66" t="s">
        <v>361</v>
      </c>
    </row>
    <row r="56" spans="2:2" x14ac:dyDescent="0.2">
      <c r="B56" s="66" t="s">
        <v>362</v>
      </c>
    </row>
    <row r="57" spans="2:2" x14ac:dyDescent="0.2">
      <c r="B57" s="66" t="s">
        <v>63</v>
      </c>
    </row>
    <row r="58" spans="2:2" x14ac:dyDescent="0.2">
      <c r="B58" s="66" t="s">
        <v>363</v>
      </c>
    </row>
    <row r="59" spans="2:2" x14ac:dyDescent="0.2">
      <c r="B59" s="66" t="s">
        <v>65</v>
      </c>
    </row>
    <row r="60" spans="2:2" x14ac:dyDescent="0.2">
      <c r="B60" s="66" t="s">
        <v>142</v>
      </c>
    </row>
    <row r="61" spans="2:2" x14ac:dyDescent="0.2">
      <c r="B61" s="66" t="s">
        <v>364</v>
      </c>
    </row>
    <row r="62" spans="2:2" x14ac:dyDescent="0.2">
      <c r="B62" s="66" t="s">
        <v>365</v>
      </c>
    </row>
    <row r="63" spans="2:2" x14ac:dyDescent="0.2">
      <c r="B63" s="66" t="s">
        <v>69</v>
      </c>
    </row>
    <row r="64" spans="2:2" x14ac:dyDescent="0.2">
      <c r="B64" s="66" t="s">
        <v>366</v>
      </c>
    </row>
    <row r="65" spans="1:13" x14ac:dyDescent="0.2">
      <c r="B65" s="66" t="s">
        <v>367</v>
      </c>
    </row>
    <row r="66" spans="1:13" s="365" customFormat="1" x14ac:dyDescent="0.2">
      <c r="A66" s="356"/>
      <c r="B66" s="66" t="s">
        <v>368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73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369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370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371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372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77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373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374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375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376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377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200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424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380</v>
      </c>
      <c r="C80" s="393" t="s">
        <v>229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340</v>
      </c>
      <c r="C81" s="393" t="s">
        <v>230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329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400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382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383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384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228</v>
      </c>
      <c r="F87" s="356"/>
      <c r="G87" s="356"/>
      <c r="H87" s="356"/>
      <c r="I87" s="365"/>
      <c r="J87" s="365"/>
    </row>
    <row r="88" spans="1:13" s="393" customFormat="1" x14ac:dyDescent="0.2">
      <c r="A88" s="356"/>
      <c r="F88" s="356"/>
      <c r="G88" s="356"/>
      <c r="H88" s="356"/>
      <c r="I88" s="365"/>
      <c r="J88" s="365"/>
    </row>
    <row r="89" spans="1:13" s="393" customFormat="1" x14ac:dyDescent="0.2">
      <c r="A89" s="356"/>
      <c r="F89" s="356"/>
      <c r="G89" s="356"/>
      <c r="H89" s="356"/>
      <c r="I89" s="365"/>
      <c r="J89" s="365"/>
    </row>
    <row r="90" spans="1:13" s="393" customFormat="1" x14ac:dyDescent="0.2">
      <c r="A90" s="356"/>
      <c r="F90" s="356"/>
      <c r="G90" s="356"/>
      <c r="H90" s="356"/>
      <c r="I90" s="365"/>
      <c r="J90" s="365"/>
    </row>
    <row r="91" spans="1:13" s="393" customFormat="1" x14ac:dyDescent="0.2">
      <c r="A91" s="356"/>
      <c r="F91" s="356"/>
      <c r="G91" s="356"/>
      <c r="H91" s="356"/>
      <c r="I91" s="365"/>
      <c r="J91" s="365"/>
    </row>
    <row r="92" spans="1:13" s="393" customFormat="1" x14ac:dyDescent="0.2">
      <c r="A92" s="356"/>
      <c r="F92" s="356"/>
      <c r="G92" s="356"/>
      <c r="H92" s="356"/>
      <c r="I92" s="365"/>
      <c r="J92" s="365"/>
    </row>
    <row r="93" spans="1:13" s="393" customFormat="1" x14ac:dyDescent="0.2">
      <c r="A93" s="356"/>
      <c r="F93" s="356"/>
      <c r="G93" s="356"/>
      <c r="H93" s="356"/>
      <c r="I93" s="365"/>
      <c r="J93" s="365"/>
    </row>
    <row r="94" spans="1:13" s="393" customFormat="1" x14ac:dyDescent="0.2">
      <c r="A94" s="356"/>
      <c r="F94" s="356"/>
      <c r="G94" s="356"/>
      <c r="H94" s="356"/>
      <c r="I94" s="365"/>
      <c r="J94" s="365"/>
    </row>
    <row r="95" spans="1:13" s="365" customFormat="1" x14ac:dyDescent="0.2">
      <c r="A95" s="356"/>
      <c r="B95" s="393"/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393"/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393"/>
      <c r="C97" s="393"/>
      <c r="D97" s="393"/>
      <c r="E97" s="393"/>
      <c r="F97" s="356"/>
      <c r="G97" s="356"/>
      <c r="H97" s="356"/>
      <c r="L97" s="393"/>
      <c r="M97" s="393"/>
    </row>
  </sheetData>
  <dataValidations count="3">
    <dataValidation type="list" allowBlank="1" showInputMessage="1" showErrorMessage="1" sqref="D4:D8 D10:D28" xr:uid="{D251AF5B-CF5F-40BC-B161-F62389A49D6C}">
      <formula1>$B$54:$B$100</formula1>
    </dataValidation>
    <dataValidation type="list" allowBlank="1" showInputMessage="1" showErrorMessage="1" sqref="F4:F28" xr:uid="{3F80253F-B944-4E81-A00D-3BAA2A914A11}">
      <formula1>$C$54:$C$56</formula1>
    </dataValidation>
    <dataValidation type="list" allowBlank="1" showInputMessage="1" showErrorMessage="1" sqref="D9" xr:uid="{69E4A536-E696-44FA-9B5C-D221028068C4}">
      <formula1>$B$78:$B$124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ECF73-FBDE-4F07-A25A-053F88EC8498}">
  <sheetPr filterMode="1">
    <tabColor rgb="FFFFC000"/>
    <pageSetUpPr fitToPage="1"/>
  </sheetPr>
  <dimension ref="A2:V153"/>
  <sheetViews>
    <sheetView showGridLines="0" topLeftCell="C14" zoomScale="80" zoomScaleNormal="80" workbookViewId="0">
      <selection activeCell="M72" sqref="M72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451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Noviembr2023'!$I$7:$O$23,3,FALSE),"0")</f>
        <v>0</v>
      </c>
      <c r="F8" s="368">
        <f>IFERROR(VLOOKUP(A8,'Control -LR-ES Noviembr2023'!$I$7:$O$23,2,FALSE),"0")</f>
        <v>550</v>
      </c>
      <c r="G8" s="368">
        <f>IFERROR(VLOOKUP(A8,'Control -LR-ES Noviembr2023'!$I$7:$O$23,5,FALSE),"0")</f>
        <v>0</v>
      </c>
      <c r="H8" s="368">
        <f>IFERROR(VLOOKUP(A8,'Control -LR-ES Noviembr2023'!$I$7:$O$23,4,FALSE),"0")</f>
        <v>0</v>
      </c>
      <c r="I8" s="326">
        <f>E8+F8+G8+H8</f>
        <v>550</v>
      </c>
      <c r="J8" s="368" t="s">
        <v>12</v>
      </c>
      <c r="K8" s="385">
        <f>I8*D8</f>
        <v>1661</v>
      </c>
      <c r="L8" s="454"/>
      <c r="M8" s="380" t="s">
        <v>169</v>
      </c>
      <c r="N8" s="372">
        <f>I8</f>
        <v>550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Noviembr2023'!$I$7:$O$23,3,FALSE),"0")</f>
        <v>0</v>
      </c>
      <c r="F9" s="368" t="str">
        <f>IFERROR(VLOOKUP(A9,'Control -LR-ES Noviembr2023'!$I$7:$O$23,2,FALSE),"0")</f>
        <v>0</v>
      </c>
      <c r="G9" s="368" t="str">
        <f>IFERROR(VLOOKUP(A9,'Control -LR-ES Noviembr2023'!$I$7:$O$23,5,FALSE),"0")</f>
        <v>0</v>
      </c>
      <c r="H9" s="368" t="str">
        <f>IFERROR(VLOOKUP(A9,'Control -LR-ES Noviembr2023'!$I$7:$O$23,4,FALSE),"0")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Noviembr2023'!$I$7:$O$23,3,FALSE),"0")</f>
        <v>0</v>
      </c>
      <c r="F10" s="368">
        <f>IFERROR(VLOOKUP(A10,'Control -LR-ES Noviembr2023'!$I$7:$O$23,2,FALSE),"0")</f>
        <v>0</v>
      </c>
      <c r="G10" s="368">
        <f>IFERROR(VLOOKUP(A10,'Control -LR-ES Noviembr2023'!$I$7:$O$23,5,FALSE),"0")</f>
        <v>50</v>
      </c>
      <c r="H10" s="368">
        <f>IFERROR(VLOOKUP(A10,'Control -LR-ES Noviembr2023'!$I$7:$O$23,4,FALSE),"0")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Noviembr2023'!$I$7:$O$23,3,FALSE),"0")</f>
        <v>0</v>
      </c>
      <c r="F11" s="368" t="str">
        <f>IFERROR(VLOOKUP(A11,'Control -LR-ES Noviembr2023'!$I$7:$O$23,2,FALSE),"0")</f>
        <v>0</v>
      </c>
      <c r="G11" s="368" t="str">
        <f>IFERROR(VLOOKUP(A11,'Control -LR-ES Noviembr2023'!$I$7:$O$23,5,FALSE),"0")</f>
        <v>0</v>
      </c>
      <c r="H11" s="368" t="str">
        <f>IFERROR(VLOOKUP(A11,'Control -LR-ES Noviembr2023'!$I$7:$O$23,4,FALSE),"0")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Noviembr2023'!$I$7:$O$23,3,FALSE),"0")</f>
        <v>0</v>
      </c>
      <c r="F12" s="368">
        <f>IFERROR(VLOOKUP(A12,'Control -LR-ES Noviembr2023'!$I$7:$O$23,2,FALSE),"0")</f>
        <v>590</v>
      </c>
      <c r="G12" s="368">
        <f>IFERROR(VLOOKUP(A12,'Control -LR-ES Noviembr2023'!$I$7:$O$23,5,FALSE),"0")</f>
        <v>0</v>
      </c>
      <c r="H12" s="368">
        <f>IFERROR(VLOOKUP(A12,'Control -LR-ES Noviembr2023'!$I$7:$O$23,4,FALSE),"0")</f>
        <v>0</v>
      </c>
      <c r="I12" s="326">
        <f t="shared" si="1"/>
        <v>590</v>
      </c>
      <c r="J12" s="368" t="s">
        <v>12</v>
      </c>
      <c r="K12" s="385">
        <f t="shared" si="2"/>
        <v>2118.1</v>
      </c>
      <c r="L12" s="454"/>
      <c r="M12" s="373" t="s">
        <v>245</v>
      </c>
      <c r="N12" s="372">
        <f t="shared" si="3"/>
        <v>590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Noviembr2023'!$I$7:$O$23,3,FALSE),"0")</f>
        <v>0</v>
      </c>
      <c r="F13" s="368" t="str">
        <f>IFERROR(VLOOKUP(A13,'Control -LR-ES Noviembr2023'!$I$7:$O$23,2,FALSE),"0")</f>
        <v>0</v>
      </c>
      <c r="G13" s="368" t="str">
        <f>IFERROR(VLOOKUP(A13,'Control -LR-ES Noviembr2023'!$I$7:$O$23,5,FALSE),"0")</f>
        <v>0</v>
      </c>
      <c r="H13" s="368" t="str">
        <f>IFERROR(VLOOKUP(A13,'Control -LR-ES Noviembr2023'!$I$7:$O$23,4,FALSE),"0")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Noviembr2023'!$I$7:$O$23,3,FALSE),"0")</f>
        <v>110</v>
      </c>
      <c r="F14" s="368">
        <f>IFERROR(VLOOKUP(A14,'Control -LR-ES Noviembr2023'!$I$7:$O$23,2,FALSE),"0")</f>
        <v>0</v>
      </c>
      <c r="G14" s="368">
        <f>IFERROR(VLOOKUP(A14,'Control -LR-ES Noviembr2023'!$I$7:$O$23,5,FALSE),"0")</f>
        <v>0</v>
      </c>
      <c r="H14" s="368">
        <f>IFERROR(VLOOKUP(A14,'Control -LR-ES Noviembr2023'!$I$7:$O$23,4,FALSE),"0")</f>
        <v>0</v>
      </c>
      <c r="I14" s="326">
        <f t="shared" si="1"/>
        <v>110</v>
      </c>
      <c r="J14" s="368" t="s">
        <v>12</v>
      </c>
      <c r="K14" s="385">
        <f t="shared" si="2"/>
        <v>482.9</v>
      </c>
      <c r="L14" s="454"/>
      <c r="M14" s="373" t="s">
        <v>156</v>
      </c>
      <c r="N14" s="372">
        <f t="shared" si="3"/>
        <v>110</v>
      </c>
      <c r="O14" s="365"/>
      <c r="P14" s="365"/>
      <c r="Q14" s="365"/>
      <c r="R14" s="365"/>
    </row>
    <row r="15" spans="1:20" ht="24.95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>
        <f>IFERROR(VLOOKUP(A15,'Control -LR-ES Noviembr2023'!$I$7:$O$23,3,FALSE),"0")</f>
        <v>60</v>
      </c>
      <c r="F15" s="368">
        <f>IFERROR(VLOOKUP(A15,'Control -LR-ES Noviembr2023'!$I$7:$O$23,2,FALSE),"0")</f>
        <v>0</v>
      </c>
      <c r="G15" s="368">
        <f>IFERROR(VLOOKUP(A15,'Control -LR-ES Noviembr2023'!$I$7:$O$23,5,FALSE),"0")</f>
        <v>0</v>
      </c>
      <c r="H15" s="368">
        <f>IFERROR(VLOOKUP(A15,'Control -LR-ES Noviembr2023'!$I$7:$O$23,4,FALSE),"0")</f>
        <v>0</v>
      </c>
      <c r="I15" s="326">
        <f t="shared" si="1"/>
        <v>60</v>
      </c>
      <c r="J15" s="375" t="s">
        <v>12</v>
      </c>
      <c r="K15" s="385">
        <f t="shared" si="2"/>
        <v>210.6</v>
      </c>
      <c r="L15" s="454"/>
      <c r="M15" s="65" t="s">
        <v>347</v>
      </c>
      <c r="N15" s="372">
        <f t="shared" si="3"/>
        <v>60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Noviembr2023'!$I$7:$O$23,3,FALSE),"0")</f>
        <v>0</v>
      </c>
      <c r="F16" s="368" t="str">
        <f>IFERROR(VLOOKUP(A16,'Control -LR-ES Noviembr2023'!$I$7:$O$23,2,FALSE),"0")</f>
        <v>0</v>
      </c>
      <c r="G16" s="368" t="str">
        <f>IFERROR(VLOOKUP(A16,'Control -LR-ES Noviembr2023'!$I$7:$O$23,5,FALSE),"0")</f>
        <v>0</v>
      </c>
      <c r="H16" s="368" t="str">
        <f>IFERROR(VLOOKUP(A16,'Control -LR-ES Noviembr2023'!$I$7:$O$23,4,FALSE),"0")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Noviembr2023'!$I$7:$O$23,3,FALSE),"0")</f>
        <v>0</v>
      </c>
      <c r="F17" s="368">
        <f>IFERROR(VLOOKUP(A17,'Control -LR-ES Noviembr2023'!$I$7:$O$23,2,FALSE),"0")</f>
        <v>310</v>
      </c>
      <c r="G17" s="368">
        <f>IFERROR(VLOOKUP(A17,'Control -LR-ES Noviembr2023'!$I$7:$O$23,5,FALSE),"0")</f>
        <v>0</v>
      </c>
      <c r="H17" s="368">
        <f>IFERROR(VLOOKUP(A17,'Control -LR-ES Noviembr2023'!$I$7:$O$23,4,FALSE),"0")</f>
        <v>0</v>
      </c>
      <c r="I17" s="326">
        <f t="shared" si="1"/>
        <v>310</v>
      </c>
      <c r="J17" s="375" t="s">
        <v>12</v>
      </c>
      <c r="K17" s="385">
        <f t="shared" si="2"/>
        <v>465</v>
      </c>
      <c r="L17" s="454"/>
      <c r="M17" s="373" t="s">
        <v>252</v>
      </c>
      <c r="N17" s="372">
        <f t="shared" si="3"/>
        <v>310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Noviembr2023'!$I$7:$O$23,3,FALSE),"0")</f>
        <v>0</v>
      </c>
      <c r="F18" s="368" t="str">
        <f>IFERROR(VLOOKUP(A18,'Control -LR-ES Noviembr2023'!$I$7:$O$23,2,FALSE),"0")</f>
        <v>0</v>
      </c>
      <c r="G18" s="368" t="str">
        <f>IFERROR(VLOOKUP(A18,'Control -LR-ES Noviembr2023'!$I$7:$O$23,5,FALSE),"0")</f>
        <v>0</v>
      </c>
      <c r="H18" s="368" t="str">
        <f>IFERROR(VLOOKUP(A18,'Control -LR-ES Noviembr2023'!$I$7:$O$23,4,FALSE),"0")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Noviembr2023'!$I$7:$O$23,3,FALSE),"0")</f>
        <v>0</v>
      </c>
      <c r="F19" s="368" t="str">
        <f>IFERROR(VLOOKUP(A19,'Control -LR-ES Noviembr2023'!$I$7:$O$23,2,FALSE),"0")</f>
        <v>0</v>
      </c>
      <c r="G19" s="368" t="str">
        <f>IFERROR(VLOOKUP(A19,'Control -LR-ES Noviembr2023'!$I$7:$O$23,5,FALSE),"0")</f>
        <v>0</v>
      </c>
      <c r="H19" s="368" t="str">
        <f>IFERROR(VLOOKUP(A19,'Control -LR-ES Noviembr2023'!$I$7:$O$23,4,FALSE),"0")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Noviembr2023'!$I$7:$O$23,3,FALSE),"0")</f>
        <v>0</v>
      </c>
      <c r="F20" s="368" t="str">
        <f>IFERROR(VLOOKUP(A20,'Control -LR-ES Noviembr2023'!$I$7:$O$23,2,FALSE),"0")</f>
        <v>0</v>
      </c>
      <c r="G20" s="368" t="str">
        <f>IFERROR(VLOOKUP(A20,'Control -LR-ES Noviembr2023'!$I$7:$O$23,5,FALSE),"0")</f>
        <v>0</v>
      </c>
      <c r="H20" s="368" t="str">
        <f>IFERROR(VLOOKUP(A20,'Control -LR-ES Noviembr2023'!$I$7:$O$23,4,FALSE),"0")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Noviembr2023'!$I$7:$O$23,3,FALSE),"0")</f>
        <v>0</v>
      </c>
      <c r="F21" s="368" t="str">
        <f>IFERROR(VLOOKUP(A21,'Control -LR-ES Noviembr2023'!$I$7:$O$23,2,FALSE),"0")</f>
        <v>0</v>
      </c>
      <c r="G21" s="368" t="str">
        <f>IFERROR(VLOOKUP(A21,'Control -LR-ES Noviembr2023'!$I$7:$O$23,5,FALSE),"0")</f>
        <v>0</v>
      </c>
      <c r="H21" s="368" t="str">
        <f>IFERROR(VLOOKUP(A21,'Control -LR-ES Noviembr2023'!$I$7:$O$23,4,FALSE),"0")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Noviembr2023'!$I$7:$O$23,3,FALSE),"0")</f>
        <v>0</v>
      </c>
      <c r="F22" s="368" t="str">
        <f>IFERROR(VLOOKUP(A22,'Control -LR-ES Noviembr2023'!$I$7:$O$23,2,FALSE),"0")</f>
        <v>0</v>
      </c>
      <c r="G22" s="368" t="str">
        <f>IFERROR(VLOOKUP(A22,'Control -LR-ES Noviembr2023'!$I$7:$O$23,5,FALSE),"0")</f>
        <v>0</v>
      </c>
      <c r="H22" s="368" t="str">
        <f>IFERROR(VLOOKUP(A22,'Control -LR-ES Noviembr2023'!$I$7:$O$23,4,FALSE),"0")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Noviembr2023'!$I$7:$O$23,3,FALSE),"0")</f>
        <v>0</v>
      </c>
      <c r="F23" s="368" t="str">
        <f>IFERROR(VLOOKUP(A23,'Control -LR-ES Noviembr2023'!$I$7:$O$23,2,FALSE),"0")</f>
        <v>0</v>
      </c>
      <c r="G23" s="368" t="str">
        <f>IFERROR(VLOOKUP(A23,'Control -LR-ES Noviembr2023'!$I$7:$O$23,5,FALSE),"0")</f>
        <v>0</v>
      </c>
      <c r="H23" s="368" t="str">
        <f>IFERROR(VLOOKUP(A23,'Control -LR-ES Noviembr2023'!$I$7:$O$23,4,FALSE),"0")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Noviembr2023'!$I$7:$O$23,3,FALSE),"0")</f>
        <v>0</v>
      </c>
      <c r="F24" s="368" t="str">
        <f>IFERROR(VLOOKUP(A24,'Control -LR-ES Noviembr2023'!$I$7:$O$23,2,FALSE),"0")</f>
        <v>0</v>
      </c>
      <c r="G24" s="368" t="str">
        <f>IFERROR(VLOOKUP(A24,'Control -LR-ES Noviembr2023'!$I$7:$O$23,5,FALSE),"0")</f>
        <v>0</v>
      </c>
      <c r="H24" s="368" t="str">
        <f>IFERROR(VLOOKUP(A24,'Control -LR-ES Noviembr2023'!$I$7:$O$23,4,FALSE),"0")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Noviembr2023'!$I$7:$O$23,3,FALSE),"0")</f>
        <v>0</v>
      </c>
      <c r="F25" s="368" t="str">
        <f>IFERROR(VLOOKUP(A25,'Control -LR-ES Noviembr2023'!$I$7:$O$23,2,FALSE),"0")</f>
        <v>0</v>
      </c>
      <c r="G25" s="368" t="str">
        <f>IFERROR(VLOOKUP(A25,'Control -LR-ES Noviembr2023'!$I$7:$O$23,5,FALSE),"0")</f>
        <v>0</v>
      </c>
      <c r="H25" s="368" t="str">
        <f>IFERROR(VLOOKUP(A25,'Control -LR-ES Noviembr2023'!$I$7:$O$23,4,FALSE),"0")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Noviembr2023'!$I$7:$O$23,3,FALSE),"0")</f>
        <v>0</v>
      </c>
      <c r="F26" s="368">
        <f>IFERROR(VLOOKUP(A26,'Control -LR-ES Noviembr2023'!$I$7:$O$23,2,FALSE),"0")</f>
        <v>2000</v>
      </c>
      <c r="G26" s="368">
        <f>IFERROR(VLOOKUP(A26,'Control -LR-ES Noviembr2023'!$I$7:$O$23,5,FALSE),"0")</f>
        <v>0</v>
      </c>
      <c r="H26" s="368">
        <f>IFERROR(VLOOKUP(A26,'Control -LR-ES Noviembr2023'!$I$7:$O$23,4,FALSE),"0")</f>
        <v>0</v>
      </c>
      <c r="I26" s="326">
        <f t="shared" si="1"/>
        <v>2000</v>
      </c>
      <c r="J26" s="375" t="s">
        <v>12</v>
      </c>
      <c r="K26" s="385">
        <f t="shared" si="2"/>
        <v>16520</v>
      </c>
      <c r="L26" s="454"/>
      <c r="M26" s="373" t="s">
        <v>246</v>
      </c>
      <c r="N26" s="372">
        <f t="shared" si="3"/>
        <v>2000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Noviembr2023'!$I$7:$O$23,3,FALSE),"0")</f>
        <v>0</v>
      </c>
      <c r="F27" s="368" t="str">
        <f>IFERROR(VLOOKUP(A27,'Control -LR-ES Noviembr2023'!$I$7:$O$23,2,FALSE),"0")</f>
        <v>0</v>
      </c>
      <c r="G27" s="368" t="str">
        <f>IFERROR(VLOOKUP(A27,'Control -LR-ES Noviembr2023'!$I$7:$O$23,5,FALSE),"0")</f>
        <v>0</v>
      </c>
      <c r="H27" s="368" t="str">
        <f>IFERROR(VLOOKUP(A27,'Control -LR-ES Noviembr2023'!$I$7:$O$23,4,FALSE),"0")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Noviembr2023'!$I$7:$O$23,3,FALSE),"0")</f>
        <v>0</v>
      </c>
      <c r="F28" s="368" t="str">
        <f>IFERROR(VLOOKUP(A28,'Control -LR-ES Noviembr2023'!$I$7:$O$23,2,FALSE),"0")</f>
        <v>0</v>
      </c>
      <c r="G28" s="368" t="str">
        <f>IFERROR(VLOOKUP(A28,'Control -LR-ES Noviembr2023'!$I$7:$O$23,5,FALSE),"0")</f>
        <v>0</v>
      </c>
      <c r="H28" s="368" t="str">
        <f>IFERROR(VLOOKUP(A28,'Control -LR-ES Noviembr2023'!$I$7:$O$23,4,FALSE),"0")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Noviembr2023'!$I$7:$O$23,3,FALSE),"0")</f>
        <v>0</v>
      </c>
      <c r="F29" s="368" t="str">
        <f>IFERROR(VLOOKUP(A29,'Control -LR-ES Noviembr2023'!$I$7:$O$23,2,FALSE),"0")</f>
        <v>0</v>
      </c>
      <c r="G29" s="368" t="str">
        <f>IFERROR(VLOOKUP(A29,'Control -LR-ES Noviembr2023'!$I$7:$O$23,5,FALSE),"0")</f>
        <v>0</v>
      </c>
      <c r="H29" s="368" t="str">
        <f>IFERROR(VLOOKUP(A29,'Control -LR-ES Noviembr2023'!$I$7:$O$23,4,FALSE),"0")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Noviembr2023'!$I$7:$O$23,3,FALSE),"0")</f>
        <v>0</v>
      </c>
      <c r="F30" s="368">
        <f>IFERROR(VLOOKUP(A30,'Control -LR-ES Noviembr2023'!$I$7:$O$23,2,FALSE),"0")</f>
        <v>340</v>
      </c>
      <c r="G30" s="368">
        <f>IFERROR(VLOOKUP(A30,'Control -LR-ES Noviembr2023'!$I$7:$O$23,5,FALSE),"0")</f>
        <v>0</v>
      </c>
      <c r="H30" s="368">
        <f>IFERROR(VLOOKUP(A30,'Control -LR-ES Noviembr2023'!$I$7:$O$23,4,FALSE),"0")</f>
        <v>0</v>
      </c>
      <c r="I30" s="326">
        <f t="shared" si="1"/>
        <v>340</v>
      </c>
      <c r="J30" s="368" t="s">
        <v>12</v>
      </c>
      <c r="K30" s="385">
        <f>I30*D30</f>
        <v>948.6</v>
      </c>
      <c r="L30" s="454"/>
      <c r="M30" s="373" t="s">
        <v>69</v>
      </c>
      <c r="N30" s="477">
        <f>I30/200</f>
        <v>1.7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Noviembr2023'!$I$7:$O$23,3,FALSE),"0")</f>
        <v>0</v>
      </c>
      <c r="F31" s="368" t="str">
        <f>IFERROR(VLOOKUP(A31,'Control -LR-ES Noviembr2023'!$I$7:$O$23,2,FALSE),"0")</f>
        <v>0</v>
      </c>
      <c r="G31" s="368" t="str">
        <f>IFERROR(VLOOKUP(A31,'Control -LR-ES Noviembr2023'!$I$7:$O$23,5,FALSE),"0")</f>
        <v>0</v>
      </c>
      <c r="H31" s="368" t="str">
        <f>IFERROR(VLOOKUP(A31,'Control -LR-ES Noviembr2023'!$I$7:$O$23,4,FALSE),"0")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Noviembr2023'!$I$7:$O$23,3,FALSE),"0")</f>
        <v>0</v>
      </c>
      <c r="F32" s="368" t="str">
        <f>IFERROR(VLOOKUP(A32,'Control -LR-ES Noviembr2023'!$I$7:$O$23,2,FALSE),"0")</f>
        <v>0</v>
      </c>
      <c r="G32" s="368" t="str">
        <f>IFERROR(VLOOKUP(A32,'Control -LR-ES Noviembr2023'!$I$7:$O$23,5,FALSE),"0")</f>
        <v>0</v>
      </c>
      <c r="H32" s="368" t="str">
        <f>IFERROR(VLOOKUP(A32,'Control -LR-ES Noviembr2023'!$I$7:$O$23,4,FALSE),"0")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Noviembr2023'!$I$7:$O$23,3,FALSE),"0")</f>
        <v>0</v>
      </c>
      <c r="F33" s="368" t="str">
        <f>IFERROR(VLOOKUP(A33,'Control -LR-ES Noviembr2023'!$I$7:$O$23,2,FALSE),"0")</f>
        <v>0</v>
      </c>
      <c r="G33" s="368" t="str">
        <f>IFERROR(VLOOKUP(A33,'Control -LR-ES Noviembr2023'!$I$7:$O$23,5,FALSE),"0")</f>
        <v>0</v>
      </c>
      <c r="H33" s="368" t="str">
        <f>IFERROR(VLOOKUP(A33,'Control -LR-ES Noviembr2023'!$I$7:$O$23,4,FALSE),"0")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Noviembr2023'!$I$7:$O$23,3,FALSE),"0")</f>
        <v>0</v>
      </c>
      <c r="F34" s="368" t="str">
        <f>IFERROR(VLOOKUP(A34,'Control -LR-ES Noviembr2023'!$I$7:$O$23,2,FALSE),"0")</f>
        <v>0</v>
      </c>
      <c r="G34" s="368" t="str">
        <f>IFERROR(VLOOKUP(A34,'Control -LR-ES Noviembr2023'!$I$7:$O$23,5,FALSE),"0")</f>
        <v>0</v>
      </c>
      <c r="H34" s="368" t="str">
        <f>IFERROR(VLOOKUP(A34,'Control -LR-ES Noviembr2023'!$I$7:$O$23,4,FALSE),"0")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Noviembr2023'!$I$7:$O$23,3,FALSE),"0")</f>
        <v>0</v>
      </c>
      <c r="F35" s="368">
        <f>IFERROR(VLOOKUP(A35,'Control -LR-ES Noviembr2023'!$I$7:$O$23,2,FALSE),"0")</f>
        <v>0</v>
      </c>
      <c r="G35" s="368">
        <f>IFERROR(VLOOKUP(A35,'Control -LR-ES Noviembr2023'!$I$7:$O$23,5,FALSE),"0")</f>
        <v>0</v>
      </c>
      <c r="H35" s="368">
        <f>IFERROR(VLOOKUP(A35,'Control -LR-ES Noviembr2023'!$I$7:$O$23,4,FALSE),"0")</f>
        <v>490</v>
      </c>
      <c r="I35" s="326">
        <f t="shared" si="1"/>
        <v>490</v>
      </c>
      <c r="J35" s="375" t="s">
        <v>12</v>
      </c>
      <c r="K35" s="385">
        <f t="shared" si="2"/>
        <v>3297.7000000000003</v>
      </c>
      <c r="L35" s="454"/>
      <c r="M35" s="373" t="s">
        <v>155</v>
      </c>
      <c r="N35" s="372">
        <f t="shared" si="3"/>
        <v>490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Noviembr2023'!$I$7:$O$23,3,FALSE),"0")</f>
        <v>0</v>
      </c>
      <c r="F36" s="368" t="str">
        <f>IFERROR(VLOOKUP(A36,'Control -LR-ES Noviembr2023'!$I$7:$O$23,2,FALSE),"0")</f>
        <v>0</v>
      </c>
      <c r="G36" s="368" t="str">
        <f>IFERROR(VLOOKUP(A36,'Control -LR-ES Noviembr2023'!$I$7:$O$23,5,FALSE),"0")</f>
        <v>0</v>
      </c>
      <c r="H36" s="368" t="str">
        <f>IFERROR(VLOOKUP(A36,'Control -LR-ES Noviembr2023'!$I$7:$O$23,4,FALSE),"0")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Noviembr2023'!$I$7:$O$23,3,FALSE),"0")</f>
        <v>0</v>
      </c>
      <c r="F37" s="368">
        <f>IFERROR(VLOOKUP(A37,'Control -LR-ES Noviembr2023'!$I$7:$O$23,2,FALSE),"0")</f>
        <v>500</v>
      </c>
      <c r="G37" s="368">
        <f>IFERROR(VLOOKUP(A37,'Control -LR-ES Noviembr2023'!$I$7:$O$23,5,FALSE),"0")</f>
        <v>0</v>
      </c>
      <c r="H37" s="368">
        <f>IFERROR(VLOOKUP(A37,'Control -LR-ES Noviembr2023'!$I$7:$O$23,4,FALSE),"0")</f>
        <v>0</v>
      </c>
      <c r="I37" s="326">
        <f t="shared" si="1"/>
        <v>500</v>
      </c>
      <c r="J37" s="375" t="s">
        <v>12</v>
      </c>
      <c r="K37" s="385">
        <f t="shared" si="2"/>
        <v>1640</v>
      </c>
      <c r="L37" s="454">
        <f>D37*200</f>
        <v>656</v>
      </c>
      <c r="M37" s="373" t="s">
        <v>75</v>
      </c>
      <c r="N37" s="477">
        <f>I37/200</f>
        <v>2.5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65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Noviembr2023'!$I$7:$O$23,3,FALSE),"0")</f>
        <v>0</v>
      </c>
      <c r="F38" s="368" t="str">
        <f>IFERROR(VLOOKUP(A38,'Control -LR-ES Noviembr2023'!$I$7:$O$23,2,FALSE),"0")</f>
        <v>0</v>
      </c>
      <c r="G38" s="368">
        <f>IFERROR(VLOOKUP(A38,'Control -LR-ES Noviembr2023'!$I$7:$O$24,5,FALSE),"0")</f>
        <v>200</v>
      </c>
      <c r="H38" s="368" t="str">
        <f>IFERROR(VLOOKUP(A38,'Control -LR-ES Noviembr2023'!$I$7:$O$23,4,FALSE),"0")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Noviembr2023'!$I$7:$O$23,3,FALSE),"0")</f>
        <v>0</v>
      </c>
      <c r="F39" s="368">
        <f>IFERROR(VLOOKUP(A39,'Control -LR-ES Noviembr2023'!$I$7:$O$23,2,FALSE),"0")</f>
        <v>0</v>
      </c>
      <c r="G39" s="368">
        <f>IFERROR(VLOOKUP(A39,'Control -LR-ES Noviembr2023'!$I$7:$O$23,5,FALSE),"0")</f>
        <v>0</v>
      </c>
      <c r="H39" s="368">
        <f>IFERROR(VLOOKUP(A39,'Control -LR-ES Noviembr2023'!$I$7:$O$23,4,FALSE),"0")</f>
        <v>210</v>
      </c>
      <c r="I39" s="326">
        <f t="shared" si="1"/>
        <v>210</v>
      </c>
      <c r="J39" s="368" t="s">
        <v>12</v>
      </c>
      <c r="K39" s="385">
        <f t="shared" si="2"/>
        <v>1146.5999999999999</v>
      </c>
      <c r="L39" s="454"/>
      <c r="M39" s="373" t="s">
        <v>189</v>
      </c>
      <c r="N39" s="372">
        <f t="shared" si="3"/>
        <v>210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Noviembr2023'!$I$7:$O$23,3,FALSE),"0")</f>
        <v>0</v>
      </c>
      <c r="F40" s="368" t="str">
        <f>IFERROR(VLOOKUP(A40,'Control -LR-ES Noviembr2023'!$I$7:$O$23,2,FALSE),"0")</f>
        <v>0</v>
      </c>
      <c r="G40" s="368" t="str">
        <f>IFERROR(VLOOKUP(A40,'Control -LR-ES Noviembr2023'!$I$7:$O$23,5,FALSE),"0")</f>
        <v>0</v>
      </c>
      <c r="H40" s="368" t="str">
        <f>IFERROR(VLOOKUP(A40,'Control -LR-ES Noviembr2023'!$I$7:$O$23,4,FALSE),"0")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Noviembr2023'!$I$7:$O$23,3,FALSE),"0")</f>
        <v>0</v>
      </c>
      <c r="F41" s="368" t="str">
        <f>IFERROR(VLOOKUP(A41,'Control -LR-ES Noviembr2023'!$I$7:$O$23,2,FALSE),"0")</f>
        <v>0</v>
      </c>
      <c r="G41" s="368" t="str">
        <f>IFERROR(VLOOKUP(A41,'Control -LR-ES Noviembr2023'!$I$7:$O$23,5,FALSE),"0")</f>
        <v>0</v>
      </c>
      <c r="H41" s="368" t="str">
        <f>IFERROR(VLOOKUP(A41,'Control -LR-ES Noviembr2023'!$I$7:$O$23,4,FALSE),"0")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Noviembr2023'!$I$7:$O$23,3,FALSE),"0")</f>
        <v>0</v>
      </c>
      <c r="F42" s="368" t="str">
        <f>IFERROR(VLOOKUP(A42,'Control -LR-ES Noviembr2023'!$I$7:$O$23,2,FALSE),"0")</f>
        <v>0</v>
      </c>
      <c r="G42" s="368" t="str">
        <f>IFERROR(VLOOKUP(A42,'Control -LR-ES Noviembr2023'!$I$7:$O$23,5,FALSE),"0")</f>
        <v>0</v>
      </c>
      <c r="H42" s="368" t="str">
        <f>IFERROR(VLOOKUP(A42,'Control -LR-ES Noviembr2023'!$I$7:$O$23,4,FALSE),"0")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Noviembr2023'!$I$7:$O$23,3,FALSE),"0")</f>
        <v>0</v>
      </c>
      <c r="F43" s="368" t="str">
        <f>IFERROR(VLOOKUP(A43,'Control -LR-ES Noviembr2023'!$I$7:$O$23,2,FALSE),"0")</f>
        <v>0</v>
      </c>
      <c r="G43" s="368" t="str">
        <f>IFERROR(VLOOKUP(A43,'Control -LR-ES Noviembr2023'!$I$7:$O$23,5,FALSE),"0")</f>
        <v>0</v>
      </c>
      <c r="H43" s="368" t="str">
        <f>IFERROR(VLOOKUP(A43,'Control -LR-ES Noviembr2023'!$I$7:$O$23,4,FALSE),"0")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Noviembr2023'!$I$7:$O$23,3,FALSE),"0")</f>
        <v>140</v>
      </c>
      <c r="F44" s="368">
        <f>IFERROR(VLOOKUP(A44,'Control -LR-ES Noviembr2023'!$I$7:$O$23,2,FALSE),"0")</f>
        <v>170</v>
      </c>
      <c r="G44" s="368">
        <f>IFERROR(VLOOKUP(A44,'Control -LR-ES Noviembr2023'!$I$7:$O$23,5,FALSE),"0")</f>
        <v>0</v>
      </c>
      <c r="H44" s="368">
        <f>IFERROR(VLOOKUP(A44,'Control -LR-ES Noviembr2023'!$I$7:$O$23,4,FALSE),"0")</f>
        <v>0</v>
      </c>
      <c r="I44" s="326">
        <f t="shared" si="1"/>
        <v>310</v>
      </c>
      <c r="J44" s="375" t="s">
        <v>12</v>
      </c>
      <c r="K44" s="385">
        <f t="shared" si="2"/>
        <v>1751.5</v>
      </c>
      <c r="L44" s="480">
        <f>D44*200</f>
        <v>1130</v>
      </c>
      <c r="M44" s="373" t="s">
        <v>399</v>
      </c>
      <c r="N44" s="372">
        <f t="shared" si="3"/>
        <v>310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Noviembr2023'!$I$7:$O$23,3,FALSE),"0")</f>
        <v>0</v>
      </c>
      <c r="F45" s="368" t="str">
        <f>IFERROR(VLOOKUP(A45,'Control -LR-ES Noviembr2023'!$I$7:$O$23,2,FALSE),"0")</f>
        <v>0</v>
      </c>
      <c r="G45" s="368" t="str">
        <f>IFERROR(VLOOKUP(A45,'Control -LR-ES Noviembr2023'!$I$7:$O$23,5,FALSE),"0")</f>
        <v>0</v>
      </c>
      <c r="H45" s="368" t="str">
        <f>IFERROR(VLOOKUP(A45,'Control -LR-ES Noviembr2023'!$I$7:$O$23,4,FALSE),"0")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Noviembr2023'!$I$7:$O$23,3,FALSE),"0")</f>
        <v>0</v>
      </c>
      <c r="F46" s="368" t="str">
        <f>IFERROR(VLOOKUP(A46,'Control -LR-ES Noviembr2023'!$I$7:$O$23,2,FALSE),"0")</f>
        <v>0</v>
      </c>
      <c r="G46" s="368" t="str">
        <f>IFERROR(VLOOKUP(A46,'Control -LR-ES Noviembr2023'!$I$7:$O$23,5,FALSE),"0")</f>
        <v>0</v>
      </c>
      <c r="H46" s="368" t="str">
        <f>IFERROR(VLOOKUP(A46,'Control -LR-ES Noviembr2023'!$I$7:$O$23,4,FALSE),"0")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Noviembr2023'!$I$7:$O$23,3,FALSE),"0")</f>
        <v>0</v>
      </c>
      <c r="F47" s="368" t="str">
        <f>IFERROR(VLOOKUP(A47,'Control -LR-ES Noviembr2023'!$I$7:$O$23,2,FALSE),"0")</f>
        <v>0</v>
      </c>
      <c r="G47" s="368" t="str">
        <f>IFERROR(VLOOKUP(A47,'Control -LR-ES Noviembr2023'!$I$7:$O$23,5,FALSE),"0")</f>
        <v>0</v>
      </c>
      <c r="H47" s="368" t="str">
        <f>IFERROR(VLOOKUP(A47,'Control -LR-ES Noviembr2023'!$I$7:$O$23,4,FALSE),"0")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Noviembr2023'!$I$7:$O$23,3,FALSE),"0")</f>
        <v>0</v>
      </c>
      <c r="F48" s="368" t="str">
        <f>IFERROR(VLOOKUP(A48,'Control -LR-ES Noviembr2023'!$I$7:$O$23,2,FALSE),"0")</f>
        <v>0</v>
      </c>
      <c r="G48" s="368" t="str">
        <f>IFERROR(VLOOKUP(A48,'Control -LR-ES Noviembr2023'!$I$7:$O$23,5,FALSE),"0")</f>
        <v>0</v>
      </c>
      <c r="H48" s="368" t="str">
        <f>IFERROR(VLOOKUP(A48,'Control -LR-ES Noviembr2023'!$I$7:$O$23,4,FALSE),"0")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Noviembr2023'!$I$7:$O$23,3,FALSE),"0")</f>
        <v>410</v>
      </c>
      <c r="F49" s="368">
        <f>IFERROR(VLOOKUP(A49,'Control -LR-ES Noviembr2023'!$I$7:$O$23,2,FALSE),"0")</f>
        <v>0</v>
      </c>
      <c r="G49" s="368">
        <f>IFERROR(VLOOKUP(A49,'Control -LR-ES Noviembr2023'!$I$7:$O$23,5,FALSE),"0")</f>
        <v>0</v>
      </c>
      <c r="H49" s="368">
        <f>IFERROR(VLOOKUP(A49,'Control -LR-ES Noviembr2023'!$I$7:$O$23,4,FALSE),"0")</f>
        <v>0</v>
      </c>
      <c r="I49" s="326">
        <f t="shared" si="1"/>
        <v>410</v>
      </c>
      <c r="J49" s="375" t="s">
        <v>12</v>
      </c>
      <c r="K49" s="385">
        <f t="shared" si="2"/>
        <v>2550.1999999999998</v>
      </c>
      <c r="L49" s="454"/>
      <c r="M49" s="373" t="s">
        <v>336</v>
      </c>
      <c r="N49" s="372">
        <f t="shared" si="3"/>
        <v>410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Noviembr2023'!$I$7:$O$23,3,FALSE),"0")</f>
        <v>0</v>
      </c>
      <c r="F50" s="368" t="str">
        <f>IFERROR(VLOOKUP(A50,'Control -LR-ES Noviembr2023'!$I$7:$O$23,2,FALSE),"0")</f>
        <v>0</v>
      </c>
      <c r="G50" s="368" t="str">
        <f>IFERROR(VLOOKUP(A50,'Control -LR-ES Noviembr2023'!$I$7:$O$23,5,FALSE),"0")</f>
        <v>0</v>
      </c>
      <c r="H50" s="368" t="str">
        <f>IFERROR(VLOOKUP(A50,'Control -LR-ES Noviembr2023'!$I$7:$O$23,4,FALSE),"0")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Noviembr2023'!$I$7:$O$23,3,FALSE),"0")</f>
        <v>0</v>
      </c>
      <c r="F51" s="368" t="str">
        <f>IFERROR(VLOOKUP(A51,'Control -LR-ES Noviembr2023'!$I$7:$O$23,2,FALSE),"0")</f>
        <v>0</v>
      </c>
      <c r="G51" s="368" t="str">
        <f>IFERROR(VLOOKUP(A51,'Control -LR-ES Noviembr2023'!$I$7:$O$23,5,FALSE),"0")</f>
        <v>0</v>
      </c>
      <c r="H51" s="368" t="str">
        <f>IFERROR(VLOOKUP(A51,'Control -LR-ES Noviembr2023'!$I$7:$O$23,4,FALSE),"0")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Noviembr2023'!$I$7:$O$23,3,FALSE),"0")</f>
        <v>0</v>
      </c>
      <c r="F52" s="368" t="str">
        <f>IFERROR(VLOOKUP(A52,'Control -LR-ES Noviembr2023'!$I$7:$O$23,2,FALSE),"0")</f>
        <v>0</v>
      </c>
      <c r="G52" s="368" t="str">
        <f>IFERROR(VLOOKUP(A52,'Control -LR-ES Noviembr2023'!$I$7:$O$23,5,FALSE),"0")</f>
        <v>0</v>
      </c>
      <c r="H52" s="368" t="str">
        <f>IFERROR(VLOOKUP(A52,'Control -LR-ES Noviembr2023'!$I$7:$O$23,4,FALSE),"0")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Noviembr2023'!$I$7:$O$23,3,FALSE),"0")</f>
        <v>0</v>
      </c>
      <c r="F53" s="368">
        <f>IFERROR(VLOOKUP(A53,'Control -LR-ES Noviembr2023'!$I$7:$O$23,2,FALSE),"0")</f>
        <v>0</v>
      </c>
      <c r="G53" s="368">
        <f>IFERROR(VLOOKUP(A53,'Control -LR-ES Noviembr2023'!$I$7:$O$23,5,FALSE),"0")</f>
        <v>0</v>
      </c>
      <c r="H53" s="368">
        <f>IFERROR(VLOOKUP(A53,'Control -LR-ES Noviembr2023'!$I$7:$O$23,4,FALSE),"0")</f>
        <v>120</v>
      </c>
      <c r="I53" s="326">
        <f t="shared" si="1"/>
        <v>120</v>
      </c>
      <c r="J53" s="375"/>
      <c r="K53" s="385">
        <f t="shared" si="2"/>
        <v>385.2</v>
      </c>
      <c r="L53" s="454"/>
      <c r="M53" s="373" t="s">
        <v>261</v>
      </c>
      <c r="N53" s="477">
        <f>I53/200</f>
        <v>0.6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Noviembr2023'!$I$7:$O$23,3,FALSE),"0")</f>
        <v>1060</v>
      </c>
      <c r="F54" s="368">
        <f>IFERROR(VLOOKUP(A54,'Control -LR-ES Noviembr2023'!$I$7:$O$23,2,FALSE),"0")</f>
        <v>0</v>
      </c>
      <c r="G54" s="368">
        <f>IFERROR(VLOOKUP(A54,'Control -LR-ES Noviembr2023'!$I$7:$O$23,5,FALSE),"0")</f>
        <v>0</v>
      </c>
      <c r="H54" s="368">
        <f>IFERROR(VLOOKUP(A54,'Control -LR-ES Noviembr2023'!$I$7:$O$23,4,FALSE),"0")</f>
        <v>0</v>
      </c>
      <c r="I54" s="326">
        <f t="shared" si="1"/>
        <v>1060</v>
      </c>
      <c r="J54" s="375" t="s">
        <v>12</v>
      </c>
      <c r="K54" s="385">
        <f t="shared" si="2"/>
        <v>5925.4</v>
      </c>
      <c r="L54" s="454"/>
      <c r="M54" s="373">
        <v>20002380</v>
      </c>
      <c r="N54" s="372">
        <f t="shared" si="3"/>
        <v>1060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Noviembr2023'!$I$7:$O$23,3,FALSE),"0")</f>
        <v>0</v>
      </c>
      <c r="F55" s="368" t="str">
        <f>IFERROR(VLOOKUP(A55,'Control -LR-ES Noviembr2023'!$I$7:$O$23,2,FALSE),"0")</f>
        <v>0</v>
      </c>
      <c r="G55" s="368" t="str">
        <f>IFERROR(VLOOKUP(A55,'Control -LR-ES Noviembr2023'!$I$7:$O$23,5,FALSE),"0")</f>
        <v>0</v>
      </c>
      <c r="H55" s="368" t="str">
        <f>IFERROR(VLOOKUP(A55,'Control -LR-ES Noviembr2023'!$I$7:$O$23,4,FALSE),"0")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1780</v>
      </c>
      <c r="F56" s="326">
        <f>SUM(F8:F55)</f>
        <v>4460</v>
      </c>
      <c r="G56" s="326">
        <f>SUM(G8:G55)</f>
        <v>250</v>
      </c>
      <c r="H56" s="326">
        <f>SUM(H8:H55)</f>
        <v>820</v>
      </c>
      <c r="I56" s="333">
        <f>SUM(I8:I55)</f>
        <v>7310</v>
      </c>
      <c r="J56" s="390" t="s">
        <v>12</v>
      </c>
      <c r="K56" s="461">
        <f>SUM(K8:K55)</f>
        <v>40373.799999999996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40373.799999999996</v>
      </c>
      <c r="L58" s="493">
        <v>80096339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03">
        <v>500000000</v>
      </c>
      <c r="C59" s="559" t="s">
        <v>311</v>
      </c>
      <c r="D59" s="542"/>
      <c r="E59" s="542"/>
      <c r="F59" s="542"/>
      <c r="G59" s="542"/>
      <c r="H59" s="542"/>
      <c r="I59" s="542"/>
      <c r="J59" s="463">
        <f>K59/$K$58</f>
        <v>0.24669711545606307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9960.0999999999985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03"/>
      <c r="C60" s="559" t="s">
        <v>313</v>
      </c>
      <c r="D60" s="542"/>
      <c r="E60" s="542"/>
      <c r="F60" s="542"/>
      <c r="G60" s="542"/>
      <c r="H60" s="542"/>
      <c r="I60" s="542"/>
      <c r="J60" s="463">
        <f>K60/$K$58</f>
        <v>0.60220241840005151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24313.199999999997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03"/>
      <c r="C61" s="571" t="s">
        <v>312</v>
      </c>
      <c r="D61" s="601"/>
      <c r="E61" s="601"/>
      <c r="F61" s="601"/>
      <c r="G61" s="601"/>
      <c r="H61" s="601"/>
      <c r="I61" s="601"/>
      <c r="J61" s="463">
        <f>K61/$K$58</f>
        <v>3.1480811813601892E-2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1271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03"/>
      <c r="C62" s="571" t="s">
        <v>314</v>
      </c>
      <c r="D62" s="601"/>
      <c r="E62" s="601"/>
      <c r="F62" s="601"/>
      <c r="G62" s="601"/>
      <c r="H62" s="601"/>
      <c r="I62" s="601"/>
      <c r="J62" s="463">
        <f>K62/$K$58</f>
        <v>0.11961965433028351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4829.5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03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04">
        <v>500000000</v>
      </c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605">
        <v>80096341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03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60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03"/>
      <c r="C66" s="579" t="s">
        <v>305</v>
      </c>
      <c r="D66" s="579"/>
      <c r="E66" s="579"/>
      <c r="F66" s="579"/>
      <c r="G66" s="579"/>
      <c r="H66" s="394">
        <v>3663987.19</v>
      </c>
      <c r="I66" s="279">
        <v>0.3</v>
      </c>
      <c r="J66" s="368" t="s">
        <v>10</v>
      </c>
      <c r="K66" s="395">
        <f>(H66*I66)</f>
        <v>1099196.1569999999</v>
      </c>
      <c r="L66" s="605">
        <v>80096340</v>
      </c>
      <c r="M66" s="342">
        <v>20002369</v>
      </c>
      <c r="N66" s="381">
        <f>H66</f>
        <v>3663987.19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03"/>
      <c r="C67" s="594" t="s">
        <v>316</v>
      </c>
      <c r="D67" s="594"/>
      <c r="E67" s="594"/>
      <c r="F67" s="594"/>
      <c r="G67" s="594"/>
      <c r="H67" s="394">
        <f>H66</f>
        <v>3663987.19</v>
      </c>
      <c r="I67" s="279">
        <v>0.1</v>
      </c>
      <c r="J67" s="368" t="s">
        <v>10</v>
      </c>
      <c r="K67" s="395">
        <f>(H67*I67)</f>
        <v>366398.71900000004</v>
      </c>
      <c r="L67" s="60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41211.791999999994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1465594.8759999999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060,00"/>
        <filter val="110,00"/>
        <filter val="120,00"/>
        <filter val="2.000,00"/>
        <filter val="200,00"/>
        <filter val="210,00"/>
        <filter val="310,00"/>
        <filter val="340,00"/>
        <filter val="410,00"/>
        <filter val="490,00"/>
        <filter val="50,00"/>
        <filter val="500,00"/>
        <filter val="550,00"/>
        <filter val="590,00"/>
        <filter val="60,00"/>
        <filter val="7.310,00"/>
      </filters>
    </filterColumn>
  </autoFilter>
  <mergeCells count="26">
    <mergeCell ref="B69:G69"/>
    <mergeCell ref="I69:K69"/>
    <mergeCell ref="B70:G70"/>
    <mergeCell ref="I70:K70"/>
    <mergeCell ref="H77:K77"/>
    <mergeCell ref="B64:B67"/>
    <mergeCell ref="C64:G64"/>
    <mergeCell ref="L64:L65"/>
    <mergeCell ref="C65:G65"/>
    <mergeCell ref="C66:G66"/>
    <mergeCell ref="L66:L67"/>
    <mergeCell ref="C67:G67"/>
    <mergeCell ref="C56:D56"/>
    <mergeCell ref="C58:I58"/>
    <mergeCell ref="B59:B63"/>
    <mergeCell ref="C59:I59"/>
    <mergeCell ref="C60:I60"/>
    <mergeCell ref="C61:I61"/>
    <mergeCell ref="C62:I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4" orientation="portrait" r:id="rId1"/>
  <headerFooter alignWithMargins="0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2F331-D39E-42F7-8DAF-0906F9EB51DB}">
  <sheetPr>
    <pageSetUpPr fitToPage="1"/>
  </sheetPr>
  <dimension ref="A1:O96"/>
  <sheetViews>
    <sheetView topLeftCell="B3" zoomScale="98" zoomScaleNormal="98" workbookViewId="0">
      <selection activeCell="L22" sqref="L22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2.85546875" style="356" customWidth="1"/>
    <col min="8" max="8" width="6" style="356" customWidth="1"/>
    <col min="9" max="9" width="26.42578125" style="356" bestFit="1" customWidth="1"/>
    <col min="10" max="10" width="23.42578125" style="356" bestFit="1" customWidth="1"/>
    <col min="11" max="11" width="11.85546875" style="356" bestFit="1" customWidth="1"/>
    <col min="12" max="12" width="12.28515625" style="356" bestFit="1" customWidth="1"/>
    <col min="13" max="13" width="10.140625" style="393" bestFit="1" customWidth="1"/>
    <col min="14" max="14" width="11.42578125" style="356" bestFit="1" customWidth="1"/>
    <col min="15" max="16" width="13.42578125" style="356" bestFit="1" customWidth="1"/>
    <col min="17" max="16384" width="11.42578125" style="356"/>
  </cols>
  <sheetData>
    <row r="1" spans="2:15" x14ac:dyDescent="0.2">
      <c r="C1" s="393" t="s">
        <v>102</v>
      </c>
    </row>
    <row r="3" spans="2:15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  <c r="G3" s="494"/>
    </row>
    <row r="4" spans="2:15" x14ac:dyDescent="0.2">
      <c r="B4" s="368">
        <v>80095965</v>
      </c>
      <c r="C4" s="438">
        <v>45252</v>
      </c>
      <c r="D4" s="368" t="s">
        <v>65</v>
      </c>
      <c r="E4" s="368">
        <v>2000</v>
      </c>
      <c r="F4" s="368" t="s">
        <v>323</v>
      </c>
      <c r="G4" s="393"/>
      <c r="H4" s="393"/>
    </row>
    <row r="5" spans="2:15" x14ac:dyDescent="0.2">
      <c r="B5" s="368">
        <v>80095965</v>
      </c>
      <c r="C5" s="438">
        <v>45252</v>
      </c>
      <c r="D5" s="368" t="s">
        <v>377</v>
      </c>
      <c r="E5" s="368">
        <v>170</v>
      </c>
      <c r="F5" s="368" t="s">
        <v>323</v>
      </c>
      <c r="G5" s="393"/>
      <c r="H5" s="393"/>
    </row>
    <row r="6" spans="2:15" x14ac:dyDescent="0.2">
      <c r="B6" s="368">
        <v>80095965</v>
      </c>
      <c r="C6" s="438">
        <v>45252</v>
      </c>
      <c r="D6" s="368" t="s">
        <v>356</v>
      </c>
      <c r="E6" s="368">
        <v>110</v>
      </c>
      <c r="F6" s="368" t="s">
        <v>324</v>
      </c>
      <c r="G6" s="393"/>
      <c r="H6" s="393"/>
      <c r="I6" s="53" t="s">
        <v>25</v>
      </c>
      <c r="J6" s="53" t="s">
        <v>129</v>
      </c>
      <c r="K6"/>
      <c r="L6"/>
      <c r="M6"/>
      <c r="N6"/>
      <c r="O6"/>
    </row>
    <row r="7" spans="2:15" x14ac:dyDescent="0.2">
      <c r="B7" s="368">
        <v>80095965</v>
      </c>
      <c r="C7" s="438">
        <v>45252</v>
      </c>
      <c r="D7" s="368" t="s">
        <v>77</v>
      </c>
      <c r="E7" s="368">
        <v>210</v>
      </c>
      <c r="F7" s="368" t="s">
        <v>325</v>
      </c>
      <c r="G7" s="393"/>
      <c r="H7" s="393"/>
      <c r="I7" s="53" t="s">
        <v>23</v>
      </c>
      <c r="J7" t="s">
        <v>323</v>
      </c>
      <c r="K7" t="s">
        <v>324</v>
      </c>
      <c r="L7" t="s">
        <v>325</v>
      </c>
      <c r="M7" t="s">
        <v>326</v>
      </c>
      <c r="N7" t="s">
        <v>109</v>
      </c>
      <c r="O7" t="s">
        <v>24</v>
      </c>
    </row>
    <row r="8" spans="2:15" x14ac:dyDescent="0.2">
      <c r="B8" s="368">
        <v>80095965</v>
      </c>
      <c r="C8" s="438">
        <v>45252</v>
      </c>
      <c r="D8" s="368" t="s">
        <v>261</v>
      </c>
      <c r="E8" s="368">
        <v>120</v>
      </c>
      <c r="F8" s="368" t="s">
        <v>325</v>
      </c>
      <c r="G8" s="393"/>
      <c r="I8" s="54" t="s">
        <v>32</v>
      </c>
      <c r="J8" s="496">
        <v>550</v>
      </c>
      <c r="K8" s="496"/>
      <c r="L8" s="496"/>
      <c r="M8" s="496"/>
      <c r="N8" s="496"/>
      <c r="O8" s="496">
        <v>550</v>
      </c>
    </row>
    <row r="9" spans="2:15" x14ac:dyDescent="0.2">
      <c r="B9" s="368">
        <v>80095965</v>
      </c>
      <c r="C9" s="438">
        <v>45252</v>
      </c>
      <c r="D9" s="368" t="s">
        <v>369</v>
      </c>
      <c r="E9" s="368">
        <v>490</v>
      </c>
      <c r="F9" s="368" t="s">
        <v>325</v>
      </c>
      <c r="G9" s="393"/>
      <c r="I9" s="54" t="s">
        <v>69</v>
      </c>
      <c r="J9" s="496">
        <v>340</v>
      </c>
      <c r="K9" s="496"/>
      <c r="L9" s="496"/>
      <c r="M9" s="496"/>
      <c r="N9" s="496"/>
      <c r="O9" s="496">
        <v>340</v>
      </c>
    </row>
    <row r="10" spans="2:15" x14ac:dyDescent="0.2">
      <c r="B10" s="368">
        <v>80095965</v>
      </c>
      <c r="C10" s="438">
        <v>45252</v>
      </c>
      <c r="D10" s="368" t="s">
        <v>37</v>
      </c>
      <c r="E10" s="368">
        <v>50</v>
      </c>
      <c r="F10" s="368" t="s">
        <v>326</v>
      </c>
      <c r="G10" s="393"/>
      <c r="I10" s="54" t="s">
        <v>65</v>
      </c>
      <c r="J10" s="496">
        <v>2000</v>
      </c>
      <c r="K10" s="496"/>
      <c r="L10" s="496"/>
      <c r="M10" s="496"/>
      <c r="N10" s="496"/>
      <c r="O10" s="496">
        <v>2000</v>
      </c>
    </row>
    <row r="11" spans="2:15" x14ac:dyDescent="0.2">
      <c r="B11" s="368">
        <v>80095965</v>
      </c>
      <c r="C11" s="438">
        <v>45252</v>
      </c>
      <c r="D11" s="368" t="s">
        <v>32</v>
      </c>
      <c r="E11" s="368">
        <v>550</v>
      </c>
      <c r="F11" s="368" t="s">
        <v>323</v>
      </c>
      <c r="G11" s="393"/>
      <c r="I11" s="54" t="s">
        <v>329</v>
      </c>
      <c r="J11" s="496"/>
      <c r="K11" s="496">
        <v>410</v>
      </c>
      <c r="L11" s="496"/>
      <c r="M11" s="496"/>
      <c r="N11" s="496"/>
      <c r="O11" s="496">
        <v>410</v>
      </c>
    </row>
    <row r="12" spans="2:15" x14ac:dyDescent="0.2">
      <c r="B12" s="368">
        <v>80095965</v>
      </c>
      <c r="C12" s="438">
        <v>45252</v>
      </c>
      <c r="D12" s="368" t="s">
        <v>69</v>
      </c>
      <c r="E12" s="368">
        <v>340</v>
      </c>
      <c r="F12" s="368" t="s">
        <v>323</v>
      </c>
      <c r="G12" s="393"/>
      <c r="I12" s="54" t="s">
        <v>77</v>
      </c>
      <c r="J12" s="496"/>
      <c r="K12" s="496"/>
      <c r="L12" s="496">
        <v>210</v>
      </c>
      <c r="M12" s="496"/>
      <c r="N12" s="496"/>
      <c r="O12" s="496">
        <v>210</v>
      </c>
    </row>
    <row r="13" spans="2:15" x14ac:dyDescent="0.2">
      <c r="B13" s="368">
        <v>80095965</v>
      </c>
      <c r="C13" s="438">
        <v>45252</v>
      </c>
      <c r="D13" s="368" t="s">
        <v>354</v>
      </c>
      <c r="E13" s="368">
        <v>590</v>
      </c>
      <c r="F13" s="368" t="s">
        <v>323</v>
      </c>
      <c r="G13" s="393"/>
      <c r="I13" s="54" t="s">
        <v>37</v>
      </c>
      <c r="J13" s="496"/>
      <c r="K13" s="496"/>
      <c r="L13" s="496"/>
      <c r="M13" s="496">
        <v>50</v>
      </c>
      <c r="N13" s="496"/>
      <c r="O13" s="496">
        <v>50</v>
      </c>
    </row>
    <row r="14" spans="2:15" x14ac:dyDescent="0.2">
      <c r="B14" s="368">
        <v>80095965</v>
      </c>
      <c r="C14" s="438">
        <v>45252</v>
      </c>
      <c r="D14" s="368" t="s">
        <v>371</v>
      </c>
      <c r="E14" s="368">
        <v>500</v>
      </c>
      <c r="F14" s="368" t="s">
        <v>323</v>
      </c>
      <c r="G14" s="393"/>
      <c r="I14" s="54" t="s">
        <v>109</v>
      </c>
      <c r="J14" s="496"/>
      <c r="K14" s="496"/>
      <c r="L14" s="496"/>
      <c r="M14" s="496"/>
      <c r="N14" s="496"/>
      <c r="O14" s="496"/>
    </row>
    <row r="15" spans="2:15" x14ac:dyDescent="0.2">
      <c r="B15" s="368">
        <v>80095965</v>
      </c>
      <c r="C15" s="438">
        <v>45252</v>
      </c>
      <c r="D15" s="368" t="s">
        <v>359</v>
      </c>
      <c r="E15" s="368">
        <v>310</v>
      </c>
      <c r="F15" s="368" t="s">
        <v>323</v>
      </c>
      <c r="G15" s="393"/>
      <c r="I15" s="54" t="s">
        <v>354</v>
      </c>
      <c r="J15" s="496">
        <v>590</v>
      </c>
      <c r="K15" s="496"/>
      <c r="L15" s="496"/>
      <c r="M15" s="496"/>
      <c r="N15" s="496"/>
      <c r="O15" s="496">
        <v>590</v>
      </c>
    </row>
    <row r="16" spans="2:15" x14ac:dyDescent="0.2">
      <c r="B16" s="368">
        <v>80095965</v>
      </c>
      <c r="C16" s="438">
        <v>45252</v>
      </c>
      <c r="D16" s="368" t="s">
        <v>329</v>
      </c>
      <c r="E16" s="368">
        <v>410</v>
      </c>
      <c r="F16" s="368" t="s">
        <v>324</v>
      </c>
      <c r="G16" s="393"/>
      <c r="I16" s="54" t="s">
        <v>369</v>
      </c>
      <c r="J16" s="496"/>
      <c r="K16" s="496"/>
      <c r="L16" s="496">
        <v>490</v>
      </c>
      <c r="M16" s="496"/>
      <c r="N16" s="496"/>
      <c r="O16" s="496">
        <v>490</v>
      </c>
    </row>
    <row r="17" spans="2:15" x14ac:dyDescent="0.2">
      <c r="B17" s="368">
        <v>80095965</v>
      </c>
      <c r="C17" s="438">
        <v>45252</v>
      </c>
      <c r="D17" s="368" t="s">
        <v>377</v>
      </c>
      <c r="E17" s="368">
        <v>140</v>
      </c>
      <c r="F17" s="368" t="s">
        <v>324</v>
      </c>
      <c r="G17" s="393"/>
      <c r="I17" s="54" t="s">
        <v>356</v>
      </c>
      <c r="J17" s="496"/>
      <c r="K17" s="496">
        <v>110</v>
      </c>
      <c r="L17" s="496"/>
      <c r="M17" s="496"/>
      <c r="N17" s="496"/>
      <c r="O17" s="496">
        <v>110</v>
      </c>
    </row>
    <row r="18" spans="2:15" x14ac:dyDescent="0.2">
      <c r="B18" s="368">
        <v>80095965</v>
      </c>
      <c r="C18" s="438">
        <v>45252</v>
      </c>
      <c r="D18" s="368" t="s">
        <v>357</v>
      </c>
      <c r="E18" s="368">
        <v>60</v>
      </c>
      <c r="F18" s="368" t="s">
        <v>324</v>
      </c>
      <c r="G18" s="393"/>
      <c r="I18" s="54" t="s">
        <v>371</v>
      </c>
      <c r="J18" s="496">
        <v>500</v>
      </c>
      <c r="K18" s="496"/>
      <c r="L18" s="496"/>
      <c r="M18" s="496"/>
      <c r="N18" s="496"/>
      <c r="O18" s="496">
        <v>500</v>
      </c>
    </row>
    <row r="19" spans="2:15" x14ac:dyDescent="0.2">
      <c r="B19" s="368">
        <v>80095965</v>
      </c>
      <c r="C19" s="438">
        <v>45252</v>
      </c>
      <c r="D19" s="368" t="s">
        <v>372</v>
      </c>
      <c r="E19" s="368">
        <v>200</v>
      </c>
      <c r="F19" s="368" t="s">
        <v>326</v>
      </c>
      <c r="G19" s="393"/>
      <c r="I19" s="54" t="s">
        <v>384</v>
      </c>
      <c r="J19" s="496"/>
      <c r="K19" s="496">
        <v>1060</v>
      </c>
      <c r="L19" s="496"/>
      <c r="M19" s="496"/>
      <c r="N19" s="496"/>
      <c r="O19" s="496">
        <v>1060</v>
      </c>
    </row>
    <row r="20" spans="2:15" x14ac:dyDescent="0.2">
      <c r="B20" s="368"/>
      <c r="C20" s="438"/>
      <c r="D20" s="368"/>
      <c r="E20" s="368"/>
      <c r="F20" s="368"/>
      <c r="G20" s="393"/>
      <c r="I20" s="54" t="s">
        <v>261</v>
      </c>
      <c r="J20" s="496"/>
      <c r="K20" s="496"/>
      <c r="L20" s="496">
        <v>120</v>
      </c>
      <c r="M20" s="496"/>
      <c r="N20" s="496"/>
      <c r="O20" s="496">
        <v>120</v>
      </c>
    </row>
    <row r="21" spans="2:15" x14ac:dyDescent="0.2">
      <c r="B21" s="368"/>
      <c r="C21" s="438"/>
      <c r="D21" s="368"/>
      <c r="E21" s="368"/>
      <c r="F21" s="368"/>
      <c r="G21" s="393"/>
      <c r="I21" s="54" t="s">
        <v>377</v>
      </c>
      <c r="J21" s="496">
        <v>170</v>
      </c>
      <c r="K21" s="496">
        <v>140</v>
      </c>
      <c r="L21" s="496"/>
      <c r="M21" s="496"/>
      <c r="N21" s="496"/>
      <c r="O21" s="496">
        <v>310</v>
      </c>
    </row>
    <row r="22" spans="2:15" x14ac:dyDescent="0.2">
      <c r="B22" s="368"/>
      <c r="C22" s="438"/>
      <c r="D22" s="368"/>
      <c r="E22" s="368"/>
      <c r="F22" s="368"/>
      <c r="G22" s="393"/>
      <c r="I22" s="54" t="s">
        <v>359</v>
      </c>
      <c r="J22" s="496">
        <v>310</v>
      </c>
      <c r="K22" s="496"/>
      <c r="L22" s="496"/>
      <c r="M22" s="496"/>
      <c r="N22" s="496"/>
      <c r="O22" s="496">
        <v>310</v>
      </c>
    </row>
    <row r="23" spans="2:15" x14ac:dyDescent="0.2">
      <c r="B23" s="368" t="s">
        <v>455</v>
      </c>
      <c r="C23" s="438">
        <v>45252</v>
      </c>
      <c r="D23" s="368" t="s">
        <v>384</v>
      </c>
      <c r="E23" s="368">
        <v>1060</v>
      </c>
      <c r="F23" s="368" t="s">
        <v>324</v>
      </c>
      <c r="G23" s="393"/>
      <c r="I23" s="54" t="s">
        <v>357</v>
      </c>
      <c r="J23" s="496"/>
      <c r="K23" s="496">
        <v>60</v>
      </c>
      <c r="L23" s="496"/>
      <c r="M23" s="496"/>
      <c r="N23" s="496"/>
      <c r="O23" s="496">
        <v>60</v>
      </c>
    </row>
    <row r="24" spans="2:15" x14ac:dyDescent="0.2">
      <c r="B24" s="368"/>
      <c r="C24" s="438"/>
      <c r="D24" s="368"/>
      <c r="E24" s="368"/>
      <c r="F24" s="368"/>
      <c r="G24" s="393"/>
      <c r="I24" s="54" t="s">
        <v>372</v>
      </c>
      <c r="J24" s="496"/>
      <c r="K24" s="496"/>
      <c r="L24" s="496"/>
      <c r="M24" s="496">
        <v>200</v>
      </c>
      <c r="N24" s="496"/>
      <c r="O24" s="496">
        <v>200</v>
      </c>
    </row>
    <row r="25" spans="2:15" x14ac:dyDescent="0.2">
      <c r="B25" s="368"/>
      <c r="C25" s="438"/>
      <c r="D25" s="368"/>
      <c r="E25" s="368"/>
      <c r="F25" s="368"/>
      <c r="G25" s="393"/>
      <c r="I25" s="54" t="s">
        <v>24</v>
      </c>
      <c r="J25" s="496">
        <v>4460</v>
      </c>
      <c r="K25" s="496">
        <v>1780</v>
      </c>
      <c r="L25" s="496">
        <v>820</v>
      </c>
      <c r="M25" s="496">
        <v>250</v>
      </c>
      <c r="N25" s="496"/>
      <c r="O25" s="496">
        <v>7310</v>
      </c>
    </row>
    <row r="26" spans="2:15" x14ac:dyDescent="0.2">
      <c r="B26" s="368"/>
      <c r="C26" s="438"/>
      <c r="D26" s="368"/>
      <c r="E26" s="368"/>
      <c r="F26" s="368"/>
      <c r="G26" s="393"/>
      <c r="I26"/>
      <c r="J26"/>
      <c r="K26"/>
    </row>
    <row r="27" spans="2:15" x14ac:dyDescent="0.2">
      <c r="B27" s="368"/>
      <c r="C27" s="438"/>
      <c r="D27" s="368"/>
      <c r="E27" s="368"/>
      <c r="F27" s="368"/>
      <c r="G27" s="393"/>
      <c r="I27"/>
      <c r="J27"/>
      <c r="K27"/>
    </row>
    <row r="28" spans="2:15" x14ac:dyDescent="0.2">
      <c r="B28" s="368"/>
      <c r="C28" s="438"/>
      <c r="D28" s="368"/>
      <c r="E28" s="368"/>
      <c r="F28" s="368"/>
      <c r="G28" s="393"/>
      <c r="I28"/>
      <c r="J28"/>
      <c r="K28"/>
    </row>
    <row r="29" spans="2:15" x14ac:dyDescent="0.2">
      <c r="B29" s="368"/>
      <c r="C29" s="438"/>
      <c r="D29" s="368"/>
      <c r="E29" s="368"/>
      <c r="F29" s="368"/>
      <c r="G29" s="393"/>
      <c r="I29"/>
      <c r="J29"/>
      <c r="K29"/>
    </row>
    <row r="30" spans="2:15" x14ac:dyDescent="0.2">
      <c r="B30" s="445"/>
      <c r="C30" s="446"/>
      <c r="D30" s="445"/>
      <c r="E30" s="445"/>
      <c r="F30" s="368"/>
      <c r="G30" s="393"/>
      <c r="I30"/>
      <c r="J30"/>
      <c r="K30"/>
    </row>
    <row r="31" spans="2:15" x14ac:dyDescent="0.2">
      <c r="I31"/>
      <c r="J31"/>
      <c r="K31"/>
    </row>
    <row r="32" spans="2:15" x14ac:dyDescent="0.2">
      <c r="I32"/>
      <c r="J32"/>
      <c r="K32"/>
    </row>
    <row r="33" spans="2:11" x14ac:dyDescent="0.2">
      <c r="I33"/>
      <c r="J33"/>
      <c r="K33"/>
    </row>
    <row r="34" spans="2:11" x14ac:dyDescent="0.2">
      <c r="I34"/>
      <c r="J34"/>
      <c r="K34"/>
    </row>
    <row r="35" spans="2:11" x14ac:dyDescent="0.2">
      <c r="I35"/>
      <c r="J35"/>
      <c r="K35"/>
    </row>
    <row r="36" spans="2:11" x14ac:dyDescent="0.2">
      <c r="C36" s="447"/>
      <c r="F36" s="393"/>
      <c r="G36" s="393"/>
    </row>
    <row r="37" spans="2:11" x14ac:dyDescent="0.2">
      <c r="C37" s="356"/>
      <c r="D37" s="356"/>
      <c r="E37" s="356"/>
    </row>
    <row r="38" spans="2:11" x14ac:dyDescent="0.2">
      <c r="C38" s="356"/>
      <c r="D38" s="356"/>
      <c r="E38" s="356"/>
    </row>
    <row r="39" spans="2:11" x14ac:dyDescent="0.2">
      <c r="B39" s="356"/>
      <c r="C39" s="356"/>
      <c r="D39" s="356"/>
      <c r="E39" s="356"/>
    </row>
    <row r="40" spans="2:11" x14ac:dyDescent="0.2">
      <c r="B40" s="356"/>
      <c r="C40" s="356"/>
      <c r="D40" s="356"/>
      <c r="E40" s="356"/>
    </row>
    <row r="41" spans="2:11" x14ac:dyDescent="0.2">
      <c r="B41" s="356"/>
      <c r="C41" s="356"/>
      <c r="D41" s="356"/>
      <c r="E41" s="356"/>
    </row>
    <row r="42" spans="2:11" x14ac:dyDescent="0.2">
      <c r="B42" s="356"/>
      <c r="C42" s="356"/>
      <c r="D42" s="356"/>
      <c r="E42" s="356"/>
    </row>
    <row r="43" spans="2:11" x14ac:dyDescent="0.2">
      <c r="B43" s="356"/>
      <c r="C43" s="356"/>
      <c r="D43" s="356"/>
      <c r="E43" s="356"/>
    </row>
    <row r="44" spans="2:11" x14ac:dyDescent="0.2">
      <c r="B44" s="356"/>
      <c r="C44" s="356"/>
      <c r="D44" s="356"/>
      <c r="E44" s="356"/>
    </row>
    <row r="45" spans="2:11" x14ac:dyDescent="0.2">
      <c r="B45" s="356"/>
      <c r="C45" s="356"/>
      <c r="D45" s="356"/>
      <c r="E45" s="356"/>
    </row>
    <row r="46" spans="2:11" x14ac:dyDescent="0.2">
      <c r="B46" s="356"/>
      <c r="C46" s="356"/>
      <c r="D46" s="356"/>
      <c r="E46" s="470"/>
    </row>
    <row r="47" spans="2:11" x14ac:dyDescent="0.2">
      <c r="B47" s="356"/>
      <c r="C47" s="356"/>
      <c r="D47" s="356"/>
      <c r="E47" s="356"/>
    </row>
    <row r="48" spans="2:11" x14ac:dyDescent="0.2">
      <c r="B48" s="356"/>
      <c r="C48" s="356"/>
      <c r="D48" s="356"/>
      <c r="E48" s="356"/>
    </row>
    <row r="49" spans="1:12" x14ac:dyDescent="0.2">
      <c r="B49" s="356"/>
      <c r="C49" s="356"/>
      <c r="D49" s="356"/>
      <c r="E49" s="356"/>
    </row>
    <row r="50" spans="1:12" x14ac:dyDescent="0.2">
      <c r="B50" t="s">
        <v>32</v>
      </c>
      <c r="C50" s="356" t="s">
        <v>324</v>
      </c>
      <c r="D50" s="356"/>
      <c r="E50" s="356"/>
    </row>
    <row r="51" spans="1:12" x14ac:dyDescent="0.2">
      <c r="B51" t="s">
        <v>31</v>
      </c>
      <c r="C51" s="356" t="s">
        <v>323</v>
      </c>
      <c r="D51" s="356"/>
      <c r="E51" s="356"/>
    </row>
    <row r="52" spans="1:12" x14ac:dyDescent="0.2">
      <c r="B52" t="s">
        <v>37</v>
      </c>
      <c r="C52" s="356" t="s">
        <v>326</v>
      </c>
      <c r="D52" s="356"/>
      <c r="E52" s="356"/>
    </row>
    <row r="53" spans="1:12" x14ac:dyDescent="0.2">
      <c r="B53" t="s">
        <v>353</v>
      </c>
      <c r="C53" s="356" t="s">
        <v>325</v>
      </c>
      <c r="D53" s="356"/>
      <c r="E53" s="356"/>
    </row>
    <row r="54" spans="1:12" x14ac:dyDescent="0.2">
      <c r="B54" t="s">
        <v>354</v>
      </c>
      <c r="C54" s="356"/>
      <c r="D54" s="356"/>
      <c r="E54" s="356"/>
    </row>
    <row r="55" spans="1:12" x14ac:dyDescent="0.2">
      <c r="B55" t="s">
        <v>355</v>
      </c>
      <c r="C55" s="356"/>
      <c r="D55" s="356"/>
      <c r="E55" s="356"/>
    </row>
    <row r="56" spans="1:12" x14ac:dyDescent="0.2">
      <c r="B56" t="s">
        <v>356</v>
      </c>
    </row>
    <row r="57" spans="1:12" x14ac:dyDescent="0.2">
      <c r="B57" t="s">
        <v>357</v>
      </c>
    </row>
    <row r="58" spans="1:12" x14ac:dyDescent="0.2">
      <c r="B58" t="s">
        <v>358</v>
      </c>
    </row>
    <row r="59" spans="1:12" s="393" customFormat="1" x14ac:dyDescent="0.2">
      <c r="A59" s="356"/>
      <c r="B59" t="s">
        <v>359</v>
      </c>
      <c r="F59" s="356"/>
      <c r="G59" s="356"/>
      <c r="H59" s="356"/>
      <c r="I59" s="356"/>
      <c r="J59" s="356"/>
      <c r="K59" s="356"/>
      <c r="L59" s="356"/>
    </row>
    <row r="60" spans="1:12" s="393" customFormat="1" x14ac:dyDescent="0.2">
      <c r="A60" s="356"/>
      <c r="B60" t="s">
        <v>30</v>
      </c>
      <c r="F60" s="356"/>
      <c r="G60" s="356"/>
      <c r="H60" s="356"/>
      <c r="I60" s="356"/>
      <c r="J60" s="356"/>
      <c r="K60" s="356"/>
      <c r="L60" s="356"/>
    </row>
    <row r="61" spans="1:12" s="393" customFormat="1" x14ac:dyDescent="0.2">
      <c r="A61" s="356"/>
      <c r="B61" t="s">
        <v>34</v>
      </c>
      <c r="F61" s="356"/>
      <c r="G61" s="356"/>
      <c r="H61" s="356"/>
      <c r="I61" s="356"/>
      <c r="J61" s="356"/>
      <c r="K61" s="356"/>
      <c r="L61" s="356"/>
    </row>
    <row r="62" spans="1:12" s="393" customFormat="1" x14ac:dyDescent="0.2">
      <c r="A62" s="356"/>
      <c r="B62" t="s">
        <v>33</v>
      </c>
      <c r="F62" s="356"/>
      <c r="G62" s="356"/>
      <c r="H62" s="356"/>
      <c r="I62" s="356"/>
      <c r="J62" s="356"/>
      <c r="K62" s="356"/>
      <c r="L62" s="356"/>
    </row>
    <row r="63" spans="1:12" s="393" customFormat="1" x14ac:dyDescent="0.2">
      <c r="A63" s="356"/>
      <c r="B63" t="s">
        <v>360</v>
      </c>
      <c r="F63" s="356"/>
      <c r="G63" s="356"/>
      <c r="H63" s="356"/>
      <c r="I63" s="356"/>
      <c r="J63" s="356"/>
      <c r="K63" s="356"/>
      <c r="L63" s="356"/>
    </row>
    <row r="64" spans="1:12" s="393" customFormat="1" x14ac:dyDescent="0.2">
      <c r="A64" s="356"/>
      <c r="B64" t="s">
        <v>361</v>
      </c>
      <c r="F64" s="356"/>
      <c r="G64" s="356"/>
      <c r="H64" s="356"/>
      <c r="I64" s="356"/>
      <c r="J64" s="356"/>
      <c r="K64" s="356"/>
      <c r="L64" s="356"/>
    </row>
    <row r="65" spans="1:12" s="393" customFormat="1" x14ac:dyDescent="0.2">
      <c r="A65" s="356"/>
      <c r="B65" t="s">
        <v>362</v>
      </c>
      <c r="F65" s="356"/>
      <c r="G65" s="356"/>
      <c r="H65" s="356"/>
      <c r="I65" s="356"/>
      <c r="J65" s="356"/>
      <c r="K65" s="356"/>
      <c r="L65" s="356"/>
    </row>
    <row r="66" spans="1:12" s="393" customFormat="1" x14ac:dyDescent="0.2">
      <c r="A66" s="356"/>
      <c r="B66" t="s">
        <v>63</v>
      </c>
      <c r="F66" s="356"/>
      <c r="G66" s="356"/>
      <c r="H66" s="356"/>
      <c r="I66" s="356"/>
      <c r="J66" s="356"/>
      <c r="K66" s="356"/>
      <c r="L66" s="356"/>
    </row>
    <row r="67" spans="1:12" s="393" customFormat="1" x14ac:dyDescent="0.2">
      <c r="A67" s="356"/>
      <c r="B67" t="s">
        <v>363</v>
      </c>
      <c r="F67" s="356"/>
      <c r="G67" s="356"/>
      <c r="H67" s="356"/>
      <c r="I67" s="356"/>
      <c r="J67" s="356"/>
      <c r="K67" s="356"/>
      <c r="L67" s="356"/>
    </row>
    <row r="68" spans="1:12" s="393" customFormat="1" x14ac:dyDescent="0.2">
      <c r="A68" s="356"/>
      <c r="B68" t="s">
        <v>65</v>
      </c>
      <c r="F68" s="356"/>
      <c r="G68" s="356"/>
      <c r="H68" s="356"/>
      <c r="I68" s="356"/>
      <c r="J68" s="356"/>
      <c r="K68" s="356"/>
      <c r="L68" s="356"/>
    </row>
    <row r="69" spans="1:12" s="393" customFormat="1" x14ac:dyDescent="0.2">
      <c r="A69" s="356"/>
      <c r="B69" t="s">
        <v>142</v>
      </c>
      <c r="F69" s="356"/>
      <c r="G69" s="356"/>
      <c r="H69" s="356"/>
      <c r="I69" s="356"/>
      <c r="J69" s="356"/>
      <c r="K69" s="356"/>
      <c r="L69" s="356"/>
    </row>
    <row r="70" spans="1:12" s="393" customFormat="1" x14ac:dyDescent="0.2">
      <c r="A70" s="356"/>
      <c r="B70" t="s">
        <v>364</v>
      </c>
      <c r="F70" s="356"/>
      <c r="G70" s="356"/>
      <c r="H70" s="356"/>
      <c r="I70" s="356"/>
      <c r="J70" s="356"/>
      <c r="K70" s="356"/>
      <c r="L70" s="356"/>
    </row>
    <row r="71" spans="1:12" s="393" customFormat="1" x14ac:dyDescent="0.2">
      <c r="A71" s="356"/>
      <c r="B71" t="s">
        <v>261</v>
      </c>
      <c r="F71" s="356"/>
      <c r="G71" s="356"/>
      <c r="H71" s="356"/>
      <c r="I71" s="356"/>
      <c r="J71" s="356"/>
      <c r="K71" s="356"/>
      <c r="L71" s="356"/>
    </row>
    <row r="72" spans="1:12" s="393" customFormat="1" x14ac:dyDescent="0.2">
      <c r="A72" s="356"/>
      <c r="B72" t="s">
        <v>69</v>
      </c>
      <c r="F72" s="356"/>
      <c r="G72" s="356"/>
      <c r="H72" s="356"/>
      <c r="I72" s="356"/>
      <c r="J72" s="356"/>
      <c r="K72" s="356"/>
      <c r="L72" s="356"/>
    </row>
    <row r="73" spans="1:12" s="393" customFormat="1" x14ac:dyDescent="0.2">
      <c r="A73" s="356"/>
      <c r="B73" t="s">
        <v>366</v>
      </c>
      <c r="F73" s="356"/>
      <c r="G73" s="356"/>
      <c r="H73" s="356"/>
      <c r="I73" s="356"/>
      <c r="J73" s="356"/>
      <c r="K73" s="356"/>
      <c r="L73" s="356"/>
    </row>
    <row r="74" spans="1:12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  <c r="L74" s="356"/>
    </row>
    <row r="75" spans="1:12" x14ac:dyDescent="0.2">
      <c r="B75" t="s">
        <v>368</v>
      </c>
    </row>
    <row r="76" spans="1:12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  <c r="L76" s="356"/>
    </row>
    <row r="77" spans="1:12" s="393" customFormat="1" x14ac:dyDescent="0.2">
      <c r="A77" s="356"/>
      <c r="B77" t="s">
        <v>369</v>
      </c>
      <c r="F77" s="356"/>
      <c r="G77" s="356"/>
      <c r="H77" s="356"/>
      <c r="I77" s="356"/>
      <c r="J77" s="356"/>
      <c r="K77" s="356"/>
      <c r="L77" s="356"/>
    </row>
    <row r="78" spans="1:12" s="393" customFormat="1" x14ac:dyDescent="0.2">
      <c r="A78" s="356"/>
      <c r="B78" t="s">
        <v>370</v>
      </c>
      <c r="F78" s="356"/>
      <c r="G78" s="356"/>
      <c r="H78" s="356"/>
      <c r="I78" s="356"/>
      <c r="J78" s="356"/>
      <c r="K78" s="356"/>
      <c r="L78" s="356"/>
    </row>
    <row r="79" spans="1:12" s="393" customFormat="1" x14ac:dyDescent="0.2">
      <c r="A79" s="356"/>
      <c r="B79" t="s">
        <v>371</v>
      </c>
      <c r="F79" s="356"/>
      <c r="G79" s="356"/>
      <c r="H79" s="356"/>
      <c r="I79" s="356"/>
      <c r="J79" s="356"/>
      <c r="K79" s="356"/>
      <c r="L79" s="356"/>
    </row>
    <row r="80" spans="1:12" s="393" customFormat="1" x14ac:dyDescent="0.2">
      <c r="A80" s="356"/>
      <c r="B80" t="s">
        <v>372</v>
      </c>
      <c r="F80" s="356"/>
      <c r="G80" s="356"/>
      <c r="H80" s="356"/>
      <c r="I80" s="356"/>
      <c r="J80" s="356"/>
      <c r="K80" s="356"/>
      <c r="L80" s="356"/>
    </row>
    <row r="81" spans="2:3" x14ac:dyDescent="0.2">
      <c r="B81" t="s">
        <v>77</v>
      </c>
    </row>
    <row r="82" spans="2:3" x14ac:dyDescent="0.2">
      <c r="B82" t="s">
        <v>373</v>
      </c>
    </row>
    <row r="83" spans="2:3" x14ac:dyDescent="0.2">
      <c r="B83" t="s">
        <v>374</v>
      </c>
    </row>
    <row r="84" spans="2:3" x14ac:dyDescent="0.2">
      <c r="B84" t="s">
        <v>375</v>
      </c>
    </row>
    <row r="85" spans="2:3" x14ac:dyDescent="0.2">
      <c r="B85" t="s">
        <v>376</v>
      </c>
    </row>
    <row r="86" spans="2:3" x14ac:dyDescent="0.2">
      <c r="B86" t="s">
        <v>377</v>
      </c>
      <c r="C86" s="393" t="s">
        <v>229</v>
      </c>
    </row>
    <row r="87" spans="2:3" x14ac:dyDescent="0.2">
      <c r="B87" t="s">
        <v>378</v>
      </c>
      <c r="C87" s="393" t="s">
        <v>230</v>
      </c>
    </row>
    <row r="88" spans="2:3" x14ac:dyDescent="0.2">
      <c r="B88" t="s">
        <v>379</v>
      </c>
    </row>
    <row r="89" spans="2:3" x14ac:dyDescent="0.2">
      <c r="B89" t="s">
        <v>380</v>
      </c>
    </row>
    <row r="90" spans="2:3" x14ac:dyDescent="0.2">
      <c r="B90" t="s">
        <v>340</v>
      </c>
    </row>
    <row r="91" spans="2:3" x14ac:dyDescent="0.2">
      <c r="B91" t="s">
        <v>329</v>
      </c>
    </row>
    <row r="92" spans="2:3" x14ac:dyDescent="0.2">
      <c r="B92" t="s">
        <v>381</v>
      </c>
    </row>
    <row r="93" spans="2:3" x14ac:dyDescent="0.2">
      <c r="B93" t="s">
        <v>382</v>
      </c>
    </row>
    <row r="94" spans="2:3" x14ac:dyDescent="0.2">
      <c r="B94" t="s">
        <v>383</v>
      </c>
    </row>
    <row r="95" spans="2:3" x14ac:dyDescent="0.2">
      <c r="B95" t="s">
        <v>384</v>
      </c>
    </row>
    <row r="96" spans="2:3" x14ac:dyDescent="0.2">
      <c r="B96" t="s">
        <v>228</v>
      </c>
    </row>
  </sheetData>
  <autoFilter ref="A3:O3" xr:uid="{A950193A-16C3-4661-B926-A28FA9CD3600}"/>
  <dataValidations count="10">
    <dataValidation type="list" allowBlank="1" showInputMessage="1" showErrorMessage="1" sqref="D19:D20" xr:uid="{CCE3AEA0-7B74-4B74-B28D-A838C1E5BDA1}">
      <formula1>$B$45:$B$83</formula1>
    </dataValidation>
    <dataValidation type="list" allowBlank="1" showInputMessage="1" showErrorMessage="1" sqref="D12" xr:uid="{4DAB2E67-E8D2-44D7-9BA3-CE2D402E13B9}">
      <formula1>$B$45:$B$82</formula1>
    </dataValidation>
    <dataValidation type="list" allowBlank="1" showInputMessage="1" showErrorMessage="1" sqref="D4:D11 D23 D13:D18" xr:uid="{A5D9BE03-CE75-4EFD-AD2F-43697BCE286C}">
      <formula1>$B$45:$B$91</formula1>
    </dataValidation>
    <dataValidation type="list" allowBlank="1" showInputMessage="1" showErrorMessage="1" sqref="G19:G20 F20" xr:uid="{46AC35E3-F647-4D23-8231-A7E7BE0E80B9}">
      <formula1>$C$53:$C$55</formula1>
    </dataValidation>
    <dataValidation type="list" allowBlank="1" showInputMessage="1" showErrorMessage="1" sqref="F23 F4:G18 F19" xr:uid="{4082FF36-3DB0-4145-BD04-FCEFB679D247}">
      <formula1>$C$45:$C$48</formula1>
    </dataValidation>
    <dataValidation type="list" allowBlank="1" showInputMessage="1" showErrorMessage="1" sqref="F24:G30" xr:uid="{FBEAFE94-10E8-4D38-83C7-F551ED063E29}">
      <formula1>$C$58:$C$60</formula1>
    </dataValidation>
    <dataValidation type="list" allowBlank="1" showInputMessage="1" showErrorMessage="1" sqref="D21:D22" xr:uid="{0CA99014-5A0C-4345-8D34-AEC3FE4ECD7C}">
      <formula1>$B$50:$B$96</formula1>
    </dataValidation>
    <dataValidation type="list" allowBlank="1" showInputMessage="1" showErrorMessage="1" sqref="D36" xr:uid="{4027DE6D-B929-474D-A080-9AAFA0B23CBA}">
      <formula1>$B$50:$B$68</formula1>
    </dataValidation>
    <dataValidation type="list" allowBlank="1" showInputMessage="1" showErrorMessage="1" sqref="D24:D30" xr:uid="{00E6AA25-5841-4E3D-A0C5-6AFF49C0AF9D}">
      <formula1>$B$50:$B$88</formula1>
    </dataValidation>
    <dataValidation type="list" allowBlank="1" showInputMessage="1" showErrorMessage="1" sqref="G21:G23 F21:F22" xr:uid="{ACF8F237-3B4A-49A8-8348-4B63DB41D1AA}">
      <formula1>$C$50:$C$53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E9DB-AE81-4B68-A4A1-5D820509E465}">
  <sheetPr filterMode="1">
    <tabColor rgb="FFFFC000"/>
    <pageSetUpPr fitToPage="1"/>
  </sheetPr>
  <dimension ref="A2:W151"/>
  <sheetViews>
    <sheetView showGridLines="0" topLeftCell="A19" zoomScale="71" zoomScaleNormal="71" workbookViewId="0">
      <selection activeCell="E39" sqref="E39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357"/>
      <c r="K2" s="357"/>
      <c r="L2" s="356">
        <f>107.04</f>
        <v>107.04</v>
      </c>
      <c r="M2" s="358" t="e">
        <f>(L63+#REF!)/'Certifi, servi.EM Diciembre'!L2+L61+L57+#REF!+#REF!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459</v>
      </c>
      <c r="C5" s="590"/>
      <c r="D5" s="590"/>
      <c r="E5" s="590"/>
      <c r="F5" s="590"/>
      <c r="G5" s="590"/>
      <c r="H5" s="590"/>
      <c r="I5" s="591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Diciembre2023'!$H$8:$J$25,2,FALSE),"0")</f>
        <v>995</v>
      </c>
      <c r="F8" s="481">
        <f>IFERROR(VLOOKUP(A8,'Control-EM Diciembre2023'!$H$8:$J$25,3,FALSE),"0")</f>
        <v>3460</v>
      </c>
      <c r="G8" s="371">
        <f t="shared" ref="G8:G55" si="0">E8+F8</f>
        <v>4455</v>
      </c>
      <c r="H8" s="368" t="s">
        <v>12</v>
      </c>
      <c r="I8" s="238">
        <f t="shared" ref="I8:I54" si="1">IFERROR(+D8*G8,"")</f>
        <v>13454.1</v>
      </c>
      <c r="J8" s="295"/>
      <c r="K8" s="270">
        <f t="shared" ref="K8:K44" si="2">I8+F8</f>
        <v>16914.099999999999</v>
      </c>
      <c r="M8" s="373" t="s">
        <v>169</v>
      </c>
      <c r="N8" s="372">
        <f>G8</f>
        <v>4455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Diciembre2023'!$H$8:$J$25,2,FALSE),"0")</f>
        <v>0</v>
      </c>
      <c r="F9" s="481" t="str">
        <f>IFERROR(VLOOKUP(A9,'Control-EM Diciembre2023'!$H$8:$J$25,3,FALSE),"0")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hidden="1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 t="str">
        <f>IFERROR(VLOOKUP(A10,'Control-EM Diciembre2023'!$H$8:$J$25,2,FALSE),"0")</f>
        <v>0</v>
      </c>
      <c r="F10" s="481" t="str">
        <f>IFERROR(VLOOKUP(A10,'Control-EM Diciembre2023'!$H$8:$J$25,3,FALSE),"0")</f>
        <v>0</v>
      </c>
      <c r="G10" s="371">
        <f t="shared" si="0"/>
        <v>0</v>
      </c>
      <c r="H10" s="368" t="s">
        <v>12</v>
      </c>
      <c r="I10" s="238">
        <f t="shared" si="1"/>
        <v>0</v>
      </c>
      <c r="J10" s="295"/>
      <c r="K10" s="270">
        <f t="shared" si="2"/>
        <v>0</v>
      </c>
      <c r="L10" s="373"/>
      <c r="M10" s="373" t="s">
        <v>152</v>
      </c>
      <c r="N10" s="372">
        <f t="shared" ref="N10:N55" si="4">G10</f>
        <v>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Diciembre2023'!$H$8:$J$25,2,FALSE),"0")</f>
        <v>2285</v>
      </c>
      <c r="F11" s="481">
        <f>IFERROR(VLOOKUP(A11,'Control-EM Diciembre2023'!$H$8:$J$25,3,FALSE),"0")</f>
        <v>0</v>
      </c>
      <c r="G11" s="371">
        <f t="shared" si="0"/>
        <v>2285</v>
      </c>
      <c r="H11" s="368" t="s">
        <v>12</v>
      </c>
      <c r="I11" s="238">
        <f t="shared" si="1"/>
        <v>6992.1</v>
      </c>
      <c r="J11" s="295"/>
      <c r="K11" s="270">
        <f t="shared" si="2"/>
        <v>6992.1</v>
      </c>
      <c r="L11" s="373"/>
      <c r="M11" s="373" t="s">
        <v>154</v>
      </c>
      <c r="N11" s="372">
        <f t="shared" si="4"/>
        <v>2285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481" t="str">
        <f>IFERROR(VLOOKUP(A12,'Control-EM Diciembre2023'!$H$8:$J$25,2,FALSE),"0")</f>
        <v>0</v>
      </c>
      <c r="F12" s="481" t="str">
        <f>IFERROR(VLOOKUP(A12,'Control-EM Diciembre2023'!$H$8:$J$25,3,FALSE),"0")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481" t="str">
        <f>IFERROR(VLOOKUP(A13,'Control-EM Diciembre2023'!$H$8:$J$25,2,FALSE),"0")</f>
        <v>0</v>
      </c>
      <c r="F13" s="481" t="str">
        <f>IFERROR(VLOOKUP(A13,'Control-EM Diciembre2023'!$H$8:$J$25,3,FALSE),"0")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481" t="str">
        <f>IFERROR(VLOOKUP(A14,'Control-EM Diciembre2023'!$H$8:$J$25,2,FALSE),"0")</f>
        <v>0</v>
      </c>
      <c r="F14" s="481" t="str">
        <f>IFERROR(VLOOKUP(A14,'Control-EM Diciembre2023'!$H$8:$J$25,3,FALSE),"0")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Diciembre2023'!$H$8:$J$25,2,FALSE),"0")</f>
        <v>805</v>
      </c>
      <c r="F15" s="481">
        <f>IFERROR(VLOOKUP(A15,'Control-EM Diciembre2023'!$H$8:$J$25,3,FALSE),"0")</f>
        <v>0</v>
      </c>
      <c r="G15" s="371">
        <f t="shared" si="0"/>
        <v>805</v>
      </c>
      <c r="H15" s="368" t="s">
        <v>12</v>
      </c>
      <c r="I15" s="238">
        <f t="shared" si="1"/>
        <v>3533.95</v>
      </c>
      <c r="J15" s="295"/>
      <c r="K15" s="270">
        <f t="shared" si="2"/>
        <v>3533.95</v>
      </c>
      <c r="L15" s="373"/>
      <c r="M15" s="373" t="s">
        <v>156</v>
      </c>
      <c r="N15" s="372">
        <f t="shared" si="4"/>
        <v>805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Diciembre2023'!$H$8:$J$25,2,FALSE),"0")</f>
        <v>260</v>
      </c>
      <c r="F16" s="481">
        <f>IFERROR(VLOOKUP(A16,'Control-EM Diciembre2023'!$H$8:$J$25,3,FALSE),"0")</f>
        <v>0</v>
      </c>
      <c r="G16" s="371">
        <f t="shared" si="0"/>
        <v>260</v>
      </c>
      <c r="H16" s="375" t="s">
        <v>12</v>
      </c>
      <c r="I16" s="238">
        <f t="shared" si="1"/>
        <v>912.59999999999991</v>
      </c>
      <c r="J16" s="295"/>
      <c r="K16" s="270">
        <f t="shared" si="2"/>
        <v>912.59999999999991</v>
      </c>
      <c r="L16" s="373"/>
      <c r="M16" s="373" t="s">
        <v>347</v>
      </c>
      <c r="N16" s="372">
        <f t="shared" si="4"/>
        <v>260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481" t="str">
        <f>IFERROR(VLOOKUP(A17,'Control-EM Diciembre2023'!$H$8:$J$25,2,FALSE),"0")</f>
        <v>0</v>
      </c>
      <c r="F17" s="481" t="str">
        <f>IFERROR(VLOOKUP(A17,'Control-EM Diciembre2023'!$H$8:$J$25,3,FALSE),"0")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481" t="str">
        <f>IFERROR(VLOOKUP(A18,'Control-EM Diciembre2023'!$H$8:$J$25,2,FALSE),"0")</f>
        <v>0</v>
      </c>
      <c r="F18" s="481" t="str">
        <f>IFERROR(VLOOKUP(A18,'Control-EM Diciembre2023'!$H$8:$J$25,3,FALSE),"0")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Diciembre2023'!$H$8:$J$25,2,FALSE),"0")</f>
        <v>45</v>
      </c>
      <c r="F19" s="481">
        <f>IFERROR(VLOOKUP(A19,'Control-EM Diciembre2023'!$H$8:$J$25,3,FALSE),"0")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481" t="str">
        <f>IFERROR(VLOOKUP(A20,'Control-EM Diciembre2023'!$H$8:$J$25,2,FALSE),"0")</f>
        <v>0</v>
      </c>
      <c r="F20" s="481" t="str">
        <f>IFERROR(VLOOKUP(A20,'Control-EM Diciembre2023'!$H$8:$J$25,3,FALSE),"0")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481" t="str">
        <f>IFERROR(VLOOKUP(A21,'Control-EM Diciembre2023'!$H$8:$J$25,2,FALSE),"0")</f>
        <v>0</v>
      </c>
      <c r="F21" s="481" t="str">
        <f>IFERROR(VLOOKUP(A21,'Control-EM Diciembre2023'!$H$8:$J$25,3,FALSE),"0")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481" t="str">
        <f>IFERROR(VLOOKUP(A22,'Control-EM Diciembre2023'!$H$8:$J$25,2,FALSE),"0")</f>
        <v>0</v>
      </c>
      <c r="F22" s="481" t="str">
        <f>IFERROR(VLOOKUP(A22,'Control-EM Diciembre2023'!$H$8:$J$25,3,FALSE),"0")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481" t="str">
        <f>IFERROR(VLOOKUP(A23,'Control-EM Diciembre2023'!$H$8:$J$25,2,FALSE),"0")</f>
        <v>0</v>
      </c>
      <c r="F23" s="481" t="str">
        <f>IFERROR(VLOOKUP(A23,'Control-EM Diciembre2023'!$H$8:$J$25,3,FALSE),"0")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 t="s">
        <v>450</v>
      </c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481" t="str">
        <f>IFERROR(VLOOKUP(A24,'Control-EM Diciembre2023'!$H$8:$J$25,2,FALSE),"0")</f>
        <v>0</v>
      </c>
      <c r="F24" s="481" t="str">
        <f>IFERROR(VLOOKUP(A24,'Control-EM Diciembre2023'!$H$8:$J$25,3,FALSE),"0")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Diciembre2023'!$H$8:$J$25,2,FALSE),"0")</f>
        <v>0</v>
      </c>
      <c r="F25" s="481">
        <f>IFERROR(VLOOKUP(A25,'Control-EM Diciembre2023'!$H$8:$J$25,3,FALSE),"0")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481" t="str">
        <f>IFERROR(VLOOKUP(A26,'Control-EM Diciembre2023'!$H$8:$J$25,2,FALSE),"0")</f>
        <v>0</v>
      </c>
      <c r="F26" s="481" t="str">
        <f>IFERROR(VLOOKUP(A26,'Control-EM Diciembre2023'!$H$8:$J$25,3,FALSE),"0")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481" t="str">
        <f>IFERROR(VLOOKUP(A27,'Control-EM Diciembre2023'!$H$8:$J$25,2,FALSE),"0")</f>
        <v>0</v>
      </c>
      <c r="F27" s="481" t="str">
        <f>IFERROR(VLOOKUP(A27,'Control-EM Diciembre2023'!$H$8:$J$25,3,FALSE),"0")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Diciembre2023'!$H$8:$J$25,2,FALSE),"0")</f>
        <v>0</v>
      </c>
      <c r="F28" s="481">
        <f>IFERROR(VLOOKUP(A28,'Control-EM Diciembre2023'!$H$8:$J$25,3,FALSE),"0")</f>
        <v>1200</v>
      </c>
      <c r="G28" s="371">
        <f t="shared" si="0"/>
        <v>1200</v>
      </c>
      <c r="H28" s="375" t="s">
        <v>12</v>
      </c>
      <c r="I28" s="238">
        <f t="shared" si="1"/>
        <v>8868</v>
      </c>
      <c r="J28" s="295"/>
      <c r="K28" s="270">
        <f t="shared" si="2"/>
        <v>10068</v>
      </c>
      <c r="L28" s="358"/>
      <c r="M28" s="373" t="s">
        <v>176</v>
      </c>
      <c r="N28" s="372">
        <f t="shared" si="4"/>
        <v>1200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481" t="str">
        <f>IFERROR(VLOOKUP(A29,'Control-EM Diciembre2023'!$H$8:$J$25,2,FALSE),"0")</f>
        <v>0</v>
      </c>
      <c r="F29" s="481" t="str">
        <f>IFERROR(VLOOKUP(A29,'Control-EM Diciembre2023'!$H$8:$J$25,3,FALSE),"0")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481" t="str">
        <f>IFERROR(VLOOKUP(A30,'Control-EM Diciembre2023'!$H$8:$J$25,2,FALSE),"0")</f>
        <v>0</v>
      </c>
      <c r="F30" s="481" t="str">
        <f>IFERROR(VLOOKUP(A30,'Control-EM Diciembre2023'!$H$8:$J$25,3,FALSE),"0")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481" t="str">
        <f>IFERROR(VLOOKUP(A31,'Control-EM Diciembre2023'!$H$8:$J$25,2,FALSE),"0")</f>
        <v>0</v>
      </c>
      <c r="F31" s="481" t="str">
        <f>IFERROR(VLOOKUP(A31,'Control-EM Diciembre2023'!$H$8:$J$25,3,FALSE),"0")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Diciembre2023'!$H$8:$J$25,2,FALSE),"0")</f>
        <v>160</v>
      </c>
      <c r="F32" s="481">
        <f>IFERROR(VLOOKUP(A32,'Control-EM Diciembre2023'!$H$8:$J$25,3,FALSE),"0")</f>
        <v>0</v>
      </c>
      <c r="G32" s="371">
        <f t="shared" si="0"/>
        <v>160</v>
      </c>
      <c r="H32" s="368" t="s">
        <v>12</v>
      </c>
      <c r="I32" s="238">
        <f t="shared" si="1"/>
        <v>795.19999999999993</v>
      </c>
      <c r="J32" s="295"/>
      <c r="K32" s="270">
        <f t="shared" si="2"/>
        <v>795.19999999999993</v>
      </c>
      <c r="M32" s="373" t="s">
        <v>170</v>
      </c>
      <c r="N32" s="372">
        <f t="shared" si="4"/>
        <v>160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481" t="str">
        <f>IFERROR(VLOOKUP(A33,'Control-EM Diciembre2023'!$H$8:$J$25,2,FALSE),"0")</f>
        <v>0</v>
      </c>
      <c r="F33" s="481" t="str">
        <f>IFERROR(VLOOKUP(A33,'Control-EM Diciembre2023'!$H$8:$J$25,3,FALSE),"0")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481" t="str">
        <f>IFERROR(VLOOKUP(A34,'Control-EM Diciembre2023'!$H$8:$J$25,2,FALSE),"0")</f>
        <v>0</v>
      </c>
      <c r="F34" s="481" t="str">
        <f>IFERROR(VLOOKUP(A34,'Control-EM Diciembre2023'!$H$8:$J$25,3,FALSE),"0")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481" t="str">
        <f>IFERROR(VLOOKUP(A35,'Control-EM Diciembre2023'!$H$8:$J$25,2,FALSE),"0")</f>
        <v>0</v>
      </c>
      <c r="F35" s="481" t="str">
        <f>IFERROR(VLOOKUP(A35,'Control-EM Diciembre2023'!$H$8:$J$25,3,FALSE),"0")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Diciembre2023'!$H$8:$J$25,2,FALSE),"0")</f>
        <v>530</v>
      </c>
      <c r="F36" s="481">
        <f>IFERROR(VLOOKUP(A36,'Control-EM Diciembre2023'!$H$8:$J$25,3,FALSE),"0")</f>
        <v>0</v>
      </c>
      <c r="G36" s="371">
        <f t="shared" si="0"/>
        <v>530</v>
      </c>
      <c r="H36" s="375" t="s">
        <v>12</v>
      </c>
      <c r="I36" s="238">
        <f t="shared" si="1"/>
        <v>3566.9</v>
      </c>
      <c r="J36" s="295"/>
      <c r="K36" s="270">
        <f t="shared" si="2"/>
        <v>3566.9</v>
      </c>
      <c r="L36" s="358"/>
      <c r="M36" s="373" t="s">
        <v>155</v>
      </c>
      <c r="N36" s="372">
        <f t="shared" si="4"/>
        <v>530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Diciembre2023'!$H$8:$J$25,2,FALSE),"0")</f>
        <v>300</v>
      </c>
      <c r="F37" s="481">
        <f>IFERROR(VLOOKUP(A37,'Control-EM Diciembre2023'!$H$8:$J$25,3,FALSE),"0")</f>
        <v>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1296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481" t="str">
        <f>IFERROR(VLOOKUP(A38,'Control-EM Diciembre2023'!$H$8:$J$25,2,FALSE),"0")</f>
        <v>0</v>
      </c>
      <c r="F38" s="481" t="str">
        <f>IFERROR(VLOOKUP(A38,'Control-EM Diciembre2023'!$H$8:$J$25,3,FALSE),"0")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481">
        <f>IFERROR(VLOOKUP(A39,'Control-EM Diciembre2023'!$H$8:$J$25,2,FALSE),"0")</f>
        <v>600</v>
      </c>
      <c r="F39" s="481">
        <f>IFERROR(VLOOKUP(A39,'Control-EM Diciembre2023'!$H$8:$J$25,3,FALSE),"0")</f>
        <v>0</v>
      </c>
      <c r="G39" s="371">
        <f t="shared" si="0"/>
        <v>600</v>
      </c>
      <c r="H39" s="375" t="s">
        <v>12</v>
      </c>
      <c r="I39" s="238">
        <f t="shared" si="1"/>
        <v>3354</v>
      </c>
      <c r="J39" s="295"/>
      <c r="K39" s="270">
        <f t="shared" si="2"/>
        <v>3354</v>
      </c>
      <c r="M39" s="373" t="s">
        <v>248</v>
      </c>
      <c r="N39" s="372">
        <f t="shared" si="4"/>
        <v>600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Diciembre2023'!$H$8:$J$25,2,FALSE),"0")</f>
        <v>0</v>
      </c>
      <c r="F40" s="481">
        <f>IFERROR(VLOOKUP(A40,'Control-EM Diciembre2023'!$H$8:$J$25,3,FALSE),"0")</f>
        <v>1250</v>
      </c>
      <c r="G40" s="371">
        <f t="shared" si="0"/>
        <v>1250</v>
      </c>
      <c r="H40" s="368" t="s">
        <v>12</v>
      </c>
      <c r="I40" s="238">
        <f t="shared" si="1"/>
        <v>6825</v>
      </c>
      <c r="J40" s="295"/>
      <c r="K40" s="270">
        <f t="shared" si="2"/>
        <v>8075</v>
      </c>
      <c r="M40" s="373" t="s">
        <v>189</v>
      </c>
      <c r="N40" s="372">
        <f t="shared" si="4"/>
        <v>1250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481">
        <f>IFERROR(VLOOKUP(A41,'Control-EM Diciembre2023'!$H$8:$J$25,2,FALSE),"0")</f>
        <v>0</v>
      </c>
      <c r="F41" s="481">
        <f>IFERROR(VLOOKUP(A41,'Control-EM Diciembre2023'!$H$8:$J$25,3,FALSE),"0")</f>
        <v>1700</v>
      </c>
      <c r="G41" s="371">
        <f t="shared" si="0"/>
        <v>1700</v>
      </c>
      <c r="H41" s="368" t="s">
        <v>12</v>
      </c>
      <c r="I41" s="238">
        <f t="shared" si="1"/>
        <v>7326.9999999999991</v>
      </c>
      <c r="J41" s="295"/>
      <c r="K41" s="270">
        <f t="shared" si="2"/>
        <v>9027</v>
      </c>
      <c r="M41" s="373" t="s">
        <v>442</v>
      </c>
      <c r="N41" s="372">
        <f t="shared" si="4"/>
        <v>1700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Diciembre2023'!$H$8:$J$25,2,FALSE),"0")</f>
        <v>0</v>
      </c>
      <c r="F42" s="481" t="str">
        <f>IFERROR(VLOOKUP(A42,'Control-EM Diciembre2023'!$H$8:$J$25,3,FALSE),"0")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Diciembre2023'!$H$8:$J$25,2,FALSE),"0")</f>
        <v>160</v>
      </c>
      <c r="F43" s="481">
        <f>IFERROR(VLOOKUP(A43,'Control-EM Diciembre2023'!$H$8:$J$25,3,FALSE),"0")</f>
        <v>0</v>
      </c>
      <c r="G43" s="371">
        <f t="shared" si="0"/>
        <v>160</v>
      </c>
      <c r="H43" s="375" t="s">
        <v>12</v>
      </c>
      <c r="I43" s="238">
        <f t="shared" si="1"/>
        <v>656</v>
      </c>
      <c r="J43" s="295"/>
      <c r="K43" s="270">
        <f t="shared" si="2"/>
        <v>656</v>
      </c>
      <c r="M43" s="373" t="s">
        <v>249</v>
      </c>
      <c r="N43" s="372">
        <f t="shared" si="4"/>
        <v>160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481" t="str">
        <f>IFERROR(VLOOKUP(A44,'Control-EM Diciembre2023'!$H$8:$J$25,2,FALSE),"0")</f>
        <v>0</v>
      </c>
      <c r="F44" s="481" t="str">
        <f>IFERROR(VLOOKUP(A44,'Control-EM Diciembre2023'!$H$8:$J$25,3,FALSE),"0")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481" t="str">
        <f>IFERROR(VLOOKUP(A45,'Control-EM Diciembre2023'!$H$8:$J$25,2,FALSE),"0")</f>
        <v>0</v>
      </c>
      <c r="F45" s="481" t="str">
        <f>IFERROR(VLOOKUP(A45,'Control-EM Diciembre2023'!$H$8:$J$25,3,FALSE),"0")</f>
        <v>0</v>
      </c>
      <c r="G45" s="371">
        <f t="shared" si="0"/>
        <v>0</v>
      </c>
      <c r="H45" s="368" t="str">
        <f>IFERROR(VLOOKUP(A46,'Control -LR-ES Noviembr2023'!$I$7:$O$22,4,FALSE),"0")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481" t="str">
        <f>IFERROR(VLOOKUP(A46,'Control-EM Diciembre2023'!$H$8:$J$25,2,FALSE),"0")</f>
        <v>0</v>
      </c>
      <c r="F46" s="481" t="str">
        <f>IFERROR(VLOOKUP(A46,'Control-EM Diciembre2023'!$H$8:$J$25,3,FALSE),"0")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481" t="str">
        <f>IFERROR(VLOOKUP(A47,'Control-EM Diciembre2023'!$H$8:$J$25,2,FALSE),"0")</f>
        <v>0</v>
      </c>
      <c r="F47" s="481" t="str">
        <f>IFERROR(VLOOKUP(A47,'Control-EM Diciembre2023'!$H$8:$J$25,3,FALSE),"0")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481" t="str">
        <f>IFERROR(VLOOKUP(A48,'Control-EM Diciembre2023'!$H$8:$J$25,2,FALSE),"0")</f>
        <v>0</v>
      </c>
      <c r="F48" s="481" t="str">
        <f>IFERROR(VLOOKUP(A48,'Control-EM Diciembre2023'!$H$8:$J$25,3,FALSE),"0")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Diciembre2023'!$H$8:$J$25,2,FALSE),"0")</f>
        <v>325</v>
      </c>
      <c r="F49" s="481">
        <f>IFERROR(VLOOKUP(A49,'Control-EM Diciembre2023'!$H$8:$J$25,3,FALSE),"0")</f>
        <v>0</v>
      </c>
      <c r="G49" s="371">
        <f t="shared" si="0"/>
        <v>325</v>
      </c>
      <c r="H49" s="375" t="s">
        <v>12</v>
      </c>
      <c r="I49" s="238">
        <f t="shared" si="1"/>
        <v>1885</v>
      </c>
      <c r="J49" s="295"/>
      <c r="K49" s="270"/>
      <c r="M49" s="373" t="s">
        <v>345</v>
      </c>
      <c r="N49" s="372">
        <f t="shared" si="4"/>
        <v>325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481" t="str">
        <f>IFERROR(VLOOKUP(A50,'Control-EM Diciembre2023'!$H$8:$J$25,2,FALSE),"0")</f>
        <v>0</v>
      </c>
      <c r="F50" s="481" t="str">
        <f>IFERROR(VLOOKUP(A50,'Control-EM Diciembre2023'!$H$8:$J$25,3,FALSE),"0")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481" t="str">
        <f>IFERROR(VLOOKUP(A51,'Control-EM Diciembre2023'!$H$8:$J$25,2,FALSE),"0")</f>
        <v>0</v>
      </c>
      <c r="F51" s="481" t="str">
        <f>IFERROR(VLOOKUP(A51,'Control-EM Diciembre2023'!$H$8:$J$25,3,FALSE),"0")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481" t="str">
        <f>IFERROR(VLOOKUP(A52,'Control-EM Diciembre2023'!$H$8:$J$25,2,FALSE),"0")</f>
        <v>0</v>
      </c>
      <c r="F52" s="481" t="str">
        <f>IFERROR(VLOOKUP(A52,'Control-EM Diciembre2023'!$H$8:$J$25,3,FALSE),"0")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481" t="str">
        <f>IFERROR(VLOOKUP(A53,'Control-EM Diciembre2023'!$H$8:$J$25,2,FALSE),"0")</f>
        <v>0</v>
      </c>
      <c r="F53" s="481" t="str">
        <f>IFERROR(VLOOKUP(A53,'Control-EM Diciembre2023'!$H$8:$J$25,3,FALSE),"0")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Diciembre2023'!$H$8:$J$25,2,FALSE),"0")</f>
        <v>2055</v>
      </c>
      <c r="F54" s="481">
        <f>IFERROR(VLOOKUP(A54,'Control-EM Diciembre2023'!$H$8:$J$25,3,FALSE),"0")</f>
        <v>0</v>
      </c>
      <c r="G54" s="371">
        <f t="shared" si="0"/>
        <v>2055</v>
      </c>
      <c r="H54" s="375" t="s">
        <v>12</v>
      </c>
      <c r="I54" s="238">
        <f t="shared" si="1"/>
        <v>11487.449999999999</v>
      </c>
      <c r="J54" s="295"/>
      <c r="K54" s="295"/>
      <c r="L54" s="295"/>
      <c r="M54" s="373">
        <v>20002380</v>
      </c>
      <c r="N54" s="372">
        <f t="shared" si="4"/>
        <v>2055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Diciembre2023'!$H$8:$J$25,2,FALSE),"0")</f>
        <v>2755</v>
      </c>
      <c r="F55" s="481">
        <f>IFERROR(VLOOKUP(A55,'Control-EM Diciembre2023'!$H$8:$J$25,3,FALSE),"0")</f>
        <v>0</v>
      </c>
      <c r="G55" s="371">
        <f t="shared" si="0"/>
        <v>2755</v>
      </c>
      <c r="H55" s="375" t="s">
        <v>12</v>
      </c>
      <c r="I55" s="238">
        <f>IFERROR(+D55*G55,"")</f>
        <v>13582.15</v>
      </c>
      <c r="J55" s="295"/>
      <c r="K55" s="295"/>
      <c r="L55" s="295"/>
      <c r="M55" s="373">
        <v>20002186</v>
      </c>
      <c r="N55" s="372">
        <f t="shared" si="4"/>
        <v>2755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11275</v>
      </c>
      <c r="F56" s="326">
        <f>SUM(F8:F55)</f>
        <v>9410</v>
      </c>
      <c r="G56" s="333">
        <f>SUM(G8:G55)</f>
        <v>20685</v>
      </c>
      <c r="H56" s="390" t="s">
        <v>12</v>
      </c>
      <c r="I56" s="333">
        <f>SUM(I8:I55)</f>
        <v>90634.749999999985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90634.749999999985</v>
      </c>
      <c r="J58" s="493">
        <v>80098634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03">
        <v>500000000</v>
      </c>
      <c r="C59" s="555" t="s">
        <v>307</v>
      </c>
      <c r="D59" s="596"/>
      <c r="E59" s="596"/>
      <c r="F59" s="596"/>
      <c r="G59" s="597"/>
      <c r="H59" s="273">
        <f>I59/I58</f>
        <v>0.56459084401954007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51171.55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03"/>
      <c r="C60" s="558" t="s">
        <v>308</v>
      </c>
      <c r="D60" s="599"/>
      <c r="E60" s="599"/>
      <c r="F60" s="599"/>
      <c r="G60" s="600"/>
      <c r="H60" s="273">
        <f>I60/I58</f>
        <v>0.43540915598046009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39463.199999999997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03"/>
      <c r="C61" s="274"/>
      <c r="D61" s="145"/>
      <c r="E61" s="275"/>
      <c r="G61" s="276">
        <f>I59+I60</f>
        <v>90634.75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03"/>
      <c r="C62" s="602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80098636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03"/>
      <c r="C63" s="602" t="s">
        <v>302</v>
      </c>
      <c r="D63" s="579"/>
      <c r="E63" s="579"/>
      <c r="F63" s="515">
        <v>4072360.2752298755</v>
      </c>
      <c r="G63" s="279">
        <v>0.6</v>
      </c>
      <c r="H63" s="368" t="s">
        <v>10</v>
      </c>
      <c r="I63" s="482">
        <f>(F63*G63)</f>
        <v>2443416.1651379252</v>
      </c>
      <c r="J63" s="493">
        <v>80098635</v>
      </c>
      <c r="K63" s="410"/>
      <c r="L63" s="381"/>
      <c r="M63" s="342">
        <v>20002369</v>
      </c>
      <c r="N63" s="343">
        <f>F63</f>
        <v>4072360.2752298755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91891.737999999983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2443416.1651379252</v>
      </c>
      <c r="I66" s="541"/>
      <c r="J66" s="298">
        <f>H66/350</f>
        <v>6981.1890432512146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98872.927043251198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200"/>
        <filter val="1250"/>
        <filter val="160"/>
        <filter val="1700"/>
        <filter val="20.685,00"/>
        <filter val="2055"/>
        <filter val="2285"/>
        <filter val="260"/>
        <filter val="2755"/>
        <filter val="300"/>
        <filter val="325"/>
        <filter val="4455"/>
        <filter val="530"/>
        <filter val="600"/>
        <filter val="805"/>
        <filter val="900"/>
        <filter val="945"/>
        <filter val="USD 90.634,75"/>
      </filters>
    </filterColumn>
  </autoFilter>
  <mergeCells count="17">
    <mergeCell ref="C57:G57"/>
    <mergeCell ref="B2:I2"/>
    <mergeCell ref="B3:I3"/>
    <mergeCell ref="B4:I4"/>
    <mergeCell ref="B5:I5"/>
    <mergeCell ref="C56:D56"/>
    <mergeCell ref="C58:G58"/>
    <mergeCell ref="B59:B63"/>
    <mergeCell ref="C59:G59"/>
    <mergeCell ref="C60:G60"/>
    <mergeCell ref="C62:E62"/>
    <mergeCell ref="C63:E63"/>
    <mergeCell ref="B65:F65"/>
    <mergeCell ref="H65:I65"/>
    <mergeCell ref="B66:F66"/>
    <mergeCell ref="H66:I66"/>
    <mergeCell ref="E74:I7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00488-2951-4895-9CAA-69015E2E1E76}">
  <sheetPr>
    <pageSetUpPr fitToPage="1"/>
  </sheetPr>
  <dimension ref="A1:M97"/>
  <sheetViews>
    <sheetView zoomScaleNormal="100" workbookViewId="0">
      <selection activeCell="E39" sqref="E39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20" style="393" bestFit="1" customWidth="1"/>
    <col min="4" max="4" width="38.140625" style="393" customWidth="1"/>
    <col min="5" max="5" width="12.7109375" style="393" bestFit="1" customWidth="1"/>
    <col min="6" max="6" width="11" style="356" bestFit="1" customWidth="1"/>
    <col min="7" max="7" width="12.140625" style="365" customWidth="1"/>
    <col min="8" max="8" width="25.85546875" style="356" bestFit="1" customWidth="1"/>
    <col min="9" max="9" width="23" style="365" bestFit="1" customWidth="1"/>
    <col min="10" max="10" width="11.85546875" style="365" bestFit="1" customWidth="1"/>
    <col min="11" max="11" width="13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6" t="s">
        <v>309</v>
      </c>
    </row>
    <row r="4" spans="2:13" x14ac:dyDescent="0.2">
      <c r="B4" s="368"/>
      <c r="C4" s="438"/>
      <c r="D4" s="368" t="s">
        <v>357</v>
      </c>
      <c r="E4" s="368">
        <v>260</v>
      </c>
      <c r="F4" s="368" t="s">
        <v>286</v>
      </c>
      <c r="G4" s="393"/>
    </row>
    <row r="5" spans="2:13" x14ac:dyDescent="0.2">
      <c r="B5" s="368"/>
      <c r="C5" s="438"/>
      <c r="D5" s="368" t="s">
        <v>424</v>
      </c>
      <c r="E5" s="368">
        <v>1700</v>
      </c>
      <c r="F5" s="368" t="s">
        <v>457</v>
      </c>
      <c r="G5" s="393"/>
    </row>
    <row r="6" spans="2:13" x14ac:dyDescent="0.2">
      <c r="B6" s="368"/>
      <c r="C6" s="438"/>
      <c r="D6" s="368" t="s">
        <v>63</v>
      </c>
      <c r="E6" s="368">
        <v>900</v>
      </c>
      <c r="F6" s="368" t="s">
        <v>457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/>
      <c r="C7" s="438"/>
      <c r="D7" s="368" t="s">
        <v>30</v>
      </c>
      <c r="E7" s="368">
        <v>900</v>
      </c>
      <c r="F7" s="368" t="s">
        <v>457</v>
      </c>
      <c r="G7" s="393"/>
      <c r="H7" s="53" t="s">
        <v>23</v>
      </c>
      <c r="I7" t="s">
        <v>286</v>
      </c>
      <c r="J7" t="s">
        <v>457</v>
      </c>
      <c r="K7" t="s">
        <v>24</v>
      </c>
      <c r="L7"/>
      <c r="M7" s="356"/>
    </row>
    <row r="8" spans="2:13" x14ac:dyDescent="0.2">
      <c r="B8" s="368"/>
      <c r="C8" s="438"/>
      <c r="D8" s="368" t="s">
        <v>30</v>
      </c>
      <c r="E8" s="368">
        <v>45</v>
      </c>
      <c r="F8" s="368" t="s">
        <v>286</v>
      </c>
      <c r="H8" s="54" t="s">
        <v>357</v>
      </c>
      <c r="I8" s="499">
        <v>260</v>
      </c>
      <c r="J8" s="499"/>
      <c r="K8" s="499">
        <v>260</v>
      </c>
      <c r="L8"/>
      <c r="M8" s="356"/>
    </row>
    <row r="9" spans="2:13" x14ac:dyDescent="0.2">
      <c r="B9" s="368"/>
      <c r="C9" s="438"/>
      <c r="D9" s="368" t="s">
        <v>32</v>
      </c>
      <c r="E9" s="368">
        <v>790</v>
      </c>
      <c r="F9" s="368" t="s">
        <v>286</v>
      </c>
      <c r="H9" s="54" t="s">
        <v>424</v>
      </c>
      <c r="I9" s="499"/>
      <c r="J9" s="499">
        <v>1700</v>
      </c>
      <c r="K9" s="499">
        <v>1700</v>
      </c>
      <c r="L9"/>
      <c r="M9" s="356"/>
    </row>
    <row r="10" spans="2:13" x14ac:dyDescent="0.2">
      <c r="B10" s="368"/>
      <c r="C10" s="438"/>
      <c r="D10" s="368" t="s">
        <v>32</v>
      </c>
      <c r="E10" s="368">
        <v>3460</v>
      </c>
      <c r="F10" s="368" t="s">
        <v>457</v>
      </c>
      <c r="H10" s="54" t="s">
        <v>63</v>
      </c>
      <c r="I10" s="499"/>
      <c r="J10" s="499">
        <v>900</v>
      </c>
      <c r="K10" s="499">
        <v>900</v>
      </c>
      <c r="L10"/>
      <c r="M10" s="356"/>
    </row>
    <row r="11" spans="2:13" x14ac:dyDescent="0.2">
      <c r="B11" s="368"/>
      <c r="C11" s="438"/>
      <c r="D11" s="368" t="s">
        <v>32</v>
      </c>
      <c r="E11" s="368">
        <v>205</v>
      </c>
      <c r="F11" s="368" t="s">
        <v>286</v>
      </c>
      <c r="H11" s="54" t="s">
        <v>30</v>
      </c>
      <c r="I11" s="499">
        <v>45</v>
      </c>
      <c r="J11" s="499">
        <v>900</v>
      </c>
      <c r="K11" s="499">
        <v>945</v>
      </c>
      <c r="L11"/>
      <c r="M11" s="356"/>
    </row>
    <row r="12" spans="2:13" x14ac:dyDescent="0.2">
      <c r="B12" s="368"/>
      <c r="C12" s="438"/>
      <c r="D12" s="368" t="s">
        <v>142</v>
      </c>
      <c r="E12" s="368">
        <v>1200</v>
      </c>
      <c r="F12" s="368" t="s">
        <v>457</v>
      </c>
      <c r="H12" s="54" t="s">
        <v>32</v>
      </c>
      <c r="I12" s="499">
        <v>995</v>
      </c>
      <c r="J12" s="499">
        <v>3460</v>
      </c>
      <c r="K12" s="499">
        <v>4455</v>
      </c>
      <c r="L12"/>
      <c r="M12" s="356"/>
    </row>
    <row r="13" spans="2:13" x14ac:dyDescent="0.2">
      <c r="B13" s="368"/>
      <c r="C13" s="438"/>
      <c r="D13" s="368" t="s">
        <v>77</v>
      </c>
      <c r="E13" s="368">
        <v>1250</v>
      </c>
      <c r="F13" s="368" t="s">
        <v>457</v>
      </c>
      <c r="H13" s="247" t="s">
        <v>142</v>
      </c>
      <c r="I13" s="500"/>
      <c r="J13" s="500">
        <v>1200</v>
      </c>
      <c r="K13" s="500">
        <v>1200</v>
      </c>
      <c r="L13"/>
      <c r="M13" s="356"/>
    </row>
    <row r="14" spans="2:13" x14ac:dyDescent="0.2">
      <c r="B14" s="368"/>
      <c r="C14" s="438"/>
      <c r="D14" s="368" t="s">
        <v>37</v>
      </c>
      <c r="E14" s="368">
        <v>2285</v>
      </c>
      <c r="F14" s="368" t="s">
        <v>286</v>
      </c>
      <c r="H14" s="54" t="s">
        <v>77</v>
      </c>
      <c r="I14" s="499"/>
      <c r="J14" s="499">
        <v>1250</v>
      </c>
      <c r="K14" s="499">
        <v>1250</v>
      </c>
      <c r="L14"/>
      <c r="M14" s="356"/>
    </row>
    <row r="15" spans="2:13" x14ac:dyDescent="0.2">
      <c r="B15" s="368"/>
      <c r="C15" s="438"/>
      <c r="D15" s="368" t="s">
        <v>366</v>
      </c>
      <c r="E15" s="368">
        <v>160</v>
      </c>
      <c r="F15" s="368" t="s">
        <v>286</v>
      </c>
      <c r="H15" s="54" t="s">
        <v>37</v>
      </c>
      <c r="I15" s="499">
        <v>2285</v>
      </c>
      <c r="J15" s="499"/>
      <c r="K15" s="499">
        <v>2285</v>
      </c>
      <c r="L15"/>
      <c r="M15" s="356"/>
    </row>
    <row r="16" spans="2:13" x14ac:dyDescent="0.2">
      <c r="B16" s="368"/>
      <c r="C16" s="438"/>
      <c r="D16" s="368" t="s">
        <v>369</v>
      </c>
      <c r="E16" s="368">
        <v>530</v>
      </c>
      <c r="F16" s="368" t="s">
        <v>286</v>
      </c>
      <c r="H16" s="54" t="s">
        <v>366</v>
      </c>
      <c r="I16" s="499">
        <v>160</v>
      </c>
      <c r="J16" s="499"/>
      <c r="K16" s="499">
        <v>160</v>
      </c>
      <c r="L16"/>
      <c r="M16" s="356"/>
    </row>
    <row r="17" spans="1:13" x14ac:dyDescent="0.2">
      <c r="B17" s="368"/>
      <c r="C17" s="438"/>
      <c r="D17" s="368" t="s">
        <v>370</v>
      </c>
      <c r="E17" s="368">
        <v>300</v>
      </c>
      <c r="F17" s="368" t="s">
        <v>286</v>
      </c>
      <c r="H17" s="54" t="s">
        <v>369</v>
      </c>
      <c r="I17" s="499">
        <v>530</v>
      </c>
      <c r="J17" s="499"/>
      <c r="K17" s="499">
        <v>530</v>
      </c>
      <c r="L17"/>
      <c r="M17" s="356"/>
    </row>
    <row r="18" spans="1:13" x14ac:dyDescent="0.2">
      <c r="B18" s="368"/>
      <c r="C18" s="438"/>
      <c r="D18" s="368" t="s">
        <v>356</v>
      </c>
      <c r="E18" s="368">
        <v>805</v>
      </c>
      <c r="F18" s="368" t="s">
        <v>286</v>
      </c>
      <c r="H18" s="54" t="s">
        <v>370</v>
      </c>
      <c r="I18" s="499">
        <v>300</v>
      </c>
      <c r="J18" s="499"/>
      <c r="K18" s="499">
        <v>300</v>
      </c>
      <c r="L18"/>
      <c r="M18" s="356"/>
    </row>
    <row r="19" spans="1:13" x14ac:dyDescent="0.2">
      <c r="B19" s="368"/>
      <c r="C19" s="438"/>
      <c r="D19" s="368" t="s">
        <v>372</v>
      </c>
      <c r="E19" s="368">
        <v>600</v>
      </c>
      <c r="F19" s="368" t="s">
        <v>286</v>
      </c>
      <c r="H19" s="54" t="s">
        <v>356</v>
      </c>
      <c r="I19" s="499">
        <v>805</v>
      </c>
      <c r="J19" s="499"/>
      <c r="K19" s="499">
        <v>805</v>
      </c>
      <c r="L19"/>
      <c r="M19" s="356"/>
    </row>
    <row r="20" spans="1:13" x14ac:dyDescent="0.2">
      <c r="B20" s="368"/>
      <c r="C20" s="438"/>
      <c r="D20" s="368" t="s">
        <v>340</v>
      </c>
      <c r="E20" s="368">
        <v>325</v>
      </c>
      <c r="F20" s="368" t="s">
        <v>286</v>
      </c>
      <c r="H20" s="54" t="s">
        <v>372</v>
      </c>
      <c r="I20" s="499">
        <v>600</v>
      </c>
      <c r="J20" s="499"/>
      <c r="K20" s="499">
        <v>600</v>
      </c>
      <c r="L20"/>
      <c r="M20" s="356"/>
    </row>
    <row r="21" spans="1:13" x14ac:dyDescent="0.2">
      <c r="B21" s="368"/>
      <c r="C21" s="438"/>
      <c r="D21" s="368" t="s">
        <v>375</v>
      </c>
      <c r="E21" s="368">
        <v>160</v>
      </c>
      <c r="F21" s="368" t="s">
        <v>286</v>
      </c>
      <c r="H21" s="54" t="s">
        <v>340</v>
      </c>
      <c r="I21" s="499">
        <v>325</v>
      </c>
      <c r="J21" s="499"/>
      <c r="K21" s="499">
        <v>325</v>
      </c>
      <c r="L21"/>
      <c r="M21" s="356"/>
    </row>
    <row r="22" spans="1:13" s="393" customFormat="1" x14ac:dyDescent="0.2">
      <c r="A22" s="356"/>
      <c r="B22" s="368"/>
      <c r="C22" s="438"/>
      <c r="D22" s="368" t="s">
        <v>384</v>
      </c>
      <c r="E22" s="368">
        <v>2055</v>
      </c>
      <c r="F22" s="368" t="s">
        <v>286</v>
      </c>
      <c r="G22" s="365"/>
      <c r="H22" s="54" t="s">
        <v>375</v>
      </c>
      <c r="I22" s="499">
        <v>160</v>
      </c>
      <c r="J22" s="499"/>
      <c r="K22" s="499">
        <v>160</v>
      </c>
      <c r="L22"/>
      <c r="M22" s="356"/>
    </row>
    <row r="23" spans="1:13" s="393" customFormat="1" x14ac:dyDescent="0.2">
      <c r="A23" s="356"/>
      <c r="B23" s="368"/>
      <c r="C23" s="438"/>
      <c r="D23" s="368" t="s">
        <v>228</v>
      </c>
      <c r="E23" s="368">
        <v>2755</v>
      </c>
      <c r="F23" s="368" t="s">
        <v>286</v>
      </c>
      <c r="G23" s="365"/>
      <c r="H23" s="54" t="s">
        <v>384</v>
      </c>
      <c r="I23" s="499">
        <v>2055</v>
      </c>
      <c r="J23" s="499"/>
      <c r="K23" s="499">
        <v>2055</v>
      </c>
      <c r="L23"/>
      <c r="M23" s="356"/>
    </row>
    <row r="24" spans="1:13" s="393" customFormat="1" ht="13.5" thickBot="1" x14ac:dyDescent="0.25">
      <c r="A24" s="356"/>
      <c r="B24" s="368"/>
      <c r="C24" s="438"/>
      <c r="D24" s="368"/>
      <c r="E24" s="368"/>
      <c r="F24" s="368"/>
      <c r="G24" s="365"/>
      <c r="H24" s="54" t="s">
        <v>228</v>
      </c>
      <c r="I24" s="499">
        <v>2755</v>
      </c>
      <c r="J24" s="499"/>
      <c r="K24" s="499">
        <v>2755</v>
      </c>
      <c r="L24"/>
      <c r="M24" s="356"/>
    </row>
    <row r="25" spans="1:13" s="393" customFormat="1" ht="13.5" thickBot="1" x14ac:dyDescent="0.25">
      <c r="A25" s="356"/>
      <c r="B25" s="368"/>
      <c r="C25" s="438"/>
      <c r="D25" s="368"/>
      <c r="E25" s="368"/>
      <c r="F25" s="368"/>
      <c r="G25" s="365"/>
      <c r="H25" s="319" t="s">
        <v>24</v>
      </c>
      <c r="I25" s="501">
        <v>11275</v>
      </c>
      <c r="J25" s="502">
        <v>9410</v>
      </c>
      <c r="K25" s="503">
        <v>20685</v>
      </c>
      <c r="L25"/>
      <c r="M25" s="356"/>
    </row>
    <row r="26" spans="1:13" s="393" customFormat="1" x14ac:dyDescent="0.2">
      <c r="A26" s="356"/>
      <c r="B26" s="368"/>
      <c r="C26" s="438"/>
      <c r="D26" s="368"/>
      <c r="E26" s="368"/>
      <c r="F26" s="368"/>
      <c r="G26" s="365"/>
      <c r="H26"/>
      <c r="I26"/>
      <c r="J26"/>
      <c r="K26"/>
      <c r="L26"/>
    </row>
    <row r="27" spans="1:13" s="393" customFormat="1" x14ac:dyDescent="0.2">
      <c r="A27" s="356"/>
      <c r="B27" s="368"/>
      <c r="C27" s="438"/>
      <c r="D27" s="495"/>
      <c r="F27" s="368"/>
      <c r="G27" s="365"/>
      <c r="H27"/>
      <c r="I27"/>
      <c r="J27"/>
      <c r="K27"/>
      <c r="L27"/>
    </row>
    <row r="28" spans="1:13" s="393" customFormat="1" x14ac:dyDescent="0.2">
      <c r="A28" s="356"/>
      <c r="B28" s="368"/>
      <c r="C28" s="438"/>
      <c r="D28" s="368"/>
      <c r="E28" s="368"/>
      <c r="F28" s="368"/>
      <c r="G28" s="365"/>
      <c r="H28"/>
      <c r="I28"/>
      <c r="J28"/>
      <c r="K28"/>
      <c r="L28"/>
    </row>
    <row r="29" spans="1:13" s="393" customFormat="1" x14ac:dyDescent="0.2">
      <c r="A29" s="356"/>
      <c r="C29" s="356"/>
      <c r="D29" s="356"/>
      <c r="E29" s="356"/>
      <c r="F29" s="356"/>
      <c r="G29" s="365"/>
      <c r="H29"/>
      <c r="I29"/>
      <c r="J29"/>
      <c r="K29"/>
      <c r="L29"/>
    </row>
    <row r="30" spans="1:13" s="393" customFormat="1" x14ac:dyDescent="0.2">
      <c r="A30" s="356"/>
      <c r="B30" s="356"/>
      <c r="C30" s="356"/>
      <c r="D30" s="356"/>
      <c r="E30" s="356"/>
      <c r="F30" s="356"/>
      <c r="G30" s="365"/>
      <c r="H30"/>
      <c r="I30"/>
      <c r="J30"/>
      <c r="K30"/>
      <c r="L30"/>
    </row>
    <row r="31" spans="1:13" s="393" customFormat="1" x14ac:dyDescent="0.2">
      <c r="A31" s="356"/>
      <c r="B31" s="356"/>
      <c r="C31" s="356"/>
      <c r="D31" s="356"/>
      <c r="E31" s="356"/>
      <c r="F31" s="356"/>
      <c r="G31" s="365"/>
      <c r="H31"/>
      <c r="I31"/>
      <c r="J31"/>
      <c r="K31"/>
      <c r="L31"/>
    </row>
    <row r="32" spans="1:13" s="393" customFormat="1" x14ac:dyDescent="0.2">
      <c r="A32" s="356"/>
      <c r="B32" s="356"/>
      <c r="C32" s="356"/>
      <c r="D32" s="356"/>
      <c r="E32" s="356"/>
      <c r="F32" s="356"/>
      <c r="G32" s="365"/>
      <c r="H32"/>
      <c r="I32"/>
      <c r="J32"/>
      <c r="K32"/>
      <c r="L32"/>
    </row>
    <row r="33" spans="1:11" s="393" customFormat="1" x14ac:dyDescent="0.2">
      <c r="A33" s="356"/>
      <c r="B33" s="356"/>
      <c r="C33" s="356"/>
      <c r="D33" s="356"/>
      <c r="E33" s="356"/>
      <c r="F33" s="356"/>
      <c r="G33" s="365"/>
      <c r="H33" s="356"/>
      <c r="I33" s="365"/>
      <c r="J33" s="365"/>
      <c r="K33" s="365"/>
    </row>
    <row r="34" spans="1:11" s="393" customFormat="1" x14ac:dyDescent="0.2">
      <c r="A34" s="356"/>
      <c r="B34" s="356"/>
      <c r="C34" s="356"/>
      <c r="D34" s="356"/>
      <c r="E34" s="356"/>
      <c r="F34" s="356"/>
      <c r="G34" s="365"/>
      <c r="H34" s="356"/>
      <c r="I34" s="365"/>
      <c r="J34" s="365"/>
      <c r="K34" s="365"/>
    </row>
    <row r="35" spans="1:11" s="393" customFormat="1" x14ac:dyDescent="0.2">
      <c r="A35" s="356"/>
      <c r="B35" s="356"/>
      <c r="C35" s="356"/>
      <c r="D35" s="356"/>
      <c r="E35" s="356"/>
      <c r="F35" s="356"/>
      <c r="G35" s="365"/>
      <c r="H35" s="356"/>
      <c r="I35" s="365"/>
      <c r="J35" s="365"/>
      <c r="K35" s="365"/>
    </row>
    <row r="36" spans="1:11" s="393" customFormat="1" x14ac:dyDescent="0.2">
      <c r="A36" s="356"/>
      <c r="B36" s="356"/>
      <c r="C36" s="356"/>
      <c r="D36" s="356"/>
      <c r="E36" s="356"/>
      <c r="F36" s="356"/>
      <c r="G36" s="365"/>
      <c r="H36" s="356"/>
      <c r="I36" s="365"/>
      <c r="J36" s="365"/>
      <c r="K36" s="365"/>
    </row>
    <row r="37" spans="1:11" s="393" customFormat="1" x14ac:dyDescent="0.2">
      <c r="A37" s="356"/>
      <c r="B37" s="356"/>
      <c r="C37" s="356"/>
      <c r="D37" s="356"/>
      <c r="E37" s="356"/>
      <c r="F37" s="356"/>
      <c r="G37" s="365"/>
      <c r="H37" s="356"/>
      <c r="I37" s="365"/>
      <c r="J37" s="365"/>
      <c r="K37" s="365"/>
    </row>
    <row r="38" spans="1:11" s="393" customFormat="1" x14ac:dyDescent="0.2">
      <c r="A38" s="356"/>
      <c r="B38" s="356"/>
      <c r="C38" s="356"/>
      <c r="D38" s="356"/>
      <c r="E38" s="356"/>
      <c r="F38" s="356"/>
      <c r="G38" s="365"/>
      <c r="H38" s="356"/>
      <c r="I38" s="365"/>
      <c r="J38" s="365"/>
      <c r="K38" s="365"/>
    </row>
    <row r="39" spans="1:11" s="393" customFormat="1" x14ac:dyDescent="0.2">
      <c r="A39" s="356"/>
      <c r="B39" s="356"/>
      <c r="C39" s="356"/>
      <c r="D39" s="356"/>
      <c r="E39" s="356"/>
      <c r="F39" s="356"/>
      <c r="G39" s="365"/>
      <c r="H39" s="356"/>
      <c r="I39" s="365"/>
      <c r="J39" s="365"/>
      <c r="K39" s="365"/>
    </row>
    <row r="40" spans="1:11" s="393" customFormat="1" x14ac:dyDescent="0.2">
      <c r="A40" s="356"/>
      <c r="B40" s="356"/>
      <c r="C40" s="356"/>
      <c r="D40" s="356"/>
      <c r="E40" s="356"/>
      <c r="F40" s="356"/>
      <c r="G40" s="365"/>
      <c r="H40" s="356"/>
      <c r="I40" s="365"/>
      <c r="J40" s="365"/>
      <c r="K40" s="365"/>
    </row>
    <row r="41" spans="1:11" x14ac:dyDescent="0.2">
      <c r="B41" s="66" t="s">
        <v>32</v>
      </c>
      <c r="C41" s="356" t="s">
        <v>286</v>
      </c>
      <c r="D41" s="356"/>
      <c r="E41" s="356"/>
    </row>
    <row r="42" spans="1:11" x14ac:dyDescent="0.2">
      <c r="B42" s="66" t="s">
        <v>31</v>
      </c>
      <c r="C42" s="356" t="s">
        <v>457</v>
      </c>
      <c r="D42" s="356"/>
      <c r="E42" s="356"/>
    </row>
    <row r="43" spans="1:11" x14ac:dyDescent="0.2">
      <c r="B43" s="66" t="s">
        <v>37</v>
      </c>
      <c r="C43" s="356"/>
      <c r="D43" s="356"/>
      <c r="E43" s="356"/>
    </row>
    <row r="44" spans="1:11" x14ac:dyDescent="0.2">
      <c r="B44" s="66" t="s">
        <v>353</v>
      </c>
      <c r="C44" s="356"/>
      <c r="D44" s="356"/>
      <c r="E44" s="356"/>
    </row>
    <row r="45" spans="1:11" x14ac:dyDescent="0.2">
      <c r="B45" s="66" t="s">
        <v>354</v>
      </c>
      <c r="C45" s="356"/>
      <c r="D45" s="356"/>
      <c r="E45" s="356"/>
    </row>
    <row r="46" spans="1:11" x14ac:dyDescent="0.2">
      <c r="B46" s="66" t="s">
        <v>355</v>
      </c>
    </row>
    <row r="47" spans="1:11" x14ac:dyDescent="0.2">
      <c r="B47" s="66" t="s">
        <v>356</v>
      </c>
    </row>
    <row r="48" spans="1:11" x14ac:dyDescent="0.2">
      <c r="B48" s="66" t="s">
        <v>357</v>
      </c>
    </row>
    <row r="49" spans="2:2" x14ac:dyDescent="0.2">
      <c r="B49" s="66" t="s">
        <v>358</v>
      </c>
    </row>
    <row r="50" spans="2:2" x14ac:dyDescent="0.2">
      <c r="B50" s="66" t="s">
        <v>359</v>
      </c>
    </row>
    <row r="51" spans="2:2" x14ac:dyDescent="0.2">
      <c r="B51" s="66" t="s">
        <v>30</v>
      </c>
    </row>
    <row r="52" spans="2:2" x14ac:dyDescent="0.2">
      <c r="B52" s="66" t="s">
        <v>34</v>
      </c>
    </row>
    <row r="53" spans="2:2" x14ac:dyDescent="0.2">
      <c r="B53" s="66" t="s">
        <v>33</v>
      </c>
    </row>
    <row r="54" spans="2:2" x14ac:dyDescent="0.2">
      <c r="B54" s="66" t="s">
        <v>360</v>
      </c>
    </row>
    <row r="55" spans="2:2" x14ac:dyDescent="0.2">
      <c r="B55" s="66" t="s">
        <v>361</v>
      </c>
    </row>
    <row r="56" spans="2:2" x14ac:dyDescent="0.2">
      <c r="B56" s="66" t="s">
        <v>362</v>
      </c>
    </row>
    <row r="57" spans="2:2" x14ac:dyDescent="0.2">
      <c r="B57" s="66" t="s">
        <v>63</v>
      </c>
    </row>
    <row r="58" spans="2:2" x14ac:dyDescent="0.2">
      <c r="B58" s="66" t="s">
        <v>363</v>
      </c>
    </row>
    <row r="59" spans="2:2" x14ac:dyDescent="0.2">
      <c r="B59" s="66" t="s">
        <v>65</v>
      </c>
    </row>
    <row r="60" spans="2:2" x14ac:dyDescent="0.2">
      <c r="B60" s="66" t="s">
        <v>142</v>
      </c>
    </row>
    <row r="61" spans="2:2" x14ac:dyDescent="0.2">
      <c r="B61" s="66" t="s">
        <v>364</v>
      </c>
    </row>
    <row r="62" spans="2:2" x14ac:dyDescent="0.2">
      <c r="B62" s="66" t="s">
        <v>365</v>
      </c>
    </row>
    <row r="63" spans="2:2" x14ac:dyDescent="0.2">
      <c r="B63" s="66" t="s">
        <v>69</v>
      </c>
    </row>
    <row r="64" spans="2:2" x14ac:dyDescent="0.2">
      <c r="B64" s="66" t="s">
        <v>366</v>
      </c>
    </row>
    <row r="65" spans="1:13" x14ac:dyDescent="0.2">
      <c r="B65" s="66" t="s">
        <v>367</v>
      </c>
    </row>
    <row r="66" spans="1:13" s="365" customFormat="1" x14ac:dyDescent="0.2">
      <c r="A66" s="356"/>
      <c r="B66" s="66" t="s">
        <v>368</v>
      </c>
      <c r="C66" s="393"/>
      <c r="D66" s="393"/>
      <c r="E66" s="393"/>
      <c r="F66" s="356"/>
      <c r="H66" s="356"/>
      <c r="L66" s="393"/>
      <c r="M66" s="393"/>
    </row>
    <row r="67" spans="1:13" s="365" customFormat="1" x14ac:dyDescent="0.2">
      <c r="A67" s="356"/>
      <c r="B67" s="66" t="s">
        <v>73</v>
      </c>
      <c r="C67" s="393"/>
      <c r="D67" s="393"/>
      <c r="E67" s="393"/>
      <c r="F67" s="356"/>
      <c r="H67" s="356"/>
      <c r="L67" s="393"/>
      <c r="M67" s="393"/>
    </row>
    <row r="68" spans="1:13" s="393" customFormat="1" x14ac:dyDescent="0.2">
      <c r="A68" s="356"/>
      <c r="B68" s="66" t="s">
        <v>369</v>
      </c>
      <c r="F68" s="356"/>
      <c r="G68" s="365"/>
      <c r="H68" s="356"/>
      <c r="I68" s="365"/>
      <c r="J68" s="365"/>
    </row>
    <row r="69" spans="1:13" s="393" customFormat="1" x14ac:dyDescent="0.2">
      <c r="A69" s="356"/>
      <c r="B69" s="66" t="s">
        <v>370</v>
      </c>
      <c r="F69" s="356"/>
      <c r="G69" s="365"/>
      <c r="H69" s="356"/>
      <c r="I69" s="365"/>
      <c r="J69" s="365"/>
    </row>
    <row r="70" spans="1:13" s="393" customFormat="1" x14ac:dyDescent="0.2">
      <c r="A70" s="356"/>
      <c r="B70" s="66" t="s">
        <v>371</v>
      </c>
      <c r="F70" s="356"/>
      <c r="G70" s="365"/>
      <c r="H70" s="356"/>
      <c r="I70" s="365"/>
      <c r="J70" s="365"/>
    </row>
    <row r="71" spans="1:13" s="393" customFormat="1" x14ac:dyDescent="0.2">
      <c r="A71" s="356"/>
      <c r="B71" s="66" t="s">
        <v>372</v>
      </c>
      <c r="F71" s="356"/>
      <c r="G71" s="365"/>
      <c r="H71" s="356"/>
      <c r="I71" s="365"/>
      <c r="J71" s="365"/>
    </row>
    <row r="72" spans="1:13" s="393" customFormat="1" x14ac:dyDescent="0.2">
      <c r="A72" s="356"/>
      <c r="B72" s="66" t="s">
        <v>77</v>
      </c>
      <c r="F72" s="356"/>
      <c r="G72" s="365"/>
      <c r="H72" s="356"/>
      <c r="I72" s="365"/>
      <c r="J72" s="365"/>
    </row>
    <row r="73" spans="1:13" s="393" customFormat="1" x14ac:dyDescent="0.2">
      <c r="A73" s="356"/>
      <c r="B73" s="66" t="s">
        <v>373</v>
      </c>
      <c r="F73" s="356"/>
      <c r="G73" s="365"/>
      <c r="H73" s="356"/>
      <c r="I73" s="365"/>
      <c r="J73" s="365"/>
    </row>
    <row r="74" spans="1:13" s="393" customFormat="1" x14ac:dyDescent="0.2">
      <c r="A74" s="356"/>
      <c r="B74" s="66" t="s">
        <v>374</v>
      </c>
      <c r="F74" s="356"/>
      <c r="G74" s="365"/>
      <c r="H74" s="356"/>
      <c r="I74" s="365"/>
      <c r="J74" s="365"/>
    </row>
    <row r="75" spans="1:13" s="393" customFormat="1" x14ac:dyDescent="0.2">
      <c r="A75" s="356"/>
      <c r="B75" s="66" t="s">
        <v>375</v>
      </c>
      <c r="F75" s="356"/>
      <c r="G75" s="365"/>
      <c r="H75" s="356"/>
      <c r="I75" s="365"/>
      <c r="J75" s="365"/>
    </row>
    <row r="76" spans="1:13" s="393" customFormat="1" x14ac:dyDescent="0.2">
      <c r="A76" s="356"/>
      <c r="B76" s="66" t="s">
        <v>376</v>
      </c>
      <c r="F76" s="356"/>
      <c r="G76" s="365"/>
      <c r="H76" s="356"/>
      <c r="I76" s="365"/>
      <c r="J76" s="365"/>
    </row>
    <row r="77" spans="1:13" s="393" customFormat="1" x14ac:dyDescent="0.2">
      <c r="A77" s="356"/>
      <c r="B77" s="66" t="s">
        <v>377</v>
      </c>
      <c r="F77" s="356"/>
      <c r="G77" s="365"/>
      <c r="H77" s="356"/>
      <c r="I77" s="365"/>
      <c r="J77" s="365"/>
    </row>
    <row r="78" spans="1:13" s="393" customFormat="1" x14ac:dyDescent="0.2">
      <c r="A78" s="356"/>
      <c r="B78" s="66" t="s">
        <v>200</v>
      </c>
      <c r="F78" s="356"/>
      <c r="G78" s="365"/>
      <c r="H78" s="356"/>
      <c r="I78" s="365"/>
      <c r="J78" s="365"/>
    </row>
    <row r="79" spans="1:13" s="393" customFormat="1" x14ac:dyDescent="0.2">
      <c r="A79" s="356"/>
      <c r="B79" s="66" t="s">
        <v>424</v>
      </c>
      <c r="F79" s="356"/>
      <c r="G79" s="365"/>
      <c r="H79" s="356"/>
      <c r="I79" s="365"/>
      <c r="J79" s="365"/>
    </row>
    <row r="80" spans="1:13" s="393" customFormat="1" x14ac:dyDescent="0.2">
      <c r="A80" s="356"/>
      <c r="B80" s="66" t="s">
        <v>380</v>
      </c>
      <c r="F80" s="356"/>
      <c r="G80" s="365"/>
      <c r="H80" s="356"/>
      <c r="I80" s="365"/>
      <c r="J80" s="365"/>
    </row>
    <row r="81" spans="1:13" s="393" customFormat="1" x14ac:dyDescent="0.2">
      <c r="A81" s="356"/>
      <c r="B81" s="66" t="s">
        <v>340</v>
      </c>
      <c r="F81" s="356"/>
      <c r="G81" s="365"/>
      <c r="H81" s="356"/>
      <c r="I81" s="365"/>
      <c r="J81" s="365"/>
    </row>
    <row r="82" spans="1:13" s="393" customFormat="1" x14ac:dyDescent="0.2">
      <c r="A82" s="356"/>
      <c r="B82" s="66" t="s">
        <v>329</v>
      </c>
      <c r="F82" s="356"/>
      <c r="G82" s="365"/>
      <c r="H82" s="356"/>
      <c r="I82" s="365"/>
      <c r="J82" s="365"/>
    </row>
    <row r="83" spans="1:13" s="393" customFormat="1" x14ac:dyDescent="0.2">
      <c r="A83" s="356"/>
      <c r="B83" s="66" t="s">
        <v>400</v>
      </c>
      <c r="F83" s="356"/>
      <c r="G83" s="365"/>
      <c r="H83" s="356"/>
      <c r="I83" s="365"/>
      <c r="J83" s="365"/>
    </row>
    <row r="84" spans="1:13" s="393" customFormat="1" x14ac:dyDescent="0.2">
      <c r="A84" s="356"/>
      <c r="B84" s="66" t="s">
        <v>382</v>
      </c>
      <c r="F84" s="356"/>
      <c r="G84" s="365"/>
      <c r="H84" s="356"/>
      <c r="I84" s="365"/>
      <c r="J84" s="365"/>
    </row>
    <row r="85" spans="1:13" s="393" customFormat="1" x14ac:dyDescent="0.2">
      <c r="A85" s="356"/>
      <c r="B85" s="66" t="s">
        <v>383</v>
      </c>
      <c r="F85" s="356"/>
      <c r="G85" s="365"/>
      <c r="H85" s="356"/>
      <c r="I85" s="365"/>
      <c r="J85" s="365"/>
    </row>
    <row r="86" spans="1:13" s="393" customFormat="1" x14ac:dyDescent="0.2">
      <c r="A86" s="356"/>
      <c r="B86" s="66" t="s">
        <v>384</v>
      </c>
      <c r="C86" s="393" t="s">
        <v>229</v>
      </c>
      <c r="F86" s="356"/>
      <c r="G86" s="365"/>
      <c r="H86" s="356"/>
      <c r="I86" s="365"/>
      <c r="J86" s="365"/>
    </row>
    <row r="87" spans="1:13" s="393" customFormat="1" x14ac:dyDescent="0.2">
      <c r="A87" s="356"/>
      <c r="B87" s="66" t="s">
        <v>228</v>
      </c>
      <c r="C87" s="393" t="s">
        <v>458</v>
      </c>
      <c r="F87" s="356"/>
      <c r="G87" s="365"/>
      <c r="H87" s="356"/>
      <c r="I87" s="365"/>
      <c r="J87" s="365"/>
    </row>
    <row r="88" spans="1:13" s="393" customFormat="1" x14ac:dyDescent="0.2">
      <c r="A88" s="356"/>
      <c r="F88" s="356"/>
      <c r="G88" s="365"/>
      <c r="H88" s="356"/>
      <c r="I88" s="365"/>
      <c r="J88" s="365"/>
    </row>
    <row r="89" spans="1:13" s="393" customFormat="1" x14ac:dyDescent="0.2">
      <c r="A89" s="356"/>
      <c r="F89" s="356"/>
      <c r="G89" s="365"/>
      <c r="H89" s="356"/>
      <c r="I89" s="365"/>
      <c r="J89" s="365"/>
    </row>
    <row r="90" spans="1:13" s="393" customFormat="1" x14ac:dyDescent="0.2">
      <c r="A90" s="356"/>
      <c r="F90" s="356"/>
      <c r="G90" s="365"/>
      <c r="H90" s="356"/>
      <c r="I90" s="365"/>
      <c r="J90" s="365"/>
    </row>
    <row r="91" spans="1:13" s="393" customFormat="1" x14ac:dyDescent="0.2">
      <c r="A91" s="356"/>
      <c r="F91" s="356"/>
      <c r="G91" s="365"/>
      <c r="H91" s="356"/>
      <c r="I91" s="365"/>
      <c r="J91" s="365"/>
    </row>
    <row r="92" spans="1:13" s="393" customFormat="1" x14ac:dyDescent="0.2">
      <c r="A92" s="356"/>
      <c r="F92" s="356"/>
      <c r="G92" s="365"/>
      <c r="H92" s="356"/>
      <c r="I92" s="365"/>
      <c r="J92" s="365"/>
    </row>
    <row r="93" spans="1:13" s="393" customFormat="1" x14ac:dyDescent="0.2">
      <c r="A93" s="356"/>
      <c r="F93" s="356"/>
      <c r="G93" s="365"/>
      <c r="H93" s="356"/>
      <c r="I93" s="365"/>
      <c r="J93" s="365"/>
    </row>
    <row r="94" spans="1:13" s="393" customFormat="1" x14ac:dyDescent="0.2">
      <c r="A94" s="356"/>
      <c r="F94" s="356"/>
      <c r="G94" s="365"/>
      <c r="H94" s="356"/>
      <c r="I94" s="365"/>
      <c r="J94" s="365"/>
    </row>
    <row r="95" spans="1:13" s="365" customFormat="1" x14ac:dyDescent="0.2">
      <c r="A95" s="356"/>
      <c r="B95" s="393"/>
      <c r="C95" s="393"/>
      <c r="D95" s="393"/>
      <c r="E95" s="393"/>
      <c r="F95" s="356"/>
      <c r="H95" s="356"/>
      <c r="L95" s="393"/>
      <c r="M95" s="393"/>
    </row>
    <row r="96" spans="1:13" s="365" customFormat="1" x14ac:dyDescent="0.2">
      <c r="A96" s="356"/>
      <c r="B96" s="393"/>
      <c r="C96" s="393"/>
      <c r="D96" s="393"/>
      <c r="E96" s="393"/>
      <c r="F96" s="356"/>
      <c r="H96" s="356"/>
      <c r="L96" s="393"/>
      <c r="M96" s="393"/>
    </row>
    <row r="97" spans="1:13" s="365" customFormat="1" x14ac:dyDescent="0.2">
      <c r="A97" s="356"/>
      <c r="B97" s="393"/>
      <c r="C97" s="393"/>
      <c r="D97" s="393"/>
      <c r="E97" s="393"/>
      <c r="F97" s="356"/>
      <c r="H97" s="356"/>
      <c r="L97" s="393"/>
      <c r="M97" s="393"/>
    </row>
  </sheetData>
  <phoneticPr fontId="54" type="noConversion"/>
  <dataValidations count="3">
    <dataValidation type="list" allowBlank="1" showInputMessage="1" showErrorMessage="1" sqref="F4:F28" xr:uid="{4D7F2120-8C8A-41CF-801A-4F4487CB0A86}">
      <formula1>$C$41:$C$42</formula1>
    </dataValidation>
    <dataValidation type="list" allowBlank="1" showInputMessage="1" showErrorMessage="1" sqref="D27:D28" xr:uid="{4715A327-C80C-4328-9856-D75A2F15A768}">
      <formula1>$B$54:$B$100</formula1>
    </dataValidation>
    <dataValidation type="list" allowBlank="1" showInputMessage="1" showErrorMessage="1" sqref="D4:D25" xr:uid="{011F8A02-E521-4C7F-B32C-AA301EFE7796}">
      <formula1>$B$41:$B$87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053C7-F785-4448-A67A-675B39A350DD}">
  <sheetPr filterMode="1">
    <tabColor rgb="FFFFC000"/>
    <pageSetUpPr fitToPage="1"/>
  </sheetPr>
  <dimension ref="A2:V153"/>
  <sheetViews>
    <sheetView showGridLines="0" topLeftCell="B4" zoomScale="80" zoomScaleNormal="80" workbookViewId="0">
      <selection activeCell="E39" sqref="E39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357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456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Diciembr2023'!$I$8:$M$22,3,FALSE),"0")</f>
        <v>0</v>
      </c>
      <c r="F8" s="368">
        <f>IFERROR(VLOOKUP(A8,'Control -LR-ES Diciembr2023'!$I$8:$M$23,2,FALSE),"0")</f>
        <v>490</v>
      </c>
      <c r="G8" s="368">
        <f>IFERROR(VLOOKUP(A8,'Control -LR-ES Diciembr2023'!$I$8:$M$22,5,FALSE),"0")</f>
        <v>0</v>
      </c>
      <c r="H8" s="368">
        <f>IFERROR(VLOOKUP(A8,'Control -LR-ES Diciembr2023'!$I$7:$O$23,4,FALSE),"0")</f>
        <v>0</v>
      </c>
      <c r="I8" s="326">
        <f>E8+F8+G8+H8</f>
        <v>490</v>
      </c>
      <c r="J8" s="368" t="s">
        <v>12</v>
      </c>
      <c r="K8" s="385">
        <f>I8*D8</f>
        <v>1479.8</v>
      </c>
      <c r="L8" s="454"/>
      <c r="M8" s="380" t="s">
        <v>169</v>
      </c>
      <c r="N8" s="372">
        <f>I8</f>
        <v>490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Diciembr2023'!$I$8:$M$22,3,FALSE),"0")</f>
        <v>0</v>
      </c>
      <c r="F9" s="368" t="str">
        <f>IFERROR(VLOOKUP(A9,'Control -LR-ES Diciembr2023'!$I$8:$M$23,2,FALSE),"0")</f>
        <v>0</v>
      </c>
      <c r="G9" s="368" t="str">
        <f>IFERROR(VLOOKUP(A9,'Control -LR-ES Diciembr2023'!$I$8:$M$22,5,FALSE),"0")</f>
        <v>0</v>
      </c>
      <c r="H9" s="368" t="str">
        <f>IFERROR(VLOOKUP(A9,'Control -LR-ES Diciembr2023'!$I$7:$O$23,4,FALSE),"0")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Diciembr2023'!$I$8:$M$22,3,FALSE),"0")</f>
        <v>0</v>
      </c>
      <c r="F10" s="368">
        <f>IFERROR(VLOOKUP(A10,'Control -LR-ES Diciembr2023'!$I$8:$M$23,2,FALSE),"0")</f>
        <v>0</v>
      </c>
      <c r="G10" s="368">
        <f>IFERROR(VLOOKUP(A10,'Control -LR-ES Diciembr2023'!$I$8:$M$22,5,FALSE),"0")</f>
        <v>50</v>
      </c>
      <c r="H10" s="368">
        <f>IFERROR(VLOOKUP(A10,'Control -LR-ES Diciembr2023'!$I$7:$O$23,4,FALSE),"0")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Diciembr2023'!$I$8:$M$22,3,FALSE),"0")</f>
        <v>0</v>
      </c>
      <c r="F11" s="368" t="str">
        <f>IFERROR(VLOOKUP(A11,'Control -LR-ES Diciembr2023'!$I$8:$M$23,2,FALSE),"0")</f>
        <v>0</v>
      </c>
      <c r="G11" s="368" t="str">
        <f>IFERROR(VLOOKUP(A11,'Control -LR-ES Diciembr2023'!$I$8:$M$22,5,FALSE),"0")</f>
        <v>0</v>
      </c>
      <c r="H11" s="368" t="str">
        <f>IFERROR(VLOOKUP(A11,'Control -LR-ES Diciembr2023'!$I$7:$O$23,4,FALSE),"0")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Diciembr2023'!$I$8:$M$22,3,FALSE),"0")</f>
        <v>0</v>
      </c>
      <c r="F12" s="368">
        <f>IFERROR(VLOOKUP(A12,'Control -LR-ES Diciembr2023'!$I$8:$M$23,2,FALSE),"0")</f>
        <v>550</v>
      </c>
      <c r="G12" s="368">
        <f>IFERROR(VLOOKUP(A12,'Control -LR-ES Diciembr2023'!$I$8:$M$22,5,FALSE),"0")</f>
        <v>0</v>
      </c>
      <c r="H12" s="368">
        <f>IFERROR(VLOOKUP(A12,'Control -LR-ES Diciembr2023'!$I$7:$O$23,4,FALSE),"0")</f>
        <v>0</v>
      </c>
      <c r="I12" s="326">
        <f t="shared" si="1"/>
        <v>550</v>
      </c>
      <c r="J12" s="368" t="s">
        <v>12</v>
      </c>
      <c r="K12" s="385">
        <f t="shared" si="2"/>
        <v>1974.5</v>
      </c>
      <c r="L12" s="454"/>
      <c r="M12" s="373" t="s">
        <v>245</v>
      </c>
      <c r="N12" s="372">
        <f t="shared" si="3"/>
        <v>550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Diciembr2023'!$I$8:$M$22,3,FALSE),"0")</f>
        <v>0</v>
      </c>
      <c r="F13" s="368" t="str">
        <f>IFERROR(VLOOKUP(A13,'Control -LR-ES Diciembr2023'!$I$8:$M$23,2,FALSE),"0")</f>
        <v>0</v>
      </c>
      <c r="G13" s="368" t="str">
        <f>IFERROR(VLOOKUP(A13,'Control -LR-ES Diciembr2023'!$I$8:$M$22,5,FALSE),"0")</f>
        <v>0</v>
      </c>
      <c r="H13" s="368" t="str">
        <f>IFERROR(VLOOKUP(A13,'Control -LR-ES Diciembr2023'!$I$7:$O$23,4,FALSE),"0")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Diciembr2023'!$I$8:$M$22,3,FALSE),"0")</f>
        <v>0</v>
      </c>
      <c r="F14" s="368">
        <f>IFERROR(VLOOKUP(A14,'Control -LR-ES Diciembr2023'!$I$8:$M$23,2,FALSE),"0")</f>
        <v>160</v>
      </c>
      <c r="G14" s="368">
        <f>IFERROR(VLOOKUP(A14,'Control -LR-ES Diciembr2023'!$I$8:$M$22,5,FALSE),"0")</f>
        <v>0</v>
      </c>
      <c r="H14" s="368">
        <f>IFERROR(VLOOKUP(A14,'Control -LR-ES Diciembr2023'!$I$7:$O$23,4,FALSE),"0")</f>
        <v>0</v>
      </c>
      <c r="I14" s="326">
        <f t="shared" si="1"/>
        <v>160</v>
      </c>
      <c r="J14" s="368" t="s">
        <v>12</v>
      </c>
      <c r="K14" s="385">
        <f t="shared" si="2"/>
        <v>702.4</v>
      </c>
      <c r="L14" s="454"/>
      <c r="M14" s="373" t="s">
        <v>156</v>
      </c>
      <c r="N14" s="372">
        <f t="shared" si="3"/>
        <v>160</v>
      </c>
      <c r="O14" s="365"/>
      <c r="P14" s="365"/>
      <c r="Q14" s="365"/>
      <c r="R14" s="365"/>
    </row>
    <row r="15" spans="1:20" ht="24.95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>
        <f>IFERROR(VLOOKUP(A15,'Control -LR-ES Diciembr2023'!$I$8:$M$22,3,FALSE),"0")</f>
        <v>70</v>
      </c>
      <c r="F15" s="368">
        <f>IFERROR(VLOOKUP(A15,'Control -LR-ES Diciembr2023'!$I$8:$M$23,2,FALSE),"0")</f>
        <v>0</v>
      </c>
      <c r="G15" s="368">
        <f>IFERROR(VLOOKUP(A15,'Control -LR-ES Diciembr2023'!$I$8:$M$22,5,FALSE),"0")</f>
        <v>0</v>
      </c>
      <c r="H15" s="368">
        <f>IFERROR(VLOOKUP(A15,'Control -LR-ES Diciembr2023'!$I$7:$O$23,4,FALSE),"0")</f>
        <v>0</v>
      </c>
      <c r="I15" s="326">
        <f t="shared" si="1"/>
        <v>70</v>
      </c>
      <c r="J15" s="375" t="s">
        <v>12</v>
      </c>
      <c r="K15" s="385">
        <f t="shared" si="2"/>
        <v>245.7</v>
      </c>
      <c r="L15" s="454"/>
      <c r="M15" s="65" t="s">
        <v>347</v>
      </c>
      <c r="N15" s="372">
        <f t="shared" si="3"/>
        <v>70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Diciembr2023'!$I$8:$M$22,3,FALSE),"0")</f>
        <v>0</v>
      </c>
      <c r="F16" s="368" t="str">
        <f>IFERROR(VLOOKUP(A16,'Control -LR-ES Diciembr2023'!$I$8:$M$23,2,FALSE),"0")</f>
        <v>0</v>
      </c>
      <c r="G16" s="368" t="str">
        <f>IFERROR(VLOOKUP(A16,'Control -LR-ES Diciembr2023'!$I$8:$M$22,5,FALSE),"0")</f>
        <v>0</v>
      </c>
      <c r="H16" s="368" t="str">
        <f>IFERROR(VLOOKUP(A16,'Control -LR-ES Diciembr2023'!$I$7:$O$23,4,FALSE),"0")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Diciembr2023'!$I$8:$M$22,3,FALSE),"0")</f>
        <v>700</v>
      </c>
      <c r="F17" s="368">
        <f>IFERROR(VLOOKUP(A17,'Control -LR-ES Diciembr2023'!$I$8:$M$23,2,FALSE),"0")</f>
        <v>0</v>
      </c>
      <c r="G17" s="368">
        <f>IFERROR(VLOOKUP(A17,'Control -LR-ES Diciembr2023'!$I$8:$M$22,5,FALSE),"0")</f>
        <v>0</v>
      </c>
      <c r="H17" s="368">
        <f>IFERROR(VLOOKUP(A17,'Control -LR-ES Diciembr2023'!$I$7:$O$23,4,FALSE),"0")</f>
        <v>0</v>
      </c>
      <c r="I17" s="326">
        <f t="shared" si="1"/>
        <v>700</v>
      </c>
      <c r="J17" s="375" t="s">
        <v>12</v>
      </c>
      <c r="K17" s="385">
        <f t="shared" si="2"/>
        <v>1050</v>
      </c>
      <c r="L17" s="454"/>
      <c r="M17" s="373" t="s">
        <v>252</v>
      </c>
      <c r="N17" s="372">
        <f t="shared" si="3"/>
        <v>700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Diciembr2023'!$I$8:$M$22,3,FALSE),"0")</f>
        <v>0</v>
      </c>
      <c r="F18" s="368" t="str">
        <f>IFERROR(VLOOKUP(A18,'Control -LR-ES Diciembr2023'!$I$8:$M$23,2,FALSE),"0")</f>
        <v>0</v>
      </c>
      <c r="G18" s="368" t="str">
        <f>IFERROR(VLOOKUP(A18,'Control -LR-ES Diciembr2023'!$I$8:$M$22,5,FALSE),"0")</f>
        <v>0</v>
      </c>
      <c r="H18" s="368" t="str">
        <f>IFERROR(VLOOKUP(A18,'Control -LR-ES Diciembr2023'!$I$7:$O$23,4,FALSE),"0")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Diciembr2023'!$I$8:$M$22,3,FALSE),"0")</f>
        <v>0</v>
      </c>
      <c r="F19" s="368" t="str">
        <f>IFERROR(VLOOKUP(A19,'Control -LR-ES Diciembr2023'!$I$8:$M$23,2,FALSE),"0")</f>
        <v>0</v>
      </c>
      <c r="G19" s="368" t="str">
        <f>IFERROR(VLOOKUP(A19,'Control -LR-ES Diciembr2023'!$I$8:$M$22,5,FALSE),"0")</f>
        <v>0</v>
      </c>
      <c r="H19" s="368" t="str">
        <f>IFERROR(VLOOKUP(A19,'Control -LR-ES Diciembr2023'!$I$7:$O$23,4,FALSE),"0")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Diciembr2023'!$I$8:$M$22,3,FALSE),"0")</f>
        <v>0</v>
      </c>
      <c r="F20" s="368" t="str">
        <f>IFERROR(VLOOKUP(A20,'Control -LR-ES Diciembr2023'!$I$8:$M$23,2,FALSE),"0")</f>
        <v>0</v>
      </c>
      <c r="G20" s="368" t="str">
        <f>IFERROR(VLOOKUP(A20,'Control -LR-ES Diciembr2023'!$I$8:$M$22,5,FALSE),"0")</f>
        <v>0</v>
      </c>
      <c r="H20" s="368" t="str">
        <f>IFERROR(VLOOKUP(A20,'Control -LR-ES Diciembr2023'!$I$7:$O$23,4,FALSE),"0")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Diciembr2023'!$I$8:$M$22,3,FALSE),"0")</f>
        <v>0</v>
      </c>
      <c r="F21" s="368" t="str">
        <f>IFERROR(VLOOKUP(A21,'Control -LR-ES Diciembr2023'!$I$8:$M$23,2,FALSE),"0")</f>
        <v>0</v>
      </c>
      <c r="G21" s="368" t="str">
        <f>IFERROR(VLOOKUP(A21,'Control -LR-ES Diciembr2023'!$I$8:$M$22,5,FALSE),"0")</f>
        <v>0</v>
      </c>
      <c r="H21" s="368" t="str">
        <f>IFERROR(VLOOKUP(A21,'Control -LR-ES Diciembr2023'!$I$7:$O$23,4,FALSE),"0")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Diciembr2023'!$I$8:$M$22,3,FALSE),"0")</f>
        <v>0</v>
      </c>
      <c r="F22" s="368" t="str">
        <f>IFERROR(VLOOKUP(A22,'Control -LR-ES Diciembr2023'!$I$8:$M$23,2,FALSE),"0")</f>
        <v>0</v>
      </c>
      <c r="G22" s="368" t="str">
        <f>IFERROR(VLOOKUP(A22,'Control -LR-ES Diciembr2023'!$I$8:$M$22,5,FALSE),"0")</f>
        <v>0</v>
      </c>
      <c r="H22" s="368" t="str">
        <f>IFERROR(VLOOKUP(A22,'Control -LR-ES Diciembr2023'!$I$7:$O$23,4,FALSE),"0")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Diciembr2023'!$I$8:$M$22,3,FALSE),"0")</f>
        <v>0</v>
      </c>
      <c r="F23" s="368" t="str">
        <f>IFERROR(VLOOKUP(A23,'Control -LR-ES Diciembr2023'!$I$8:$M$23,2,FALSE),"0")</f>
        <v>0</v>
      </c>
      <c r="G23" s="368" t="str">
        <f>IFERROR(VLOOKUP(A23,'Control -LR-ES Diciembr2023'!$I$8:$M$22,5,FALSE),"0")</f>
        <v>0</v>
      </c>
      <c r="H23" s="368" t="str">
        <f>IFERROR(VLOOKUP(A23,'Control -LR-ES Diciembr2023'!$I$7:$O$23,4,FALSE),"0")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Diciembr2023'!$I$8:$M$22,3,FALSE),"0")</f>
        <v>0</v>
      </c>
      <c r="F24" s="368" t="str">
        <f>IFERROR(VLOOKUP(A24,'Control -LR-ES Diciembr2023'!$I$8:$M$23,2,FALSE),"0")</f>
        <v>0</v>
      </c>
      <c r="G24" s="368" t="str">
        <f>IFERROR(VLOOKUP(A24,'Control -LR-ES Diciembr2023'!$I$8:$M$22,5,FALSE),"0")</f>
        <v>0</v>
      </c>
      <c r="H24" s="368" t="str">
        <f>IFERROR(VLOOKUP(A24,'Control -LR-ES Diciembr2023'!$I$7:$O$23,4,FALSE),"0")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Diciembr2023'!$I$8:$M$22,3,FALSE),"0")</f>
        <v>0</v>
      </c>
      <c r="F25" s="368" t="str">
        <f>IFERROR(VLOOKUP(A25,'Control -LR-ES Diciembr2023'!$I$8:$M$23,2,FALSE),"0")</f>
        <v>0</v>
      </c>
      <c r="G25" s="368" t="str">
        <f>IFERROR(VLOOKUP(A25,'Control -LR-ES Diciembr2023'!$I$8:$M$22,5,FALSE),"0")</f>
        <v>0</v>
      </c>
      <c r="H25" s="368" t="str">
        <f>IFERROR(VLOOKUP(A25,'Control -LR-ES Diciembr2023'!$I$7:$O$23,4,FALSE),"0")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Diciembr2023'!$I$8:$M$22,3,FALSE),"0")</f>
        <v>0</v>
      </c>
      <c r="F26" s="368">
        <f>IFERROR(VLOOKUP(A26,'Control -LR-ES Diciembr2023'!$I$8:$M$23,2,FALSE),"0")</f>
        <v>1980</v>
      </c>
      <c r="G26" s="368">
        <f>IFERROR(VLOOKUP(A26,'Control -LR-ES Diciembr2023'!$I$8:$M$22,5,FALSE),"0")</f>
        <v>0</v>
      </c>
      <c r="H26" s="368">
        <f>IFERROR(VLOOKUP(A26,'Control -LR-ES Diciembr2023'!$I$7:$O$23,4,FALSE),"0")</f>
        <v>0</v>
      </c>
      <c r="I26" s="326">
        <f t="shared" si="1"/>
        <v>1980</v>
      </c>
      <c r="J26" s="375" t="s">
        <v>12</v>
      </c>
      <c r="K26" s="385">
        <f t="shared" si="2"/>
        <v>16354.8</v>
      </c>
      <c r="L26" s="454"/>
      <c r="M26" s="373" t="s">
        <v>246</v>
      </c>
      <c r="N26" s="372">
        <f t="shared" si="3"/>
        <v>1980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Diciembr2023'!$I$8:$M$22,3,FALSE),"0")</f>
        <v>0</v>
      </c>
      <c r="F27" s="368" t="str">
        <f>IFERROR(VLOOKUP(A27,'Control -LR-ES Diciembr2023'!$I$8:$M$23,2,FALSE),"0")</f>
        <v>0</v>
      </c>
      <c r="G27" s="368" t="str">
        <f>IFERROR(VLOOKUP(A27,'Control -LR-ES Diciembr2023'!$I$8:$M$22,5,FALSE),"0")</f>
        <v>0</v>
      </c>
      <c r="H27" s="368" t="str">
        <f>IFERROR(VLOOKUP(A27,'Control -LR-ES Diciembr2023'!$I$7:$O$23,4,FALSE),"0")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Diciembr2023'!$I$8:$M$22,3,FALSE),"0")</f>
        <v>0</v>
      </c>
      <c r="F28" s="368" t="str">
        <f>IFERROR(VLOOKUP(A28,'Control -LR-ES Diciembr2023'!$I$8:$M$23,2,FALSE),"0")</f>
        <v>0</v>
      </c>
      <c r="G28" s="368" t="str">
        <f>IFERROR(VLOOKUP(A28,'Control -LR-ES Diciembr2023'!$I$8:$M$22,5,FALSE),"0")</f>
        <v>0</v>
      </c>
      <c r="H28" s="368" t="str">
        <f>IFERROR(VLOOKUP(A28,'Control -LR-ES Diciembr2023'!$I$7:$O$23,4,FALSE),"0")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Diciembr2023'!$I$8:$M$22,3,FALSE),"0")</f>
        <v>0</v>
      </c>
      <c r="F29" s="368" t="str">
        <f>IFERROR(VLOOKUP(A29,'Control -LR-ES Diciembr2023'!$I$8:$M$23,2,FALSE),"0")</f>
        <v>0</v>
      </c>
      <c r="G29" s="368" t="str">
        <f>IFERROR(VLOOKUP(A29,'Control -LR-ES Diciembr2023'!$I$8:$M$22,5,FALSE),"0")</f>
        <v>0</v>
      </c>
      <c r="H29" s="368" t="str">
        <f>IFERROR(VLOOKUP(A29,'Control -LR-ES Diciembr2023'!$I$7:$O$23,4,FALSE),"0")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Diciembr2023'!$I$8:$M$22,3,FALSE),"0")</f>
        <v>0</v>
      </c>
      <c r="F30" s="368">
        <f>IFERROR(VLOOKUP(A30,'Control -LR-ES Diciembr2023'!$I$8:$M$23,2,FALSE),"0")</f>
        <v>340</v>
      </c>
      <c r="G30" s="368">
        <f>IFERROR(VLOOKUP(A30,'Control -LR-ES Diciembr2023'!$I$8:$M$22,5,FALSE),"0")</f>
        <v>0</v>
      </c>
      <c r="H30" s="368">
        <f>IFERROR(VLOOKUP(A30,'Control -LR-ES Diciembr2023'!$I$7:$O$23,4,FALSE),"0")</f>
        <v>0</v>
      </c>
      <c r="I30" s="326">
        <f t="shared" si="1"/>
        <v>340</v>
      </c>
      <c r="J30" s="368" t="s">
        <v>12</v>
      </c>
      <c r="K30" s="385">
        <f>I30*D30</f>
        <v>948.6</v>
      </c>
      <c r="L30" s="454"/>
      <c r="M30" s="373" t="s">
        <v>247</v>
      </c>
      <c r="N30" s="372">
        <f t="shared" si="3"/>
        <v>340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Diciembr2023'!$I$8:$M$22,3,FALSE),"0")</f>
        <v>0</v>
      </c>
      <c r="F31" s="368" t="str">
        <f>IFERROR(VLOOKUP(A31,'Control -LR-ES Diciembr2023'!$I$8:$M$23,2,FALSE),"0")</f>
        <v>0</v>
      </c>
      <c r="G31" s="368" t="str">
        <f>IFERROR(VLOOKUP(A31,'Control -LR-ES Diciembr2023'!$I$8:$M$22,5,FALSE),"0")</f>
        <v>0</v>
      </c>
      <c r="H31" s="368" t="str">
        <f>IFERROR(VLOOKUP(A31,'Control -LR-ES Diciembr2023'!$I$7:$O$23,4,FALSE),"0")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Diciembr2023'!$I$8:$M$22,3,FALSE),"0")</f>
        <v>0</v>
      </c>
      <c r="F32" s="368" t="str">
        <f>IFERROR(VLOOKUP(A32,'Control -LR-ES Diciembr2023'!$I$8:$M$23,2,FALSE),"0")</f>
        <v>0</v>
      </c>
      <c r="G32" s="368" t="str">
        <f>IFERROR(VLOOKUP(A32,'Control -LR-ES Diciembr2023'!$I$8:$M$22,5,FALSE),"0")</f>
        <v>0</v>
      </c>
      <c r="H32" s="368" t="str">
        <f>IFERROR(VLOOKUP(A32,'Control -LR-ES Diciembr2023'!$I$7:$O$23,4,FALSE),"0")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Diciembr2023'!$I$8:$M$22,3,FALSE),"0")</f>
        <v>0</v>
      </c>
      <c r="F33" s="368" t="str">
        <f>IFERROR(VLOOKUP(A33,'Control -LR-ES Diciembr2023'!$I$8:$M$23,2,FALSE),"0")</f>
        <v>0</v>
      </c>
      <c r="G33" s="368" t="str">
        <f>IFERROR(VLOOKUP(A33,'Control -LR-ES Diciembr2023'!$I$8:$M$22,5,FALSE),"0")</f>
        <v>0</v>
      </c>
      <c r="H33" s="368" t="str">
        <f>IFERROR(VLOOKUP(A33,'Control -LR-ES Diciembr2023'!$I$7:$O$23,4,FALSE),"0")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Diciembr2023'!$I$8:$M$22,3,FALSE),"0")</f>
        <v>0</v>
      </c>
      <c r="F34" s="368" t="str">
        <f>IFERROR(VLOOKUP(A34,'Control -LR-ES Diciembr2023'!$I$8:$M$23,2,FALSE),"0")</f>
        <v>0</v>
      </c>
      <c r="G34" s="368" t="str">
        <f>IFERROR(VLOOKUP(A34,'Control -LR-ES Diciembr2023'!$I$8:$M$22,5,FALSE),"0")</f>
        <v>0</v>
      </c>
      <c r="H34" s="368" t="str">
        <f>IFERROR(VLOOKUP(A34,'Control -LR-ES Diciembr2023'!$I$7:$O$23,4,FALSE),"0")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Diciembr2023'!$I$8:$M$22,3,FALSE),"0")</f>
        <v>0</v>
      </c>
      <c r="F35" s="368">
        <f>IFERROR(VLOOKUP(A35,'Control -LR-ES Diciembr2023'!$I$8:$M$23,2,FALSE),"0")</f>
        <v>0</v>
      </c>
      <c r="G35" s="368">
        <f>IFERROR(VLOOKUP(A35,'Control -LR-ES Diciembr2023'!$I$8:$M$22,5,FALSE),"0")</f>
        <v>0</v>
      </c>
      <c r="H35" s="368">
        <f>IFERROR(VLOOKUP(A35,'Control -LR-ES Diciembr2023'!$I$7:$O$23,4,FALSE),"0")</f>
        <v>440</v>
      </c>
      <c r="I35" s="326">
        <f t="shared" si="1"/>
        <v>440</v>
      </c>
      <c r="J35" s="375" t="s">
        <v>12</v>
      </c>
      <c r="K35" s="385">
        <f t="shared" si="2"/>
        <v>2961.2000000000003</v>
      </c>
      <c r="L35" s="454"/>
      <c r="M35" s="373" t="s">
        <v>155</v>
      </c>
      <c r="N35" s="372">
        <f t="shared" si="3"/>
        <v>440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Diciembr2023'!$I$8:$M$22,3,FALSE),"0")</f>
        <v>0</v>
      </c>
      <c r="F36" s="368" t="str">
        <f>IFERROR(VLOOKUP(A36,'Control -LR-ES Diciembr2023'!$I$8:$M$23,2,FALSE),"0")</f>
        <v>0</v>
      </c>
      <c r="G36" s="368" t="str">
        <f>IFERROR(VLOOKUP(A36,'Control -LR-ES Diciembr2023'!$I$8:$M$22,5,FALSE),"0")</f>
        <v>0</v>
      </c>
      <c r="H36" s="368" t="str">
        <f>IFERROR(VLOOKUP(A36,'Control -LR-ES Diciembr2023'!$I$7:$O$23,4,FALSE),"0")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Diciembr2023'!$I$8:$M$22,3,FALSE),"0")</f>
        <v>460</v>
      </c>
      <c r="F37" s="368">
        <f>IFERROR(VLOOKUP(A37,'Control -LR-ES Diciembr2023'!$I$8:$M$23,2,FALSE),"0")</f>
        <v>0</v>
      </c>
      <c r="G37" s="368">
        <f>IFERROR(VLOOKUP(A37,'Control -LR-ES Diciembr2023'!$I$8:$M$22,5,FALSE),"0")</f>
        <v>0</v>
      </c>
      <c r="H37" s="368">
        <f>IFERROR(VLOOKUP(A37,'Control -LR-ES Diciembr2023'!$I$7:$O$23,4,FALSE),"0")</f>
        <v>0</v>
      </c>
      <c r="I37" s="326">
        <f t="shared" si="1"/>
        <v>460</v>
      </c>
      <c r="J37" s="375" t="s">
        <v>12</v>
      </c>
      <c r="K37" s="385">
        <f t="shared" si="2"/>
        <v>1508.8</v>
      </c>
      <c r="L37" s="454">
        <f>D37*200</f>
        <v>656</v>
      </c>
      <c r="M37" s="373" t="s">
        <v>75</v>
      </c>
      <c r="N37" s="477">
        <f>I37/200</f>
        <v>2.2999999999999998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65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Diciembr2023'!$I$8:$M$22,3,FALSE),"0")</f>
        <v>0</v>
      </c>
      <c r="F38" s="368">
        <f>IFERROR(VLOOKUP(A38,'Control -LR-ES Diciembr2023'!$I$8:$M$23,2,FALSE),"0")</f>
        <v>200</v>
      </c>
      <c r="G38" s="368" t="str">
        <f>IFERROR(VLOOKUP(A38,'Control -LR-ES Diciembr2023'!$I$8:$M$22,5,FALSE),"0")</f>
        <v>0</v>
      </c>
      <c r="H38" s="368">
        <f>IFERROR(VLOOKUP(A38,'Control -LR-ES Diciembr2023'!$I$7:$O$23,4,FALSE),"0")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Diciembr2023'!$I$8:$M$22,3,FALSE),"0")</f>
        <v>0</v>
      </c>
      <c r="F39" s="368">
        <f>IFERROR(VLOOKUP(A39,'Control -LR-ES Diciembr2023'!$I$8:$M$23,2,FALSE),"0")</f>
        <v>0</v>
      </c>
      <c r="G39" s="368">
        <f>IFERROR(VLOOKUP(A39,'Control -LR-ES Diciembr2023'!$I$8:$M$22,5,FALSE),"0")</f>
        <v>0</v>
      </c>
      <c r="H39" s="368">
        <f>IFERROR(VLOOKUP(A39,'Control -LR-ES Diciembr2023'!$I$7:$O$23,4,FALSE),"0")</f>
        <v>220</v>
      </c>
      <c r="I39" s="326">
        <f t="shared" si="1"/>
        <v>220</v>
      </c>
      <c r="J39" s="368" t="s">
        <v>12</v>
      </c>
      <c r="K39" s="385">
        <f t="shared" si="2"/>
        <v>1201.2</v>
      </c>
      <c r="L39" s="454"/>
      <c r="M39" s="373" t="s">
        <v>189</v>
      </c>
      <c r="N39" s="372">
        <f t="shared" si="3"/>
        <v>220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Diciembr2023'!$I$8:$M$22,3,FALSE),"0")</f>
        <v>0</v>
      </c>
      <c r="F40" s="368" t="str">
        <f>IFERROR(VLOOKUP(A40,'Control -LR-ES Diciembr2023'!$I$8:$M$23,2,FALSE),"0")</f>
        <v>0</v>
      </c>
      <c r="G40" s="368" t="str">
        <f>IFERROR(VLOOKUP(A40,'Control -LR-ES Diciembr2023'!$I$8:$M$22,5,FALSE),"0")</f>
        <v>0</v>
      </c>
      <c r="H40" s="368" t="str">
        <f>IFERROR(VLOOKUP(A40,'Control -LR-ES Diciembr2023'!$I$7:$O$23,4,FALSE),"0")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Diciembr2023'!$I$8:$M$22,3,FALSE),"0")</f>
        <v>0</v>
      </c>
      <c r="F41" s="368" t="str">
        <f>IFERROR(VLOOKUP(A41,'Control -LR-ES Diciembr2023'!$I$8:$M$23,2,FALSE),"0")</f>
        <v>0</v>
      </c>
      <c r="G41" s="368" t="str">
        <f>IFERROR(VLOOKUP(A41,'Control -LR-ES Diciembr2023'!$I$8:$M$22,5,FALSE),"0")</f>
        <v>0</v>
      </c>
      <c r="H41" s="368" t="str">
        <f>IFERROR(VLOOKUP(A41,'Control -LR-ES Diciembr2023'!$I$7:$O$23,4,FALSE),"0")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Diciembr2023'!$I$8:$M$22,3,FALSE),"0")</f>
        <v>0</v>
      </c>
      <c r="F42" s="368" t="str">
        <f>IFERROR(VLOOKUP(A42,'Control -LR-ES Diciembr2023'!$I$8:$M$23,2,FALSE),"0")</f>
        <v>0</v>
      </c>
      <c r="G42" s="368" t="str">
        <f>IFERROR(VLOOKUP(A42,'Control -LR-ES Diciembr2023'!$I$8:$M$22,5,FALSE),"0")</f>
        <v>0</v>
      </c>
      <c r="H42" s="368" t="str">
        <f>IFERROR(VLOOKUP(A42,'Control -LR-ES Diciembr2023'!$I$7:$O$23,4,FALSE),"0")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Diciembr2023'!$I$8:$M$22,3,FALSE),"0")</f>
        <v>0</v>
      </c>
      <c r="F43" s="368" t="str">
        <f>IFERROR(VLOOKUP(A43,'Control -LR-ES Diciembr2023'!$I$8:$M$23,2,FALSE),"0")</f>
        <v>0</v>
      </c>
      <c r="G43" s="368" t="str">
        <f>IFERROR(VLOOKUP(A43,'Control -LR-ES Diciembr2023'!$I$8:$M$22,5,FALSE),"0")</f>
        <v>0</v>
      </c>
      <c r="H43" s="368" t="str">
        <f>IFERROR(VLOOKUP(A43,'Control -LR-ES Diciembr2023'!$I$7:$O$23,4,FALSE),"0")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Diciembr2023'!$I$8:$M$22,3,FALSE),"0")</f>
        <v>160</v>
      </c>
      <c r="F44" s="368">
        <f>IFERROR(VLOOKUP(A44,'Control -LR-ES Diciembr2023'!$I$8:$M$23,2,FALSE),"0")</f>
        <v>120</v>
      </c>
      <c r="G44" s="368">
        <f>IFERROR(VLOOKUP(A44,'Control -LR-ES Diciembr2023'!$I$8:$M$22,5,FALSE),"0")</f>
        <v>0</v>
      </c>
      <c r="H44" s="368">
        <f>IFERROR(VLOOKUP(A44,'Control -LR-ES Diciembr2023'!$I$7:$O$23,4,FALSE),"0")</f>
        <v>0</v>
      </c>
      <c r="I44" s="326">
        <f t="shared" si="1"/>
        <v>280</v>
      </c>
      <c r="J44" s="375" t="s">
        <v>12</v>
      </c>
      <c r="K44" s="385">
        <f t="shared" si="2"/>
        <v>1582</v>
      </c>
      <c r="L44" s="480">
        <f>D44*200</f>
        <v>1130</v>
      </c>
      <c r="M44" s="373" t="s">
        <v>399</v>
      </c>
      <c r="N44" s="372">
        <f t="shared" si="3"/>
        <v>280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Diciembr2023'!$I$8:$M$22,3,FALSE),"0")</f>
        <v>0</v>
      </c>
      <c r="F45" s="368" t="str">
        <f>IFERROR(VLOOKUP(A45,'Control -LR-ES Diciembr2023'!$I$8:$M$23,2,FALSE),"0")</f>
        <v>0</v>
      </c>
      <c r="G45" s="368" t="str">
        <f>IFERROR(VLOOKUP(A45,'Control -LR-ES Diciembr2023'!$I$8:$M$22,5,FALSE),"0")</f>
        <v>0</v>
      </c>
      <c r="H45" s="368" t="str">
        <f>IFERROR(VLOOKUP(A45,'Control -LR-ES Diciembr2023'!$I$7:$O$23,4,FALSE),"0")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Diciembr2023'!$I$8:$M$22,3,FALSE),"0")</f>
        <v>0</v>
      </c>
      <c r="F46" s="368" t="str">
        <f>IFERROR(VLOOKUP(A46,'Control -LR-ES Diciembr2023'!$I$8:$M$23,2,FALSE),"0")</f>
        <v>0</v>
      </c>
      <c r="G46" s="368" t="str">
        <f>IFERROR(VLOOKUP(A46,'Control -LR-ES Diciembr2023'!$I$8:$M$22,5,FALSE),"0")</f>
        <v>0</v>
      </c>
      <c r="H46" s="368" t="str">
        <f>IFERROR(VLOOKUP(A46,'Control -LR-ES Diciembr2023'!$I$7:$O$23,4,FALSE),"0")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Diciembr2023'!$I$8:$M$22,3,FALSE),"0")</f>
        <v>0</v>
      </c>
      <c r="F47" s="368" t="str">
        <f>IFERROR(VLOOKUP(A47,'Control -LR-ES Diciembr2023'!$I$8:$M$23,2,FALSE),"0")</f>
        <v>0</v>
      </c>
      <c r="G47" s="368" t="str">
        <f>IFERROR(VLOOKUP(A47,'Control -LR-ES Diciembr2023'!$I$8:$M$22,5,FALSE),"0")</f>
        <v>0</v>
      </c>
      <c r="H47" s="368" t="str">
        <f>IFERROR(VLOOKUP(A47,'Control -LR-ES Diciembr2023'!$I$7:$O$23,4,FALSE),"0")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Diciembr2023'!$I$8:$M$22,3,FALSE),"0")</f>
        <v>0</v>
      </c>
      <c r="F48" s="368" t="str">
        <f>IFERROR(VLOOKUP(A48,'Control -LR-ES Diciembr2023'!$I$8:$M$23,2,FALSE),"0")</f>
        <v>0</v>
      </c>
      <c r="G48" s="368" t="str">
        <f>IFERROR(VLOOKUP(A48,'Control -LR-ES Diciembr2023'!$I$8:$M$22,5,FALSE),"0")</f>
        <v>0</v>
      </c>
      <c r="H48" s="368" t="str">
        <f>IFERROR(VLOOKUP(A48,'Control -LR-ES Diciembr2023'!$I$7:$O$23,4,FALSE),"0")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Diciembr2023'!$I$8:$M$22,3,FALSE),"0")</f>
        <v>395</v>
      </c>
      <c r="F49" s="368">
        <f>IFERROR(VLOOKUP(A49,'Control -LR-ES Diciembr2023'!$I$8:$M$23,2,FALSE),"0")</f>
        <v>0</v>
      </c>
      <c r="G49" s="368">
        <f>IFERROR(VLOOKUP(A49,'Control -LR-ES Diciembr2023'!$I$8:$M$22,5,FALSE),"0")</f>
        <v>0</v>
      </c>
      <c r="H49" s="368">
        <f>IFERROR(VLOOKUP(A49,'Control -LR-ES Diciembr2023'!$I$7:$O$23,4,FALSE),"0")</f>
        <v>0</v>
      </c>
      <c r="I49" s="326">
        <f t="shared" si="1"/>
        <v>395</v>
      </c>
      <c r="J49" s="375" t="s">
        <v>12</v>
      </c>
      <c r="K49" s="385">
        <f t="shared" si="2"/>
        <v>2456.9</v>
      </c>
      <c r="L49" s="454"/>
      <c r="M49" s="373" t="s">
        <v>336</v>
      </c>
      <c r="N49" s="372">
        <f t="shared" si="3"/>
        <v>395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Diciembr2023'!$I$8:$M$22,3,FALSE),"0")</f>
        <v>0</v>
      </c>
      <c r="F50" s="368" t="str">
        <f>IFERROR(VLOOKUP(A50,'Control -LR-ES Diciembr2023'!$I$8:$M$23,2,FALSE),"0")</f>
        <v>0</v>
      </c>
      <c r="G50" s="368" t="str">
        <f>IFERROR(VLOOKUP(A50,'Control -LR-ES Diciembr2023'!$I$8:$M$22,5,FALSE),"0")</f>
        <v>0</v>
      </c>
      <c r="H50" s="368" t="str">
        <f>IFERROR(VLOOKUP(A50,'Control -LR-ES Diciembr2023'!$I$7:$O$23,4,FALSE),"0")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Diciembr2023'!$I$8:$M$22,3,FALSE),"0")</f>
        <v>0</v>
      </c>
      <c r="F51" s="368" t="str">
        <f>IFERROR(VLOOKUP(A51,'Control -LR-ES Diciembr2023'!$I$8:$M$23,2,FALSE),"0")</f>
        <v>0</v>
      </c>
      <c r="G51" s="368" t="str">
        <f>IFERROR(VLOOKUP(A51,'Control -LR-ES Diciembr2023'!$I$8:$M$22,5,FALSE),"0")</f>
        <v>0</v>
      </c>
      <c r="H51" s="368" t="str">
        <f>IFERROR(VLOOKUP(A51,'Control -LR-ES Diciembr2023'!$I$7:$O$23,4,FALSE),"0")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Diciembr2023'!$I$8:$M$22,3,FALSE),"0")</f>
        <v>0</v>
      </c>
      <c r="F52" s="368" t="str">
        <f>IFERROR(VLOOKUP(A52,'Control -LR-ES Diciembr2023'!$I$8:$M$23,2,FALSE),"0")</f>
        <v>0</v>
      </c>
      <c r="G52" s="368" t="str">
        <f>IFERROR(VLOOKUP(A52,'Control -LR-ES Diciembr2023'!$I$8:$M$22,5,FALSE),"0")</f>
        <v>0</v>
      </c>
      <c r="H52" s="368" t="str">
        <f>IFERROR(VLOOKUP(A52,'Control -LR-ES Diciembr2023'!$I$7:$O$23,4,FALSE),"0")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Diciembr2023'!$I$8:$M$22,3,FALSE),"0")</f>
        <v>0</v>
      </c>
      <c r="F53" s="368">
        <f>IFERROR(VLOOKUP(A53,'Control -LR-ES Diciembr2023'!$I$8:$M$23,2,FALSE),"0")</f>
        <v>0</v>
      </c>
      <c r="G53" s="368">
        <f>IFERROR(VLOOKUP(A53,'Control -LR-ES Diciembr2023'!$I$8:$M$22,5,FALSE),"0")</f>
        <v>0</v>
      </c>
      <c r="H53" s="368">
        <f>IFERROR(VLOOKUP(A53,'Control -LR-ES Diciembr2023'!$I$7:$O$23,4,FALSE),"0")</f>
        <v>120</v>
      </c>
      <c r="I53" s="326">
        <f t="shared" si="1"/>
        <v>120</v>
      </c>
      <c r="J53" s="375"/>
      <c r="K53" s="385">
        <f t="shared" si="2"/>
        <v>385.2</v>
      </c>
      <c r="L53" s="454"/>
      <c r="M53" s="373" t="s">
        <v>261</v>
      </c>
      <c r="N53" s="477">
        <f>I53/200</f>
        <v>0.6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Diciembr2023'!$I$8:$M$22,3,FALSE),"0")</f>
        <v>710</v>
      </c>
      <c r="F54" s="368">
        <f>IFERROR(VLOOKUP(A54,'Control -LR-ES Diciembr2023'!$I$8:$M$23,2,FALSE),"0")</f>
        <v>160</v>
      </c>
      <c r="G54" s="368">
        <f>IFERROR(VLOOKUP(A54,'Control -LR-ES Diciembr2023'!$I$8:$M$22,5,FALSE),"0")</f>
        <v>0</v>
      </c>
      <c r="H54" s="368">
        <f>IFERROR(VLOOKUP(A54,'Control -LR-ES Diciembr2023'!$I$7:$O$23,4,FALSE),"0")</f>
        <v>0</v>
      </c>
      <c r="I54" s="326">
        <f t="shared" si="1"/>
        <v>870</v>
      </c>
      <c r="J54" s="375" t="s">
        <v>12</v>
      </c>
      <c r="K54" s="385">
        <f t="shared" si="2"/>
        <v>4863.3</v>
      </c>
      <c r="L54" s="454"/>
      <c r="M54" s="373">
        <v>20002380</v>
      </c>
      <c r="N54" s="372">
        <f t="shared" si="3"/>
        <v>870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Diciembr2023'!$I$8:$M$22,3,FALSE),"0")</f>
        <v>0</v>
      </c>
      <c r="F55" s="368" t="str">
        <f>IFERROR(VLOOKUP(A55,'Control -LR-ES Diciembr2023'!$I$8:$M$23,2,FALSE),"0")</f>
        <v>0</v>
      </c>
      <c r="G55" s="368" t="str">
        <f>IFERROR(VLOOKUP(A55,'Control -LR-ES Diciembr2023'!$I$8:$M$22,5,FALSE),"0")</f>
        <v>0</v>
      </c>
      <c r="H55" s="368" t="str">
        <f>IFERROR(VLOOKUP(A55,'Control -LR-ES Diciembr2023'!$I$7:$O$23,4,FALSE),"0")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2495</v>
      </c>
      <c r="F56" s="326">
        <f>SUM(F8:F55)</f>
        <v>4000</v>
      </c>
      <c r="G56" s="326">
        <f>SUM(G8:G55)</f>
        <v>50</v>
      </c>
      <c r="H56" s="326">
        <f>SUM(H8:H55)</f>
        <v>780</v>
      </c>
      <c r="I56" s="333">
        <f>SUM(I8:I55)</f>
        <v>7325</v>
      </c>
      <c r="J56" s="390" t="s">
        <v>12</v>
      </c>
      <c r="K56" s="461">
        <f>SUM(K8:K55)</f>
        <v>38985.399999999994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38985.399999999994</v>
      </c>
      <c r="L58" s="493">
        <v>80098637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03">
        <v>500000000</v>
      </c>
      <c r="C59" s="559" t="s">
        <v>311</v>
      </c>
      <c r="D59" s="542"/>
      <c r="E59" s="542"/>
      <c r="F59" s="542"/>
      <c r="G59" s="542"/>
      <c r="H59" s="542"/>
      <c r="I59" s="542"/>
      <c r="J59" s="463">
        <f>K59/$K$58</f>
        <v>0.25995116120393791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10134.299999999999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03"/>
      <c r="C60" s="559" t="s">
        <v>313</v>
      </c>
      <c r="D60" s="542"/>
      <c r="E60" s="542"/>
      <c r="F60" s="542"/>
      <c r="G60" s="542"/>
      <c r="H60" s="542"/>
      <c r="I60" s="542"/>
      <c r="J60" s="463">
        <f>K60/$K$58</f>
        <v>0.61947549595489604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24150.5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03"/>
      <c r="C61" s="571" t="s">
        <v>312</v>
      </c>
      <c r="D61" s="601"/>
      <c r="E61" s="601"/>
      <c r="F61" s="601"/>
      <c r="G61" s="601"/>
      <c r="H61" s="601"/>
      <c r="I61" s="601"/>
      <c r="J61" s="463">
        <f>K61/$K$58</f>
        <v>3.9245461121342863E-3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03"/>
      <c r="C62" s="571" t="s">
        <v>314</v>
      </c>
      <c r="D62" s="601"/>
      <c r="E62" s="601"/>
      <c r="F62" s="601"/>
      <c r="G62" s="601"/>
      <c r="H62" s="601"/>
      <c r="I62" s="601"/>
      <c r="J62" s="463">
        <f>K62/$K$58</f>
        <v>0.11664879672903192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4547.6000000000004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03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04">
        <v>500000000</v>
      </c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605">
        <v>80098638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03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60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03"/>
      <c r="C66" s="579" t="s">
        <v>305</v>
      </c>
      <c r="D66" s="579"/>
      <c r="E66" s="579"/>
      <c r="F66" s="579"/>
      <c r="G66" s="579"/>
      <c r="H66" s="394">
        <f>'Certifi, servi.EM Diciembre'!F63</f>
        <v>4072360.2752298755</v>
      </c>
      <c r="I66" s="279">
        <v>0.3</v>
      </c>
      <c r="J66" s="368" t="s">
        <v>10</v>
      </c>
      <c r="K66" s="395">
        <f>(H66*I66)</f>
        <v>1221708.0825689626</v>
      </c>
      <c r="L66" s="605">
        <v>80098639</v>
      </c>
      <c r="M66" s="342">
        <v>20002369</v>
      </c>
      <c r="N66" s="381">
        <f>H66</f>
        <v>4072360.2752298755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03"/>
      <c r="C67" s="594" t="s">
        <v>316</v>
      </c>
      <c r="D67" s="594"/>
      <c r="E67" s="594"/>
      <c r="F67" s="594"/>
      <c r="G67" s="594"/>
      <c r="H67" s="394">
        <f>H66</f>
        <v>4072360.2752298755</v>
      </c>
      <c r="I67" s="279">
        <v>0.1</v>
      </c>
      <c r="J67" s="368" t="s">
        <v>10</v>
      </c>
      <c r="K67" s="395">
        <f>(H67*I67)</f>
        <v>407236.02752298757</v>
      </c>
      <c r="L67" s="60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39823.391999999993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1628944.1100919503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980,00"/>
        <filter val="120,00"/>
        <filter val="160,00"/>
        <filter val="200,00"/>
        <filter val="220,00"/>
        <filter val="280,00"/>
        <filter val="340,00"/>
        <filter val="395,00"/>
        <filter val="440,00"/>
        <filter val="460,00"/>
        <filter val="490,00"/>
        <filter val="50,00"/>
        <filter val="550,00"/>
        <filter val="7.325,00"/>
        <filter val="70,00"/>
        <filter val="700,00"/>
        <filter val="870,00"/>
      </filters>
    </filterColumn>
  </autoFilter>
  <mergeCells count="26">
    <mergeCell ref="B5:K5"/>
    <mergeCell ref="L5:M5"/>
    <mergeCell ref="B2:K2"/>
    <mergeCell ref="B3:K3"/>
    <mergeCell ref="L3:M3"/>
    <mergeCell ref="B4:K4"/>
    <mergeCell ref="L4:M4"/>
    <mergeCell ref="C56:D56"/>
    <mergeCell ref="C58:I58"/>
    <mergeCell ref="B59:B63"/>
    <mergeCell ref="C59:I59"/>
    <mergeCell ref="C60:I60"/>
    <mergeCell ref="C61:I61"/>
    <mergeCell ref="C62:I62"/>
    <mergeCell ref="B64:B67"/>
    <mergeCell ref="C64:G64"/>
    <mergeCell ref="L64:L65"/>
    <mergeCell ref="C65:G65"/>
    <mergeCell ref="C66:G66"/>
    <mergeCell ref="L66:L67"/>
    <mergeCell ref="C67:G67"/>
    <mergeCell ref="B69:G69"/>
    <mergeCell ref="I69:K69"/>
    <mergeCell ref="B70:G70"/>
    <mergeCell ref="I70:K70"/>
    <mergeCell ref="H77:K7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4" orientation="portrait" r:id="rId1"/>
  <headerFooter alignWithMargins="0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BCC2-363C-4443-A67E-A157E624D8BB}">
  <sheetPr>
    <pageSetUpPr fitToPage="1"/>
  </sheetPr>
  <dimension ref="A1:O96"/>
  <sheetViews>
    <sheetView topLeftCell="E2" zoomScale="98" zoomScaleNormal="98" workbookViewId="0">
      <selection activeCell="E39" sqref="E39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2.85546875" style="356" customWidth="1"/>
    <col min="8" max="8" width="6" style="356" customWidth="1"/>
    <col min="9" max="9" width="26.42578125" style="356" bestFit="1" customWidth="1"/>
    <col min="10" max="10" width="23.42578125" style="356" bestFit="1" customWidth="1"/>
    <col min="11" max="11" width="11.85546875" style="356" bestFit="1" customWidth="1"/>
    <col min="12" max="12" width="12.28515625" style="356" bestFit="1" customWidth="1"/>
    <col min="13" max="13" width="10.140625" style="393" bestFit="1" customWidth="1"/>
    <col min="14" max="16" width="13.42578125" style="356" bestFit="1" customWidth="1"/>
    <col min="17" max="16384" width="11.42578125" style="356"/>
  </cols>
  <sheetData>
    <row r="1" spans="2:15" x14ac:dyDescent="0.2">
      <c r="C1" s="393" t="s">
        <v>102</v>
      </c>
    </row>
    <row r="3" spans="2:15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  <c r="G3" s="494"/>
    </row>
    <row r="4" spans="2:15" x14ac:dyDescent="0.2">
      <c r="B4" s="368"/>
      <c r="C4" s="438"/>
      <c r="D4" s="368" t="s">
        <v>77</v>
      </c>
      <c r="E4" s="511">
        <v>220</v>
      </c>
      <c r="F4" s="368" t="s">
        <v>325</v>
      </c>
      <c r="G4" s="393"/>
      <c r="H4" s="393"/>
    </row>
    <row r="5" spans="2:15" x14ac:dyDescent="0.2">
      <c r="B5" s="368"/>
      <c r="C5" s="438"/>
      <c r="D5" s="368" t="s">
        <v>261</v>
      </c>
      <c r="E5" s="511">
        <v>120</v>
      </c>
      <c r="F5" s="368" t="s">
        <v>325</v>
      </c>
      <c r="G5" s="393"/>
      <c r="H5" s="393"/>
    </row>
    <row r="6" spans="2:15" x14ac:dyDescent="0.2">
      <c r="B6" s="368"/>
      <c r="C6" s="438"/>
      <c r="D6" s="368" t="s">
        <v>37</v>
      </c>
      <c r="E6" s="511">
        <v>50</v>
      </c>
      <c r="F6" s="368" t="s">
        <v>326</v>
      </c>
      <c r="G6" s="393"/>
      <c r="H6" s="393"/>
      <c r="I6" s="53" t="s">
        <v>25</v>
      </c>
      <c r="J6" s="53" t="s">
        <v>129</v>
      </c>
      <c r="K6"/>
      <c r="L6"/>
      <c r="M6"/>
      <c r="N6"/>
      <c r="O6"/>
    </row>
    <row r="7" spans="2:15" x14ac:dyDescent="0.2">
      <c r="B7" s="368"/>
      <c r="C7" s="438"/>
      <c r="D7" s="368" t="s">
        <v>369</v>
      </c>
      <c r="E7" s="511">
        <v>440</v>
      </c>
      <c r="F7" s="368" t="s">
        <v>325</v>
      </c>
      <c r="G7" s="393"/>
      <c r="H7" s="393"/>
      <c r="I7" s="53" t="s">
        <v>23</v>
      </c>
      <c r="J7" t="s">
        <v>323</v>
      </c>
      <c r="K7" t="s">
        <v>324</v>
      </c>
      <c r="L7" t="s">
        <v>325</v>
      </c>
      <c r="M7" t="s">
        <v>326</v>
      </c>
      <c r="N7" t="s">
        <v>24</v>
      </c>
      <c r="O7"/>
    </row>
    <row r="8" spans="2:15" x14ac:dyDescent="0.2">
      <c r="B8" s="368"/>
      <c r="C8" s="438"/>
      <c r="D8" s="368" t="s">
        <v>357</v>
      </c>
      <c r="E8" s="511">
        <v>70</v>
      </c>
      <c r="F8" s="368" t="s">
        <v>324</v>
      </c>
      <c r="G8" s="393"/>
      <c r="I8" s="54" t="s">
        <v>357</v>
      </c>
      <c r="J8" s="496"/>
      <c r="K8" s="496">
        <v>70</v>
      </c>
      <c r="L8" s="496"/>
      <c r="M8" s="496"/>
      <c r="N8" s="506">
        <v>70</v>
      </c>
      <c r="O8"/>
    </row>
    <row r="9" spans="2:15" x14ac:dyDescent="0.2">
      <c r="B9" s="368"/>
      <c r="C9" s="438"/>
      <c r="D9" s="368" t="s">
        <v>32</v>
      </c>
      <c r="E9" s="511">
        <v>490</v>
      </c>
      <c r="F9" s="368" t="s">
        <v>323</v>
      </c>
      <c r="G9" s="393"/>
      <c r="I9" s="54" t="s">
        <v>32</v>
      </c>
      <c r="J9" s="496">
        <v>490</v>
      </c>
      <c r="K9" s="496"/>
      <c r="L9" s="496"/>
      <c r="M9" s="496"/>
      <c r="N9" s="506">
        <v>490</v>
      </c>
      <c r="O9"/>
    </row>
    <row r="10" spans="2:15" x14ac:dyDescent="0.2">
      <c r="B10" s="368"/>
      <c r="C10" s="438"/>
      <c r="D10" s="368" t="s">
        <v>65</v>
      </c>
      <c r="E10" s="511">
        <v>1980</v>
      </c>
      <c r="F10" s="368" t="s">
        <v>323</v>
      </c>
      <c r="G10" s="393"/>
      <c r="I10" s="54" t="s">
        <v>65</v>
      </c>
      <c r="J10" s="496">
        <v>1980</v>
      </c>
      <c r="K10" s="496"/>
      <c r="L10" s="496"/>
      <c r="M10" s="496"/>
      <c r="N10" s="506">
        <v>1980</v>
      </c>
      <c r="O10"/>
    </row>
    <row r="11" spans="2:15" x14ac:dyDescent="0.2">
      <c r="B11" s="368"/>
      <c r="C11" s="438"/>
      <c r="D11" s="368" t="s">
        <v>69</v>
      </c>
      <c r="E11" s="511">
        <v>340</v>
      </c>
      <c r="F11" s="368" t="s">
        <v>323</v>
      </c>
      <c r="G11" s="393"/>
      <c r="I11" s="54" t="s">
        <v>77</v>
      </c>
      <c r="J11" s="496"/>
      <c r="K11" s="496"/>
      <c r="L11" s="496">
        <v>220</v>
      </c>
      <c r="M11" s="496"/>
      <c r="N11" s="506">
        <v>220</v>
      </c>
      <c r="O11"/>
    </row>
    <row r="12" spans="2:15" x14ac:dyDescent="0.2">
      <c r="B12" s="368"/>
      <c r="C12" s="438"/>
      <c r="D12" s="368" t="s">
        <v>354</v>
      </c>
      <c r="E12" s="511">
        <v>550</v>
      </c>
      <c r="F12" s="368" t="s">
        <v>323</v>
      </c>
      <c r="G12" s="393"/>
      <c r="I12" s="54" t="s">
        <v>261</v>
      </c>
      <c r="J12" s="496"/>
      <c r="K12" s="496"/>
      <c r="L12" s="496">
        <v>120</v>
      </c>
      <c r="M12" s="496"/>
      <c r="N12" s="506">
        <v>120</v>
      </c>
      <c r="O12"/>
    </row>
    <row r="13" spans="2:15" x14ac:dyDescent="0.2">
      <c r="B13" s="368"/>
      <c r="C13" s="438"/>
      <c r="D13" s="368" t="s">
        <v>329</v>
      </c>
      <c r="E13" s="511">
        <v>395</v>
      </c>
      <c r="F13" s="368" t="s">
        <v>324</v>
      </c>
      <c r="G13" s="393"/>
      <c r="I13" s="54" t="s">
        <v>69</v>
      </c>
      <c r="J13" s="496">
        <v>340</v>
      </c>
      <c r="K13" s="496"/>
      <c r="L13" s="496"/>
      <c r="M13" s="496"/>
      <c r="N13" s="506">
        <v>340</v>
      </c>
      <c r="O13"/>
    </row>
    <row r="14" spans="2:15" x14ac:dyDescent="0.2">
      <c r="B14" s="368"/>
      <c r="C14" s="438"/>
      <c r="D14" s="368" t="s">
        <v>356</v>
      </c>
      <c r="E14" s="511">
        <v>160</v>
      </c>
      <c r="F14" s="368" t="s">
        <v>323</v>
      </c>
      <c r="G14" s="393"/>
      <c r="I14" s="54" t="s">
        <v>37</v>
      </c>
      <c r="J14" s="496"/>
      <c r="K14" s="496"/>
      <c r="L14" s="496"/>
      <c r="M14" s="496">
        <v>50</v>
      </c>
      <c r="N14" s="506">
        <v>50</v>
      </c>
      <c r="O14"/>
    </row>
    <row r="15" spans="2:15" x14ac:dyDescent="0.2">
      <c r="B15" s="368"/>
      <c r="C15" s="438"/>
      <c r="D15" s="368" t="s">
        <v>372</v>
      </c>
      <c r="E15" s="511">
        <v>200</v>
      </c>
      <c r="F15" s="368" t="s">
        <v>323</v>
      </c>
      <c r="G15" s="393"/>
      <c r="I15" s="54" t="s">
        <v>354</v>
      </c>
      <c r="J15" s="496">
        <v>550</v>
      </c>
      <c r="K15" s="496"/>
      <c r="L15" s="496"/>
      <c r="M15" s="496"/>
      <c r="N15" s="506">
        <v>550</v>
      </c>
      <c r="O15"/>
    </row>
    <row r="16" spans="2:15" x14ac:dyDescent="0.2">
      <c r="B16" s="368"/>
      <c r="C16" s="438"/>
      <c r="D16" s="368" t="s">
        <v>377</v>
      </c>
      <c r="E16" s="511">
        <v>120</v>
      </c>
      <c r="F16" s="368" t="s">
        <v>323</v>
      </c>
      <c r="G16" s="393"/>
      <c r="I16" s="54" t="s">
        <v>329</v>
      </c>
      <c r="J16" s="496"/>
      <c r="K16" s="496">
        <v>395</v>
      </c>
      <c r="L16" s="496"/>
      <c r="M16" s="496"/>
      <c r="N16" s="506">
        <v>395</v>
      </c>
      <c r="O16"/>
    </row>
    <row r="17" spans="2:15" x14ac:dyDescent="0.2">
      <c r="B17" s="368"/>
      <c r="C17" s="438"/>
      <c r="D17" s="368" t="s">
        <v>377</v>
      </c>
      <c r="E17" s="511">
        <v>160</v>
      </c>
      <c r="F17" s="368" t="s">
        <v>324</v>
      </c>
      <c r="G17" s="393"/>
      <c r="I17" s="54" t="s">
        <v>369</v>
      </c>
      <c r="J17" s="496"/>
      <c r="K17" s="496"/>
      <c r="L17" s="496">
        <v>440</v>
      </c>
      <c r="M17" s="496"/>
      <c r="N17" s="506">
        <v>440</v>
      </c>
      <c r="O17"/>
    </row>
    <row r="18" spans="2:15" x14ac:dyDescent="0.2">
      <c r="B18" s="368"/>
      <c r="C18" s="438"/>
      <c r="D18" s="368" t="s">
        <v>359</v>
      </c>
      <c r="E18" s="511">
        <v>700</v>
      </c>
      <c r="F18" s="368" t="s">
        <v>324</v>
      </c>
      <c r="G18" s="393"/>
      <c r="I18" s="54" t="s">
        <v>356</v>
      </c>
      <c r="J18" s="496">
        <v>160</v>
      </c>
      <c r="K18" s="496"/>
      <c r="L18" s="496"/>
      <c r="M18" s="496"/>
      <c r="N18" s="506">
        <v>160</v>
      </c>
      <c r="O18"/>
    </row>
    <row r="19" spans="2:15" x14ac:dyDescent="0.2">
      <c r="B19" s="368"/>
      <c r="C19" s="438"/>
      <c r="D19" s="368" t="s">
        <v>371</v>
      </c>
      <c r="E19" s="511">
        <v>460</v>
      </c>
      <c r="F19" s="368" t="s">
        <v>324</v>
      </c>
      <c r="G19" s="393"/>
      <c r="I19" s="54" t="s">
        <v>377</v>
      </c>
      <c r="J19" s="496">
        <v>120</v>
      </c>
      <c r="K19" s="496">
        <v>160</v>
      </c>
      <c r="L19" s="496"/>
      <c r="M19" s="496"/>
      <c r="N19" s="506">
        <v>280</v>
      </c>
      <c r="O19"/>
    </row>
    <row r="20" spans="2:15" x14ac:dyDescent="0.2">
      <c r="B20" s="368"/>
      <c r="C20" s="438"/>
      <c r="D20" s="368" t="s">
        <v>384</v>
      </c>
      <c r="E20" s="511">
        <v>160</v>
      </c>
      <c r="F20" s="368" t="s">
        <v>323</v>
      </c>
      <c r="G20" s="393"/>
      <c r="I20" s="54" t="s">
        <v>359</v>
      </c>
      <c r="J20" s="496"/>
      <c r="K20" s="496">
        <v>700</v>
      </c>
      <c r="L20" s="496"/>
      <c r="M20" s="496"/>
      <c r="N20" s="506">
        <v>700</v>
      </c>
      <c r="O20"/>
    </row>
    <row r="21" spans="2:15" x14ac:dyDescent="0.2">
      <c r="B21" s="368"/>
      <c r="C21" s="438"/>
      <c r="D21" s="368" t="s">
        <v>384</v>
      </c>
      <c r="E21" s="511">
        <f>250+170+80</f>
        <v>500</v>
      </c>
      <c r="F21" s="368" t="s">
        <v>324</v>
      </c>
      <c r="G21" s="393"/>
      <c r="I21" s="54" t="s">
        <v>384</v>
      </c>
      <c r="J21" s="496">
        <v>160</v>
      </c>
      <c r="K21" s="496">
        <v>710</v>
      </c>
      <c r="L21" s="496"/>
      <c r="M21" s="496"/>
      <c r="N21" s="506">
        <v>870</v>
      </c>
      <c r="O21"/>
    </row>
    <row r="22" spans="2:15" x14ac:dyDescent="0.2">
      <c r="B22" s="368"/>
      <c r="C22" s="438"/>
      <c r="D22" s="368" t="s">
        <v>384</v>
      </c>
      <c r="E22" s="511">
        <v>210</v>
      </c>
      <c r="F22" s="368" t="s">
        <v>324</v>
      </c>
      <c r="G22" s="393"/>
      <c r="I22" s="54" t="s">
        <v>371</v>
      </c>
      <c r="J22" s="496"/>
      <c r="K22" s="496">
        <v>460</v>
      </c>
      <c r="L22" s="496"/>
      <c r="M22" s="496"/>
      <c r="N22" s="506">
        <v>460</v>
      </c>
      <c r="O22"/>
    </row>
    <row r="23" spans="2:15" x14ac:dyDescent="0.2">
      <c r="B23" s="368"/>
      <c r="C23" s="438"/>
      <c r="D23" s="368"/>
      <c r="E23" s="368"/>
      <c r="F23" s="368"/>
      <c r="G23" s="393"/>
      <c r="I23" s="54" t="s">
        <v>372</v>
      </c>
      <c r="J23" s="496">
        <v>200</v>
      </c>
      <c r="K23" s="496"/>
      <c r="L23" s="496"/>
      <c r="M23" s="496"/>
      <c r="N23" s="506">
        <v>200</v>
      </c>
      <c r="O23"/>
    </row>
    <row r="24" spans="2:15" x14ac:dyDescent="0.2">
      <c r="B24" s="368"/>
      <c r="C24" s="438"/>
      <c r="D24" s="368"/>
      <c r="E24" s="368"/>
      <c r="F24" s="368"/>
      <c r="G24" s="393"/>
      <c r="I24" s="54" t="s">
        <v>24</v>
      </c>
      <c r="J24" s="496">
        <v>4000</v>
      </c>
      <c r="K24" s="496">
        <v>2495</v>
      </c>
      <c r="L24" s="496">
        <v>780</v>
      </c>
      <c r="M24" s="496">
        <v>50</v>
      </c>
      <c r="N24" s="496">
        <v>7325</v>
      </c>
      <c r="O24"/>
    </row>
    <row r="25" spans="2:15" x14ac:dyDescent="0.2">
      <c r="B25" s="368"/>
      <c r="C25" s="438"/>
      <c r="D25" s="368"/>
      <c r="E25" s="368"/>
      <c r="F25" s="368"/>
      <c r="G25" s="393"/>
      <c r="I25"/>
      <c r="J25"/>
      <c r="K25"/>
      <c r="L25"/>
      <c r="M25"/>
      <c r="N25"/>
      <c r="O25"/>
    </row>
    <row r="26" spans="2:15" x14ac:dyDescent="0.2">
      <c r="B26" s="368"/>
      <c r="C26" s="438"/>
      <c r="D26" s="368"/>
      <c r="E26" s="368"/>
      <c r="F26" s="368"/>
      <c r="G26" s="393"/>
      <c r="I26"/>
      <c r="J26"/>
      <c r="K26"/>
    </row>
    <row r="27" spans="2:15" x14ac:dyDescent="0.2">
      <c r="B27" s="368"/>
      <c r="C27" s="438"/>
      <c r="D27" s="368"/>
      <c r="E27" s="368"/>
      <c r="F27" s="368"/>
      <c r="G27" s="393"/>
      <c r="I27"/>
      <c r="J27"/>
      <c r="K27"/>
    </row>
    <row r="28" spans="2:15" x14ac:dyDescent="0.2">
      <c r="B28" s="368"/>
      <c r="C28" s="438"/>
      <c r="D28" s="368"/>
      <c r="E28" s="368"/>
      <c r="F28" s="368"/>
      <c r="G28" s="393"/>
      <c r="I28"/>
      <c r="J28"/>
      <c r="K28"/>
    </row>
    <row r="29" spans="2:15" x14ac:dyDescent="0.2">
      <c r="B29" s="368"/>
      <c r="C29" s="438"/>
      <c r="D29" s="368"/>
      <c r="E29" s="368"/>
      <c r="F29" s="368"/>
      <c r="G29" s="393"/>
      <c r="I29"/>
      <c r="J29"/>
      <c r="K29"/>
    </row>
    <row r="30" spans="2:15" x14ac:dyDescent="0.2">
      <c r="B30" s="368"/>
      <c r="C30" s="438"/>
      <c r="D30" s="368"/>
      <c r="E30" s="368"/>
      <c r="F30" s="368"/>
      <c r="G30" s="393"/>
      <c r="I30"/>
      <c r="J30"/>
      <c r="K30"/>
    </row>
    <row r="31" spans="2:15" x14ac:dyDescent="0.2">
      <c r="I31"/>
      <c r="J31"/>
      <c r="K31"/>
    </row>
    <row r="32" spans="2:15" x14ac:dyDescent="0.2">
      <c r="I32"/>
      <c r="J32"/>
      <c r="K32"/>
    </row>
    <row r="33" spans="2:11" x14ac:dyDescent="0.2">
      <c r="I33"/>
      <c r="J33"/>
      <c r="K33"/>
    </row>
    <row r="34" spans="2:11" x14ac:dyDescent="0.2">
      <c r="I34"/>
      <c r="J34"/>
      <c r="K34"/>
    </row>
    <row r="35" spans="2:11" x14ac:dyDescent="0.2">
      <c r="I35"/>
      <c r="J35"/>
      <c r="K35"/>
    </row>
    <row r="36" spans="2:11" x14ac:dyDescent="0.2">
      <c r="C36" s="447"/>
      <c r="F36" s="393"/>
      <c r="G36" s="393"/>
    </row>
    <row r="37" spans="2:11" x14ac:dyDescent="0.2">
      <c r="C37" s="356"/>
      <c r="D37" s="356"/>
      <c r="E37" s="356"/>
    </row>
    <row r="38" spans="2:11" x14ac:dyDescent="0.2">
      <c r="C38" s="356"/>
      <c r="D38" s="356"/>
      <c r="E38" s="356"/>
    </row>
    <row r="39" spans="2:11" x14ac:dyDescent="0.2">
      <c r="B39" s="356"/>
      <c r="C39" s="356"/>
      <c r="D39" s="356"/>
      <c r="E39" s="356"/>
    </row>
    <row r="40" spans="2:11" x14ac:dyDescent="0.2">
      <c r="B40" s="356"/>
      <c r="C40" s="356"/>
      <c r="D40" s="356"/>
      <c r="E40" s="356"/>
    </row>
    <row r="41" spans="2:11" x14ac:dyDescent="0.2">
      <c r="B41" s="356"/>
      <c r="C41" s="356"/>
      <c r="D41" s="356"/>
      <c r="E41" s="356"/>
    </row>
    <row r="42" spans="2:11" x14ac:dyDescent="0.2">
      <c r="B42" s="356"/>
      <c r="C42" s="356"/>
      <c r="D42" s="356"/>
      <c r="E42" s="356"/>
    </row>
    <row r="43" spans="2:11" x14ac:dyDescent="0.2">
      <c r="B43" s="356"/>
      <c r="C43" s="356"/>
      <c r="D43" s="356"/>
      <c r="E43" s="356"/>
    </row>
    <row r="44" spans="2:11" x14ac:dyDescent="0.2">
      <c r="B44" s="356"/>
      <c r="C44" s="356"/>
      <c r="D44" s="356"/>
      <c r="E44" s="356"/>
    </row>
    <row r="45" spans="2:11" x14ac:dyDescent="0.2">
      <c r="B45" s="356"/>
      <c r="C45" s="356"/>
      <c r="D45" s="356"/>
      <c r="E45" s="356"/>
    </row>
    <row r="46" spans="2:11" x14ac:dyDescent="0.2">
      <c r="B46" s="356"/>
      <c r="C46" s="356"/>
      <c r="D46" s="356"/>
      <c r="E46" s="470"/>
    </row>
    <row r="47" spans="2:11" x14ac:dyDescent="0.2">
      <c r="B47" s="356"/>
      <c r="C47" s="356"/>
      <c r="D47" s="356"/>
      <c r="E47" s="356"/>
    </row>
    <row r="48" spans="2:11" x14ac:dyDescent="0.2">
      <c r="B48" s="356"/>
      <c r="C48" s="356"/>
      <c r="D48" s="356"/>
      <c r="E48" s="356"/>
    </row>
    <row r="49" spans="1:12" x14ac:dyDescent="0.2">
      <c r="B49" s="356"/>
      <c r="C49" s="356"/>
      <c r="D49" s="356"/>
      <c r="E49" s="356"/>
    </row>
    <row r="50" spans="1:12" x14ac:dyDescent="0.2">
      <c r="B50" t="s">
        <v>357</v>
      </c>
      <c r="C50" s="356" t="s">
        <v>324</v>
      </c>
      <c r="D50" s="356"/>
      <c r="E50" s="356"/>
    </row>
    <row r="51" spans="1:12" x14ac:dyDescent="0.2">
      <c r="B51" t="s">
        <v>362</v>
      </c>
      <c r="C51" s="356" t="s">
        <v>323</v>
      </c>
      <c r="D51" s="356"/>
      <c r="E51" s="356"/>
    </row>
    <row r="52" spans="1:12" x14ac:dyDescent="0.2">
      <c r="B52" t="s">
        <v>361</v>
      </c>
      <c r="C52" s="356" t="s">
        <v>326</v>
      </c>
      <c r="D52" s="356"/>
      <c r="E52" s="356"/>
    </row>
    <row r="53" spans="1:12" x14ac:dyDescent="0.2">
      <c r="B53" t="s">
        <v>374</v>
      </c>
      <c r="C53" s="356" t="s">
        <v>325</v>
      </c>
      <c r="D53" s="356"/>
      <c r="E53" s="356"/>
    </row>
    <row r="54" spans="1:12" x14ac:dyDescent="0.2">
      <c r="B54" t="s">
        <v>63</v>
      </c>
      <c r="C54" s="356"/>
      <c r="D54" s="356"/>
      <c r="E54" s="356"/>
    </row>
    <row r="55" spans="1:12" x14ac:dyDescent="0.2">
      <c r="B55" t="s">
        <v>30</v>
      </c>
      <c r="C55" s="356"/>
      <c r="D55" s="356"/>
      <c r="E55" s="356"/>
    </row>
    <row r="56" spans="1:12" x14ac:dyDescent="0.2">
      <c r="B56" t="s">
        <v>31</v>
      </c>
    </row>
    <row r="57" spans="1:12" x14ac:dyDescent="0.2">
      <c r="B57" t="s">
        <v>32</v>
      </c>
    </row>
    <row r="58" spans="1:12" x14ac:dyDescent="0.2">
      <c r="B58" t="s">
        <v>33</v>
      </c>
    </row>
    <row r="59" spans="1:12" s="393" customFormat="1" x14ac:dyDescent="0.2">
      <c r="A59" s="356"/>
      <c r="B59" t="s">
        <v>363</v>
      </c>
      <c r="F59" s="356"/>
      <c r="G59" s="356"/>
      <c r="H59" s="356"/>
      <c r="I59" s="356"/>
      <c r="J59" s="356"/>
      <c r="K59" s="356"/>
      <c r="L59" s="356"/>
    </row>
    <row r="60" spans="1:12" s="393" customFormat="1" x14ac:dyDescent="0.2">
      <c r="A60" s="356"/>
      <c r="B60" t="s">
        <v>34</v>
      </c>
      <c r="F60" s="356"/>
      <c r="G60" s="356"/>
      <c r="H60" s="356"/>
      <c r="I60" s="356"/>
      <c r="J60" s="356"/>
      <c r="K60" s="356"/>
      <c r="L60" s="356"/>
    </row>
    <row r="61" spans="1:12" s="393" customFormat="1" x14ac:dyDescent="0.2">
      <c r="A61" s="356"/>
      <c r="B61" t="s">
        <v>142</v>
      </c>
      <c r="F61" s="356"/>
      <c r="G61" s="356"/>
      <c r="H61" s="356"/>
      <c r="I61" s="356"/>
      <c r="J61" s="356"/>
      <c r="K61" s="356"/>
      <c r="L61" s="356"/>
    </row>
    <row r="62" spans="1:12" s="393" customFormat="1" x14ac:dyDescent="0.2">
      <c r="A62" s="356"/>
      <c r="B62" t="s">
        <v>65</v>
      </c>
      <c r="F62" s="356"/>
      <c r="G62" s="356"/>
      <c r="H62" s="356"/>
      <c r="I62" s="356"/>
      <c r="J62" s="356"/>
      <c r="K62" s="356"/>
      <c r="L62" s="356"/>
    </row>
    <row r="63" spans="1:12" s="393" customFormat="1" x14ac:dyDescent="0.2">
      <c r="A63" s="356"/>
      <c r="B63" t="s">
        <v>77</v>
      </c>
      <c r="F63" s="356"/>
      <c r="G63" s="356"/>
      <c r="H63" s="356"/>
      <c r="I63" s="356"/>
      <c r="J63" s="356"/>
      <c r="K63" s="356"/>
      <c r="L63" s="356"/>
    </row>
    <row r="64" spans="1:12" s="393" customFormat="1" x14ac:dyDescent="0.2">
      <c r="A64" s="356"/>
      <c r="B64" t="s">
        <v>381</v>
      </c>
      <c r="F64" s="356"/>
      <c r="G64" s="356"/>
      <c r="H64" s="356"/>
      <c r="I64" s="356"/>
      <c r="J64" s="356"/>
      <c r="K64" s="356"/>
      <c r="L64" s="356"/>
    </row>
    <row r="65" spans="1:12" s="393" customFormat="1" x14ac:dyDescent="0.2">
      <c r="A65" s="356"/>
      <c r="B65" t="s">
        <v>382</v>
      </c>
      <c r="F65" s="356"/>
      <c r="G65" s="356"/>
      <c r="H65" s="356"/>
      <c r="I65" s="356"/>
      <c r="J65" s="356"/>
      <c r="K65" s="356"/>
      <c r="L65" s="356"/>
    </row>
    <row r="66" spans="1:12" s="393" customFormat="1" x14ac:dyDescent="0.2">
      <c r="A66" s="356"/>
      <c r="B66" t="s">
        <v>373</v>
      </c>
      <c r="F66" s="356"/>
      <c r="G66" s="356"/>
      <c r="H66" s="356"/>
      <c r="I66" s="356"/>
      <c r="J66" s="356"/>
      <c r="K66" s="356"/>
      <c r="L66" s="356"/>
    </row>
    <row r="67" spans="1:12" s="393" customFormat="1" x14ac:dyDescent="0.2">
      <c r="A67" s="356"/>
      <c r="B67" t="s">
        <v>261</v>
      </c>
      <c r="F67" s="356"/>
      <c r="G67" s="356"/>
      <c r="H67" s="356"/>
      <c r="I67" s="356"/>
      <c r="J67" s="356"/>
      <c r="K67" s="356"/>
      <c r="L67" s="356"/>
    </row>
    <row r="68" spans="1:12" s="393" customFormat="1" x14ac:dyDescent="0.2">
      <c r="A68" s="356"/>
      <c r="B68" t="s">
        <v>69</v>
      </c>
      <c r="F68" s="356"/>
      <c r="G68" s="356"/>
      <c r="H68" s="356"/>
      <c r="I68" s="356"/>
      <c r="J68" s="356"/>
      <c r="K68" s="356"/>
      <c r="L68" s="356"/>
    </row>
    <row r="69" spans="1:12" s="393" customFormat="1" x14ac:dyDescent="0.2">
      <c r="A69" s="356"/>
      <c r="B69" t="s">
        <v>383</v>
      </c>
      <c r="F69" s="356"/>
      <c r="G69" s="356"/>
      <c r="H69" s="356"/>
      <c r="I69" s="356"/>
      <c r="J69" s="356"/>
      <c r="K69" s="356"/>
      <c r="L69" s="356"/>
    </row>
    <row r="70" spans="1:12" s="393" customFormat="1" x14ac:dyDescent="0.2">
      <c r="A70" s="356"/>
      <c r="B70" t="s">
        <v>353</v>
      </c>
      <c r="F70" s="356"/>
      <c r="G70" s="356"/>
      <c r="H70" s="356"/>
      <c r="I70" s="356"/>
      <c r="J70" s="356"/>
      <c r="K70" s="356"/>
      <c r="L70" s="356"/>
    </row>
    <row r="71" spans="1:12" s="393" customFormat="1" x14ac:dyDescent="0.2">
      <c r="A71" s="356"/>
      <c r="B71" t="s">
        <v>37</v>
      </c>
      <c r="F71" s="356"/>
      <c r="G71" s="356"/>
      <c r="H71" s="356"/>
      <c r="I71" s="356"/>
      <c r="J71" s="356"/>
      <c r="K71" s="356"/>
      <c r="L71" s="356"/>
    </row>
    <row r="72" spans="1:12" s="393" customFormat="1" x14ac:dyDescent="0.2">
      <c r="A72" s="356"/>
      <c r="B72" t="s">
        <v>366</v>
      </c>
      <c r="F72" s="356"/>
      <c r="G72" s="356"/>
      <c r="H72" s="356"/>
      <c r="I72" s="356"/>
      <c r="J72" s="356"/>
      <c r="K72" s="356"/>
      <c r="L72" s="356"/>
    </row>
    <row r="73" spans="1:12" s="393" customFormat="1" x14ac:dyDescent="0.2">
      <c r="A73" s="356"/>
      <c r="B73" t="s">
        <v>354</v>
      </c>
      <c r="F73" s="356"/>
      <c r="G73" s="356"/>
      <c r="H73" s="356"/>
      <c r="I73" s="356"/>
      <c r="J73" s="356"/>
      <c r="K73" s="356"/>
      <c r="L73" s="356"/>
    </row>
    <row r="74" spans="1:12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  <c r="L74" s="356"/>
    </row>
    <row r="75" spans="1:12" x14ac:dyDescent="0.2">
      <c r="B75" t="s">
        <v>368</v>
      </c>
    </row>
    <row r="76" spans="1:12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  <c r="L76" s="356"/>
    </row>
    <row r="77" spans="1:12" s="393" customFormat="1" x14ac:dyDescent="0.2">
      <c r="A77" s="356"/>
      <c r="B77" t="s">
        <v>329</v>
      </c>
      <c r="F77" s="356"/>
      <c r="G77" s="356"/>
      <c r="H77" s="356"/>
      <c r="I77" s="356"/>
      <c r="J77" s="356"/>
      <c r="K77" s="356"/>
      <c r="L77" s="356"/>
    </row>
    <row r="78" spans="1:12" s="393" customFormat="1" x14ac:dyDescent="0.2">
      <c r="A78" s="356"/>
      <c r="B78" t="s">
        <v>369</v>
      </c>
      <c r="F78" s="356"/>
      <c r="G78" s="356"/>
      <c r="H78" s="356"/>
      <c r="I78" s="356"/>
      <c r="J78" s="356"/>
      <c r="K78" s="356"/>
      <c r="L78" s="356"/>
    </row>
    <row r="79" spans="1:12" s="393" customFormat="1" x14ac:dyDescent="0.2">
      <c r="A79" s="356"/>
      <c r="B79" t="s">
        <v>376</v>
      </c>
      <c r="F79" s="356"/>
      <c r="G79" s="356"/>
      <c r="H79" s="356"/>
      <c r="I79" s="356"/>
      <c r="J79" s="356"/>
      <c r="K79" s="356"/>
      <c r="L79" s="356"/>
    </row>
    <row r="80" spans="1:12" s="393" customFormat="1" x14ac:dyDescent="0.2">
      <c r="A80" s="356"/>
      <c r="B80" t="s">
        <v>370</v>
      </c>
      <c r="F80" s="356"/>
      <c r="G80" s="356"/>
      <c r="H80" s="356"/>
      <c r="I80" s="356"/>
      <c r="J80" s="356"/>
      <c r="K80" s="356"/>
      <c r="L80" s="356"/>
    </row>
    <row r="81" spans="2:4" x14ac:dyDescent="0.2">
      <c r="B81" t="s">
        <v>356</v>
      </c>
    </row>
    <row r="82" spans="2:4" x14ac:dyDescent="0.2">
      <c r="B82" t="s">
        <v>372</v>
      </c>
    </row>
    <row r="83" spans="2:4" x14ac:dyDescent="0.2">
      <c r="B83" t="s">
        <v>340</v>
      </c>
    </row>
    <row r="84" spans="2:4" x14ac:dyDescent="0.2">
      <c r="B84" t="s">
        <v>355</v>
      </c>
    </row>
    <row r="85" spans="2:4" x14ac:dyDescent="0.2">
      <c r="B85" t="s">
        <v>364</v>
      </c>
    </row>
    <row r="86" spans="2:4" x14ac:dyDescent="0.2">
      <c r="B86" t="s">
        <v>358</v>
      </c>
    </row>
    <row r="87" spans="2:4" x14ac:dyDescent="0.2">
      <c r="B87" t="s">
        <v>379</v>
      </c>
    </row>
    <row r="88" spans="2:4" x14ac:dyDescent="0.2">
      <c r="B88" t="s">
        <v>377</v>
      </c>
    </row>
    <row r="89" spans="2:4" x14ac:dyDescent="0.2">
      <c r="B89" t="s">
        <v>378</v>
      </c>
    </row>
    <row r="90" spans="2:4" x14ac:dyDescent="0.2">
      <c r="B90" t="s">
        <v>360</v>
      </c>
    </row>
    <row r="91" spans="2:4" x14ac:dyDescent="0.2">
      <c r="B91" t="s">
        <v>359</v>
      </c>
    </row>
    <row r="92" spans="2:4" x14ac:dyDescent="0.2">
      <c r="B92" t="s">
        <v>380</v>
      </c>
    </row>
    <row r="93" spans="2:4" x14ac:dyDescent="0.2">
      <c r="B93" t="s">
        <v>375</v>
      </c>
    </row>
    <row r="94" spans="2:4" x14ac:dyDescent="0.2">
      <c r="B94" t="s">
        <v>384</v>
      </c>
      <c r="D94" s="393" t="s">
        <v>229</v>
      </c>
    </row>
    <row r="95" spans="2:4" x14ac:dyDescent="0.2">
      <c r="B95" t="s">
        <v>228</v>
      </c>
      <c r="D95" s="393" t="s">
        <v>230</v>
      </c>
    </row>
    <row r="96" spans="2:4" x14ac:dyDescent="0.2">
      <c r="B96" t="s">
        <v>371</v>
      </c>
    </row>
  </sheetData>
  <sortState xmlns:xlrd2="http://schemas.microsoft.com/office/spreadsheetml/2017/richdata2" ref="B50:B96">
    <sortCondition ref="B50:B96"/>
  </sortState>
  <dataValidations count="10">
    <dataValidation type="list" allowBlank="1" showInputMessage="1" showErrorMessage="1" sqref="G21:G23 F5:F30" xr:uid="{879E7E16-AEBF-469C-980F-5EBFD80DC2BC}">
      <formula1>$C$50:$C$53</formula1>
    </dataValidation>
    <dataValidation type="list" allowBlank="1" showInputMessage="1" showErrorMessage="1" sqref="D23:D30" xr:uid="{0799ED73-BAF4-410D-AB67-634080FC9812}">
      <formula1>$B$50:$B$88</formula1>
    </dataValidation>
    <dataValidation type="list" allowBlank="1" showInputMessage="1" showErrorMessage="1" sqref="D36" xr:uid="{FB3A7752-1E7F-4DDF-9AA6-283B32F25EF2}">
      <formula1>$B$50:$B$68</formula1>
    </dataValidation>
    <dataValidation type="list" allowBlank="1" showInputMessage="1" showErrorMessage="1" sqref="D22" xr:uid="{9A4483ED-EC70-45CB-98B2-5FEF8C20468F}">
      <formula1>$B$50:$B$96</formula1>
    </dataValidation>
    <dataValidation type="list" allowBlank="1" showInputMessage="1" showErrorMessage="1" sqref="G24:G30" xr:uid="{342E73F9-AB17-4436-AABE-2CF6BF30CAB9}">
      <formula1>$C$58:$C$60</formula1>
    </dataValidation>
    <dataValidation type="list" allowBlank="1" showInputMessage="1" showErrorMessage="1" sqref="G4:G18" xr:uid="{2257AD37-F0A8-4DD1-8965-4C577C12F30E}">
      <formula1>$C$45:$C$48</formula1>
    </dataValidation>
    <dataValidation type="list" allowBlank="1" showInputMessage="1" showErrorMessage="1" sqref="G19:G20" xr:uid="{377B6D6D-EA12-41B2-BC75-B0EE678FAD43}">
      <formula1>$C$53:$C$55</formula1>
    </dataValidation>
    <dataValidation type="list" allowBlank="1" showInputMessage="1" showErrorMessage="1" sqref="D4:D11 D13:D19" xr:uid="{FEBEACB2-C414-4317-BF67-54CE81E50FCB}">
      <formula1>$B$45:$B$91</formula1>
    </dataValidation>
    <dataValidation type="list" allowBlank="1" showInputMessage="1" showErrorMessage="1" sqref="D12" xr:uid="{C2D7E2CB-60ED-484B-8BDF-3DC83B4D2B0B}">
      <formula1>$B$45:$B$82</formula1>
    </dataValidation>
    <dataValidation type="list" allowBlank="1" showInputMessage="1" showErrorMessage="1" sqref="D20:D21" xr:uid="{D6F94BA0-F80E-44A8-9D88-D641574E2B5C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DD0F2-52AD-4C53-800B-B604626745A1}">
  <sheetPr filterMode="1">
    <tabColor rgb="FFFFC000"/>
    <pageSetUpPr fitToPage="1"/>
  </sheetPr>
  <dimension ref="A2:W151"/>
  <sheetViews>
    <sheetView showGridLines="0" topLeftCell="A19" zoomScale="71" zoomScaleNormal="71" workbookViewId="0">
      <selection activeCell="E39" sqref="E39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2"/>
      <c r="J2" s="513"/>
      <c r="K2" s="513"/>
      <c r="L2" s="356">
        <f>107.04</f>
        <v>107.04</v>
      </c>
      <c r="M2" s="358" t="e">
        <f>(L63+#REF!)/'Certifi, servi.EM Enero 2024'!L2+L61+L57+#REF!+#REF!</f>
        <v>#REF!</v>
      </c>
    </row>
    <row r="3" spans="1:20" ht="21.95" customHeight="1" x14ac:dyDescent="0.2">
      <c r="B3" s="583" t="s">
        <v>79</v>
      </c>
      <c r="C3" s="584"/>
      <c r="D3" s="584"/>
      <c r="E3" s="584"/>
      <c r="F3" s="584"/>
      <c r="G3" s="584"/>
      <c r="H3" s="584"/>
      <c r="I3" s="585"/>
      <c r="J3" s="512"/>
      <c r="K3" s="360"/>
      <c r="N3" s="361" t="s">
        <v>149</v>
      </c>
      <c r="O3" s="361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8"/>
      <c r="J4" s="513"/>
      <c r="K4" s="360"/>
      <c r="N4" s="361" t="s">
        <v>150</v>
      </c>
      <c r="O4" s="361">
        <v>10222503</v>
      </c>
    </row>
    <row r="5" spans="1:20" ht="27.75" customHeight="1" x14ac:dyDescent="0.35">
      <c r="B5" s="589" t="s">
        <v>459</v>
      </c>
      <c r="C5" s="590"/>
      <c r="D5" s="590"/>
      <c r="E5" s="590"/>
      <c r="F5" s="590"/>
      <c r="G5" s="590"/>
      <c r="H5" s="590"/>
      <c r="I5" s="591"/>
      <c r="J5" s="513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Enero 2024'!$H$8:$J$25,2,FALSE),"0")</f>
        <v>995</v>
      </c>
      <c r="F8" s="481">
        <f>IFERROR(VLOOKUP(A8,'Control-EM Enero 2024'!$H$8:$J$25,3,FALSE),"0")</f>
        <v>3460</v>
      </c>
      <c r="G8" s="371">
        <f t="shared" ref="G8:G55" si="0">E8+F8</f>
        <v>4455</v>
      </c>
      <c r="H8" s="368" t="s">
        <v>12</v>
      </c>
      <c r="I8" s="238">
        <f t="shared" ref="I8:I54" si="1">IFERROR(+D8*G8,"")</f>
        <v>13454.1</v>
      </c>
      <c r="J8" s="295"/>
      <c r="K8" s="270">
        <f t="shared" ref="K8:K44" si="2">I8+F8</f>
        <v>16914.099999999999</v>
      </c>
      <c r="M8" s="373" t="s">
        <v>169</v>
      </c>
      <c r="N8" s="372">
        <f>G8</f>
        <v>4455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Enero 2024'!$H$8:$J$25,2,FALSE),"0")</f>
        <v>0</v>
      </c>
      <c r="F9" s="481" t="str">
        <f>IFERROR(VLOOKUP(A9,'Control-EM Enero 2024'!$H$8:$J$25,3,FALSE),"0")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hidden="1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 t="str">
        <f>IFERROR(VLOOKUP(A10,'Control-EM Enero 2024'!$H$8:$J$25,2,FALSE),"0")</f>
        <v>0</v>
      </c>
      <c r="F10" s="481" t="str">
        <f>IFERROR(VLOOKUP(A10,'Control-EM Enero 2024'!$H$8:$J$25,3,FALSE),"0")</f>
        <v>0</v>
      </c>
      <c r="G10" s="371">
        <f t="shared" si="0"/>
        <v>0</v>
      </c>
      <c r="H10" s="368" t="s">
        <v>12</v>
      </c>
      <c r="I10" s="238">
        <f t="shared" si="1"/>
        <v>0</v>
      </c>
      <c r="J10" s="295"/>
      <c r="K10" s="270">
        <f t="shared" si="2"/>
        <v>0</v>
      </c>
      <c r="L10" s="373"/>
      <c r="M10" s="373" t="s">
        <v>152</v>
      </c>
      <c r="N10" s="372">
        <f t="shared" ref="N10:N55" si="4">G10</f>
        <v>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Enero 2024'!$H$8:$J$25,2,FALSE),"0")</f>
        <v>2285</v>
      </c>
      <c r="F11" s="481">
        <f>IFERROR(VLOOKUP(A11,'Control-EM Enero 2024'!$H$8:$J$25,3,FALSE),"0")</f>
        <v>0</v>
      </c>
      <c r="G11" s="371">
        <f t="shared" si="0"/>
        <v>2285</v>
      </c>
      <c r="H11" s="368" t="s">
        <v>12</v>
      </c>
      <c r="I11" s="238">
        <f t="shared" si="1"/>
        <v>6992.1</v>
      </c>
      <c r="J11" s="295"/>
      <c r="K11" s="270">
        <f t="shared" si="2"/>
        <v>6992.1</v>
      </c>
      <c r="L11" s="373"/>
      <c r="M11" s="373" t="s">
        <v>154</v>
      </c>
      <c r="N11" s="372">
        <f t="shared" si="4"/>
        <v>2285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481" t="str">
        <f>IFERROR(VLOOKUP(A12,'Control-EM Enero 2024'!$H$8:$J$25,2,FALSE),"0")</f>
        <v>0</v>
      </c>
      <c r="F12" s="481" t="str">
        <f>IFERROR(VLOOKUP(A12,'Control-EM Enero 2024'!$H$8:$J$25,3,FALSE),"0")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481" t="str">
        <f>IFERROR(VLOOKUP(A13,'Control-EM Enero 2024'!$H$8:$J$25,2,FALSE),"0")</f>
        <v>0</v>
      </c>
      <c r="F13" s="481" t="str">
        <f>IFERROR(VLOOKUP(A13,'Control-EM Enero 2024'!$H$8:$J$25,3,FALSE),"0")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481" t="str">
        <f>IFERROR(VLOOKUP(A14,'Control-EM Enero 2024'!$H$8:$J$25,2,FALSE),"0")</f>
        <v>0</v>
      </c>
      <c r="F14" s="481" t="str">
        <f>IFERROR(VLOOKUP(A14,'Control-EM Enero 2024'!$H$8:$J$25,3,FALSE),"0")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Enero 2024'!$H$8:$J$25,2,FALSE),"0")</f>
        <v>805</v>
      </c>
      <c r="F15" s="481">
        <f>IFERROR(VLOOKUP(A15,'Control-EM Enero 2024'!$H$8:$J$25,3,FALSE),"0")</f>
        <v>0</v>
      </c>
      <c r="G15" s="371">
        <f t="shared" si="0"/>
        <v>805</v>
      </c>
      <c r="H15" s="368" t="s">
        <v>12</v>
      </c>
      <c r="I15" s="238">
        <f t="shared" si="1"/>
        <v>3533.95</v>
      </c>
      <c r="J15" s="295"/>
      <c r="K15" s="270">
        <f t="shared" si="2"/>
        <v>3533.95</v>
      </c>
      <c r="L15" s="373"/>
      <c r="M15" s="373" t="s">
        <v>156</v>
      </c>
      <c r="N15" s="372">
        <f t="shared" si="4"/>
        <v>805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Enero 2024'!$H$8:$J$25,2,FALSE),"0")</f>
        <v>260</v>
      </c>
      <c r="F16" s="481">
        <f>IFERROR(VLOOKUP(A16,'Control-EM Enero 2024'!$H$8:$J$25,3,FALSE),"0")</f>
        <v>0</v>
      </c>
      <c r="G16" s="371">
        <f t="shared" si="0"/>
        <v>260</v>
      </c>
      <c r="H16" s="375" t="s">
        <v>12</v>
      </c>
      <c r="I16" s="238">
        <f t="shared" si="1"/>
        <v>912.59999999999991</v>
      </c>
      <c r="J16" s="295"/>
      <c r="K16" s="270">
        <f t="shared" si="2"/>
        <v>912.59999999999991</v>
      </c>
      <c r="L16" s="373"/>
      <c r="M16" s="373" t="s">
        <v>347</v>
      </c>
      <c r="N16" s="372">
        <f t="shared" si="4"/>
        <v>260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481" t="str">
        <f>IFERROR(VLOOKUP(A17,'Control-EM Enero 2024'!$H$8:$J$25,2,FALSE),"0")</f>
        <v>0</v>
      </c>
      <c r="F17" s="481" t="str">
        <f>IFERROR(VLOOKUP(A17,'Control-EM Enero 2024'!$H$8:$J$25,3,FALSE),"0")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481" t="str">
        <f>IFERROR(VLOOKUP(A18,'Control-EM Enero 2024'!$H$8:$J$25,2,FALSE),"0")</f>
        <v>0</v>
      </c>
      <c r="F18" s="481" t="str">
        <f>IFERROR(VLOOKUP(A18,'Control-EM Enero 2024'!$H$8:$J$25,3,FALSE),"0")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Enero 2024'!$H$8:$J$25,2,FALSE),"0")</f>
        <v>45</v>
      </c>
      <c r="F19" s="481">
        <f>IFERROR(VLOOKUP(A19,'Control-EM Enero 2024'!$H$8:$J$25,3,FALSE),"0")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481" t="str">
        <f>IFERROR(VLOOKUP(A20,'Control-EM Enero 2024'!$H$8:$J$25,2,FALSE),"0")</f>
        <v>0</v>
      </c>
      <c r="F20" s="481" t="str">
        <f>IFERROR(VLOOKUP(A20,'Control-EM Enero 2024'!$H$8:$J$25,3,FALSE),"0")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481" t="str">
        <f>IFERROR(VLOOKUP(A21,'Control-EM Enero 2024'!$H$8:$J$25,2,FALSE),"0")</f>
        <v>0</v>
      </c>
      <c r="F21" s="481" t="str">
        <f>IFERROR(VLOOKUP(A21,'Control-EM Enero 2024'!$H$8:$J$25,3,FALSE),"0")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481" t="str">
        <f>IFERROR(VLOOKUP(A22,'Control-EM Enero 2024'!$H$8:$J$25,2,FALSE),"0")</f>
        <v>0</v>
      </c>
      <c r="F22" s="481" t="str">
        <f>IFERROR(VLOOKUP(A22,'Control-EM Enero 2024'!$H$8:$J$25,3,FALSE),"0")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481" t="str">
        <f>IFERROR(VLOOKUP(A23,'Control-EM Enero 2024'!$H$8:$J$25,2,FALSE),"0")</f>
        <v>0</v>
      </c>
      <c r="F23" s="481" t="str">
        <f>IFERROR(VLOOKUP(A23,'Control-EM Enero 2024'!$H$8:$J$25,3,FALSE),"0")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 t="s">
        <v>450</v>
      </c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481" t="str">
        <f>IFERROR(VLOOKUP(A24,'Control-EM Enero 2024'!$H$8:$J$25,2,FALSE),"0")</f>
        <v>0</v>
      </c>
      <c r="F24" s="481" t="str">
        <f>IFERROR(VLOOKUP(A24,'Control-EM Enero 2024'!$H$8:$J$25,3,FALSE),"0")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Enero 2024'!$H$8:$J$25,2,FALSE),"0")</f>
        <v>0</v>
      </c>
      <c r="F25" s="481">
        <f>IFERROR(VLOOKUP(A25,'Control-EM Enero 2024'!$H$8:$J$25,3,FALSE),"0")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481" t="str">
        <f>IFERROR(VLOOKUP(A26,'Control-EM Enero 2024'!$H$8:$J$25,2,FALSE),"0")</f>
        <v>0</v>
      </c>
      <c r="F26" s="481" t="str">
        <f>IFERROR(VLOOKUP(A26,'Control-EM Enero 2024'!$H$8:$J$25,3,FALSE),"0")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481" t="str">
        <f>IFERROR(VLOOKUP(A27,'Control-EM Enero 2024'!$H$8:$J$25,2,FALSE),"0")</f>
        <v>0</v>
      </c>
      <c r="F27" s="481" t="str">
        <f>IFERROR(VLOOKUP(A27,'Control-EM Enero 2024'!$H$8:$J$25,3,FALSE),"0")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Enero 2024'!$H$8:$J$25,2,FALSE),"0")</f>
        <v>0</v>
      </c>
      <c r="F28" s="481">
        <f>IFERROR(VLOOKUP(A28,'Control-EM Enero 2024'!$H$8:$J$25,3,FALSE),"0")</f>
        <v>1200</v>
      </c>
      <c r="G28" s="371">
        <f t="shared" si="0"/>
        <v>1200</v>
      </c>
      <c r="H28" s="375" t="s">
        <v>12</v>
      </c>
      <c r="I28" s="238">
        <f t="shared" si="1"/>
        <v>8868</v>
      </c>
      <c r="J28" s="295"/>
      <c r="K28" s="270">
        <f t="shared" si="2"/>
        <v>10068</v>
      </c>
      <c r="L28" s="358"/>
      <c r="M28" s="373" t="s">
        <v>176</v>
      </c>
      <c r="N28" s="372">
        <f t="shared" si="4"/>
        <v>1200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481" t="str">
        <f>IFERROR(VLOOKUP(A29,'Control-EM Enero 2024'!$H$8:$J$25,2,FALSE),"0")</f>
        <v>0</v>
      </c>
      <c r="F29" s="481" t="str">
        <f>IFERROR(VLOOKUP(A29,'Control-EM Enero 2024'!$H$8:$J$25,3,FALSE),"0")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481" t="str">
        <f>IFERROR(VLOOKUP(A30,'Control-EM Enero 2024'!$H$8:$J$25,2,FALSE),"0")</f>
        <v>0</v>
      </c>
      <c r="F30" s="481" t="str">
        <f>IFERROR(VLOOKUP(A30,'Control-EM Enero 2024'!$H$8:$J$25,3,FALSE),"0")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481" t="str">
        <f>IFERROR(VLOOKUP(A31,'Control-EM Enero 2024'!$H$8:$J$25,2,FALSE),"0")</f>
        <v>0</v>
      </c>
      <c r="F31" s="481" t="str">
        <f>IFERROR(VLOOKUP(A31,'Control-EM Enero 2024'!$H$8:$J$25,3,FALSE),"0")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Enero 2024'!$H$8:$J$25,2,FALSE),"0")</f>
        <v>160</v>
      </c>
      <c r="F32" s="481">
        <f>IFERROR(VLOOKUP(A32,'Control-EM Enero 2024'!$H$8:$J$25,3,FALSE),"0")</f>
        <v>0</v>
      </c>
      <c r="G32" s="371">
        <f t="shared" si="0"/>
        <v>160</v>
      </c>
      <c r="H32" s="368" t="s">
        <v>12</v>
      </c>
      <c r="I32" s="238">
        <f t="shared" si="1"/>
        <v>795.19999999999993</v>
      </c>
      <c r="J32" s="295"/>
      <c r="K32" s="270">
        <f t="shared" si="2"/>
        <v>795.19999999999993</v>
      </c>
      <c r="M32" s="373" t="s">
        <v>170</v>
      </c>
      <c r="N32" s="372">
        <f t="shared" si="4"/>
        <v>160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481" t="str">
        <f>IFERROR(VLOOKUP(A33,'Control-EM Enero 2024'!$H$8:$J$25,2,FALSE),"0")</f>
        <v>0</v>
      </c>
      <c r="F33" s="481" t="str">
        <f>IFERROR(VLOOKUP(A33,'Control-EM Enero 2024'!$H$8:$J$25,3,FALSE),"0")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481" t="str">
        <f>IFERROR(VLOOKUP(A34,'Control-EM Enero 2024'!$H$8:$J$25,2,FALSE),"0")</f>
        <v>0</v>
      </c>
      <c r="F34" s="481" t="str">
        <f>IFERROR(VLOOKUP(A34,'Control-EM Enero 2024'!$H$8:$J$25,3,FALSE),"0")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481" t="str">
        <f>IFERROR(VLOOKUP(A35,'Control-EM Enero 2024'!$H$8:$J$25,2,FALSE),"0")</f>
        <v>0</v>
      </c>
      <c r="F35" s="481" t="str">
        <f>IFERROR(VLOOKUP(A35,'Control-EM Enero 2024'!$H$8:$J$25,3,FALSE),"0")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Enero 2024'!$H$8:$J$25,2,FALSE),"0")</f>
        <v>530</v>
      </c>
      <c r="F36" s="481">
        <f>IFERROR(VLOOKUP(A36,'Control-EM Enero 2024'!$H$8:$J$25,3,FALSE),"0")</f>
        <v>0</v>
      </c>
      <c r="G36" s="371">
        <f t="shared" si="0"/>
        <v>530</v>
      </c>
      <c r="H36" s="375" t="s">
        <v>12</v>
      </c>
      <c r="I36" s="238">
        <f t="shared" si="1"/>
        <v>3566.9</v>
      </c>
      <c r="J36" s="295"/>
      <c r="K36" s="270">
        <f t="shared" si="2"/>
        <v>3566.9</v>
      </c>
      <c r="L36" s="358"/>
      <c r="M36" s="373" t="s">
        <v>155</v>
      </c>
      <c r="N36" s="372">
        <f t="shared" si="4"/>
        <v>530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Enero 2024'!$H$8:$J$25,2,FALSE),"0")</f>
        <v>300</v>
      </c>
      <c r="F37" s="481">
        <f>IFERROR(VLOOKUP(A37,'Control-EM Enero 2024'!$H$8:$J$25,3,FALSE),"0")</f>
        <v>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1296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481" t="str">
        <f>IFERROR(VLOOKUP(A38,'Control-EM Enero 2024'!$H$8:$J$25,2,FALSE),"0")</f>
        <v>0</v>
      </c>
      <c r="F38" s="481" t="str">
        <f>IFERROR(VLOOKUP(A38,'Control-EM Enero 2024'!$H$8:$J$25,3,FALSE),"0")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481">
        <f>IFERROR(VLOOKUP(A39,'Control-EM Enero 2024'!$H$8:$J$25,2,FALSE),"0")</f>
        <v>600</v>
      </c>
      <c r="F39" s="481">
        <f>IFERROR(VLOOKUP(A39,'Control-EM Enero 2024'!$H$8:$J$25,3,FALSE),"0")</f>
        <v>0</v>
      </c>
      <c r="G39" s="371">
        <f t="shared" si="0"/>
        <v>600</v>
      </c>
      <c r="H39" s="375" t="s">
        <v>12</v>
      </c>
      <c r="I39" s="238">
        <f t="shared" si="1"/>
        <v>3354</v>
      </c>
      <c r="J39" s="295"/>
      <c r="K39" s="270">
        <f t="shared" si="2"/>
        <v>3354</v>
      </c>
      <c r="M39" s="373" t="s">
        <v>248</v>
      </c>
      <c r="N39" s="372">
        <f t="shared" si="4"/>
        <v>600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Enero 2024'!$H$8:$J$25,2,FALSE),"0")</f>
        <v>0</v>
      </c>
      <c r="F40" s="481">
        <f>IFERROR(VLOOKUP(A40,'Control-EM Enero 2024'!$H$8:$J$25,3,FALSE),"0")</f>
        <v>1250</v>
      </c>
      <c r="G40" s="371">
        <f t="shared" si="0"/>
        <v>1250</v>
      </c>
      <c r="H40" s="368" t="s">
        <v>12</v>
      </c>
      <c r="I40" s="238">
        <f t="shared" si="1"/>
        <v>6825</v>
      </c>
      <c r="J40" s="295"/>
      <c r="K40" s="270">
        <f t="shared" si="2"/>
        <v>8075</v>
      </c>
      <c r="M40" s="373" t="s">
        <v>189</v>
      </c>
      <c r="N40" s="372">
        <f t="shared" si="4"/>
        <v>1250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481">
        <f>IFERROR(VLOOKUP(A41,'Control-EM Enero 2024'!$H$8:$J$25,2,FALSE),"0")</f>
        <v>0</v>
      </c>
      <c r="F41" s="481">
        <f>IFERROR(VLOOKUP(A41,'Control-EM Enero 2024'!$H$8:$J$25,3,FALSE),"0")</f>
        <v>1700</v>
      </c>
      <c r="G41" s="371">
        <f t="shared" si="0"/>
        <v>1700</v>
      </c>
      <c r="H41" s="368" t="s">
        <v>12</v>
      </c>
      <c r="I41" s="238">
        <f t="shared" si="1"/>
        <v>7326.9999999999991</v>
      </c>
      <c r="J41" s="295"/>
      <c r="K41" s="270">
        <f t="shared" si="2"/>
        <v>9027</v>
      </c>
      <c r="M41" s="373" t="s">
        <v>442</v>
      </c>
      <c r="N41" s="372">
        <f t="shared" si="4"/>
        <v>1700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Enero 2024'!$H$8:$J$25,2,FALSE),"0")</f>
        <v>0</v>
      </c>
      <c r="F42" s="481" t="str">
        <f>IFERROR(VLOOKUP(A42,'Control-EM Enero 2024'!$H$8:$J$25,3,FALSE),"0")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Enero 2024'!$H$8:$J$25,2,FALSE),"0")</f>
        <v>160</v>
      </c>
      <c r="F43" s="481">
        <f>IFERROR(VLOOKUP(A43,'Control-EM Enero 2024'!$H$8:$J$25,3,FALSE),"0")</f>
        <v>0</v>
      </c>
      <c r="G43" s="371">
        <f t="shared" si="0"/>
        <v>160</v>
      </c>
      <c r="H43" s="375" t="s">
        <v>12</v>
      </c>
      <c r="I43" s="238">
        <f t="shared" si="1"/>
        <v>656</v>
      </c>
      <c r="J43" s="295"/>
      <c r="K43" s="270">
        <f t="shared" si="2"/>
        <v>656</v>
      </c>
      <c r="M43" s="373" t="s">
        <v>249</v>
      </c>
      <c r="N43" s="372">
        <f t="shared" si="4"/>
        <v>160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481" t="str">
        <f>IFERROR(VLOOKUP(A44,'Control-EM Enero 2024'!$H$8:$J$25,2,FALSE),"0")</f>
        <v>0</v>
      </c>
      <c r="F44" s="481" t="str">
        <f>IFERROR(VLOOKUP(A44,'Control-EM Enero 2024'!$H$8:$J$25,3,FALSE),"0")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481" t="str">
        <f>IFERROR(VLOOKUP(A45,'Control-EM Enero 2024'!$H$8:$J$25,2,FALSE),"0")</f>
        <v>0</v>
      </c>
      <c r="F45" s="481" t="str">
        <f>IFERROR(VLOOKUP(A45,'Control-EM Enero 2024'!$H$8:$J$25,3,FALSE),"0")</f>
        <v>0</v>
      </c>
      <c r="G45" s="371">
        <f t="shared" si="0"/>
        <v>0</v>
      </c>
      <c r="H45" s="368" t="str">
        <f>IFERROR(VLOOKUP(A46,'Control -LR-ES Noviembr2023'!$I$7:$O$22,4,FALSE),"0")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481" t="str">
        <f>IFERROR(VLOOKUP(A46,'Control-EM Enero 2024'!$H$8:$J$25,2,FALSE),"0")</f>
        <v>0</v>
      </c>
      <c r="F46" s="481" t="str">
        <f>IFERROR(VLOOKUP(A46,'Control-EM Enero 2024'!$H$8:$J$25,3,FALSE),"0")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481" t="str">
        <f>IFERROR(VLOOKUP(A47,'Control-EM Enero 2024'!$H$8:$J$25,2,FALSE),"0")</f>
        <v>0</v>
      </c>
      <c r="F47" s="481" t="str">
        <f>IFERROR(VLOOKUP(A47,'Control-EM Enero 2024'!$H$8:$J$25,3,FALSE),"0")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481" t="str">
        <f>IFERROR(VLOOKUP(A48,'Control-EM Enero 2024'!$H$8:$J$25,2,FALSE),"0")</f>
        <v>0</v>
      </c>
      <c r="F48" s="481" t="str">
        <f>IFERROR(VLOOKUP(A48,'Control-EM Enero 2024'!$H$8:$J$25,3,FALSE),"0")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Enero 2024'!$H$8:$J$25,2,FALSE),"0")</f>
        <v>325</v>
      </c>
      <c r="F49" s="481">
        <f>IFERROR(VLOOKUP(A49,'Control-EM Enero 2024'!$H$8:$J$25,3,FALSE),"0")</f>
        <v>0</v>
      </c>
      <c r="G49" s="371">
        <f t="shared" si="0"/>
        <v>325</v>
      </c>
      <c r="H49" s="375" t="s">
        <v>12</v>
      </c>
      <c r="I49" s="238">
        <f t="shared" si="1"/>
        <v>1885</v>
      </c>
      <c r="J49" s="295"/>
      <c r="K49" s="270"/>
      <c r="M49" s="373" t="s">
        <v>345</v>
      </c>
      <c r="N49" s="372">
        <f t="shared" si="4"/>
        <v>325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481" t="str">
        <f>IFERROR(VLOOKUP(A50,'Control-EM Enero 2024'!$H$8:$J$25,2,FALSE),"0")</f>
        <v>0</v>
      </c>
      <c r="F50" s="481" t="str">
        <f>IFERROR(VLOOKUP(A50,'Control-EM Enero 2024'!$H$8:$J$25,3,FALSE),"0")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481" t="str">
        <f>IFERROR(VLOOKUP(A51,'Control-EM Enero 2024'!$H$8:$J$25,2,FALSE),"0")</f>
        <v>0</v>
      </c>
      <c r="F51" s="481" t="str">
        <f>IFERROR(VLOOKUP(A51,'Control-EM Enero 2024'!$H$8:$J$25,3,FALSE),"0")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481" t="str">
        <f>IFERROR(VLOOKUP(A52,'Control-EM Enero 2024'!$H$8:$J$25,2,FALSE),"0")</f>
        <v>0</v>
      </c>
      <c r="F52" s="481" t="str">
        <f>IFERROR(VLOOKUP(A52,'Control-EM Enero 2024'!$H$8:$J$25,3,FALSE),"0")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481" t="str">
        <f>IFERROR(VLOOKUP(A53,'Control-EM Enero 2024'!$H$8:$J$25,2,FALSE),"0")</f>
        <v>0</v>
      </c>
      <c r="F53" s="481" t="str">
        <f>IFERROR(VLOOKUP(A53,'Control-EM Enero 2024'!$H$8:$J$25,3,FALSE),"0")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Enero 2024'!$H$8:$J$25,2,FALSE),"0")</f>
        <v>2055</v>
      </c>
      <c r="F54" s="481">
        <f>IFERROR(VLOOKUP(A54,'Control-EM Enero 2024'!$H$8:$J$25,3,FALSE),"0")</f>
        <v>0</v>
      </c>
      <c r="G54" s="371">
        <f t="shared" si="0"/>
        <v>2055</v>
      </c>
      <c r="H54" s="375" t="s">
        <v>12</v>
      </c>
      <c r="I54" s="238">
        <f t="shared" si="1"/>
        <v>11487.449999999999</v>
      </c>
      <c r="J54" s="295"/>
      <c r="K54" s="295"/>
      <c r="L54" s="295"/>
      <c r="M54" s="373">
        <v>20002380</v>
      </c>
      <c r="N54" s="372">
        <f t="shared" si="4"/>
        <v>2055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Enero 2024'!$H$8:$J$25,2,FALSE),"0")</f>
        <v>2755</v>
      </c>
      <c r="F55" s="481">
        <f>IFERROR(VLOOKUP(A55,'Control-EM Enero 2024'!$H$8:$J$25,3,FALSE),"0")</f>
        <v>0</v>
      </c>
      <c r="G55" s="371">
        <f t="shared" si="0"/>
        <v>2755</v>
      </c>
      <c r="H55" s="375" t="s">
        <v>12</v>
      </c>
      <c r="I55" s="238">
        <f>IFERROR(+D55*G55,"")</f>
        <v>13582.15</v>
      </c>
      <c r="J55" s="295"/>
      <c r="K55" s="295"/>
      <c r="L55" s="295"/>
      <c r="M55" s="373">
        <v>20002186</v>
      </c>
      <c r="N55" s="372">
        <f t="shared" si="4"/>
        <v>2755</v>
      </c>
    </row>
    <row r="56" spans="1:23" s="268" customFormat="1" ht="30" customHeight="1" x14ac:dyDescent="0.2">
      <c r="A56" s="473"/>
      <c r="B56" s="269"/>
      <c r="C56" s="592" t="s">
        <v>11</v>
      </c>
      <c r="D56" s="593"/>
      <c r="E56" s="326">
        <f>SUM(E8:E55)</f>
        <v>11275</v>
      </c>
      <c r="F56" s="326">
        <f>SUM(F8:F55)</f>
        <v>9410</v>
      </c>
      <c r="G56" s="333">
        <f>SUM(G8:G55)</f>
        <v>20685</v>
      </c>
      <c r="H56" s="390" t="s">
        <v>12</v>
      </c>
      <c r="I56" s="333">
        <f>SUM(I8:I55)</f>
        <v>90634.749999999985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45"/>
      <c r="D57" s="545"/>
      <c r="E57" s="545"/>
      <c r="F57" s="545"/>
      <c r="G57" s="546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595" t="s">
        <v>293</v>
      </c>
      <c r="D58" s="596"/>
      <c r="E58" s="596"/>
      <c r="F58" s="596"/>
      <c r="G58" s="597"/>
      <c r="H58" s="273">
        <f>I58/I58</f>
        <v>1</v>
      </c>
      <c r="I58" s="309">
        <f>I56</f>
        <v>90634.749999999985</v>
      </c>
      <c r="J58" s="493">
        <v>80098634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03">
        <v>500000000</v>
      </c>
      <c r="C59" s="555" t="s">
        <v>307</v>
      </c>
      <c r="D59" s="596"/>
      <c r="E59" s="596"/>
      <c r="F59" s="596"/>
      <c r="G59" s="597"/>
      <c r="H59" s="273">
        <f>I59/I58</f>
        <v>0.56459084401954007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51171.55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03"/>
      <c r="C60" s="558" t="s">
        <v>308</v>
      </c>
      <c r="D60" s="599"/>
      <c r="E60" s="599"/>
      <c r="F60" s="599"/>
      <c r="G60" s="600"/>
      <c r="H60" s="273">
        <f>I60/I58</f>
        <v>0.43540915598046009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39463.199999999997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03"/>
      <c r="C61" s="274"/>
      <c r="D61" s="145"/>
      <c r="E61" s="275"/>
      <c r="G61" s="276">
        <f>I59+I60</f>
        <v>90634.75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03"/>
      <c r="C62" s="602" t="s">
        <v>303</v>
      </c>
      <c r="D62" s="579"/>
      <c r="E62" s="579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80098636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03"/>
      <c r="C63" s="602" t="s">
        <v>302</v>
      </c>
      <c r="D63" s="579"/>
      <c r="E63" s="579"/>
      <c r="F63" s="515">
        <v>4072360.2752298755</v>
      </c>
      <c r="G63" s="279">
        <v>0.6</v>
      </c>
      <c r="H63" s="368" t="s">
        <v>10</v>
      </c>
      <c r="I63" s="482">
        <f>(F63*G63)</f>
        <v>2443416.1651379252</v>
      </c>
      <c r="J63" s="493">
        <v>80098635</v>
      </c>
      <c r="K63" s="410"/>
      <c r="L63" s="381"/>
      <c r="M63" s="342">
        <v>20002369</v>
      </c>
      <c r="N63" s="343">
        <f>F63</f>
        <v>4072360.2752298755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61" t="s">
        <v>296</v>
      </c>
      <c r="C65" s="561"/>
      <c r="D65" s="561"/>
      <c r="E65" s="561"/>
      <c r="F65" s="561"/>
      <c r="G65" s="281" t="s">
        <v>8</v>
      </c>
      <c r="H65" s="540">
        <f>I62+I58</f>
        <v>91891.737999999983</v>
      </c>
      <c r="I65" s="541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61" t="s">
        <v>15</v>
      </c>
      <c r="C66" s="561"/>
      <c r="D66" s="561"/>
      <c r="E66" s="561"/>
      <c r="F66" s="561"/>
      <c r="G66" s="283" t="s">
        <v>9</v>
      </c>
      <c r="H66" s="540">
        <f>I63</f>
        <v>2443416.1651379252</v>
      </c>
      <c r="I66" s="541"/>
      <c r="J66" s="298">
        <f>H66/350</f>
        <v>6981.1890432512146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98872.927043251198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77" t="s">
        <v>17</v>
      </c>
      <c r="F74" s="577"/>
      <c r="G74" s="577"/>
      <c r="H74" s="577"/>
      <c r="I74" s="578"/>
      <c r="J74" s="5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200"/>
        <filter val="1250"/>
        <filter val="160"/>
        <filter val="1700"/>
        <filter val="20.685,00"/>
        <filter val="2055"/>
        <filter val="2285"/>
        <filter val="260"/>
        <filter val="2755"/>
        <filter val="300"/>
        <filter val="325"/>
        <filter val="4455"/>
        <filter val="530"/>
        <filter val="600"/>
        <filter val="805"/>
        <filter val="900"/>
        <filter val="945"/>
        <filter val="USD 90.634,75"/>
      </filters>
    </filterColumn>
  </autoFilter>
  <mergeCells count="17">
    <mergeCell ref="B65:F65"/>
    <mergeCell ref="H65:I65"/>
    <mergeCell ref="B66:F66"/>
    <mergeCell ref="H66:I66"/>
    <mergeCell ref="E74:I74"/>
    <mergeCell ref="C58:G58"/>
    <mergeCell ref="B59:B63"/>
    <mergeCell ref="C59:G59"/>
    <mergeCell ref="C60:G60"/>
    <mergeCell ref="C62:E62"/>
    <mergeCell ref="C63:E63"/>
    <mergeCell ref="B2:I2"/>
    <mergeCell ref="B3:I3"/>
    <mergeCell ref="B4:I4"/>
    <mergeCell ref="B5:I5"/>
    <mergeCell ref="C56:D56"/>
    <mergeCell ref="C57:G5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25D4-EA47-4C43-9AEA-16D6362AE008}">
  <sheetPr>
    <pageSetUpPr fitToPage="1"/>
  </sheetPr>
  <dimension ref="A1:M97"/>
  <sheetViews>
    <sheetView zoomScaleNormal="100" workbookViewId="0">
      <selection activeCell="E39" sqref="E39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20" style="393" bestFit="1" customWidth="1"/>
    <col min="4" max="4" width="38.140625" style="393" customWidth="1"/>
    <col min="5" max="5" width="12.7109375" style="393" bestFit="1" customWidth="1"/>
    <col min="6" max="6" width="11" style="356" bestFit="1" customWidth="1"/>
    <col min="7" max="7" width="12.140625" style="365" customWidth="1"/>
    <col min="8" max="8" width="25.85546875" style="356" bestFit="1" customWidth="1"/>
    <col min="9" max="9" width="23" style="365" bestFit="1" customWidth="1"/>
    <col min="10" max="10" width="11.85546875" style="365" bestFit="1" customWidth="1"/>
    <col min="11" max="11" width="13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6" t="s">
        <v>309</v>
      </c>
    </row>
    <row r="4" spans="2:13" x14ac:dyDescent="0.2">
      <c r="B4" s="368"/>
      <c r="C4" s="438"/>
      <c r="D4" s="368" t="s">
        <v>357</v>
      </c>
      <c r="E4" s="368">
        <v>260</v>
      </c>
      <c r="F4" s="368" t="s">
        <v>286</v>
      </c>
      <c r="G4" s="393"/>
    </row>
    <row r="5" spans="2:13" x14ac:dyDescent="0.2">
      <c r="B5" s="368"/>
      <c r="C5" s="438"/>
      <c r="D5" s="368" t="s">
        <v>424</v>
      </c>
      <c r="E5" s="368">
        <v>1700</v>
      </c>
      <c r="F5" s="368" t="s">
        <v>457</v>
      </c>
      <c r="G5" s="393"/>
    </row>
    <row r="6" spans="2:13" x14ac:dyDescent="0.2">
      <c r="B6" s="368"/>
      <c r="C6" s="438"/>
      <c r="D6" s="368" t="s">
        <v>63</v>
      </c>
      <c r="E6" s="368">
        <v>900</v>
      </c>
      <c r="F6" s="368" t="s">
        <v>457</v>
      </c>
      <c r="G6" s="393"/>
      <c r="H6" t="s">
        <v>25</v>
      </c>
      <c r="I6" t="s">
        <v>129</v>
      </c>
      <c r="J6"/>
      <c r="K6"/>
      <c r="L6"/>
      <c r="M6" s="356"/>
    </row>
    <row r="7" spans="2:13" x14ac:dyDescent="0.2">
      <c r="B7" s="368"/>
      <c r="C7" s="438"/>
      <c r="D7" s="368" t="s">
        <v>30</v>
      </c>
      <c r="E7" s="368">
        <v>900</v>
      </c>
      <c r="F7" s="368" t="s">
        <v>457</v>
      </c>
      <c r="G7" s="393"/>
      <c r="H7" t="s">
        <v>23</v>
      </c>
      <c r="I7" t="s">
        <v>286</v>
      </c>
      <c r="J7" t="s">
        <v>457</v>
      </c>
      <c r="K7" t="s">
        <v>24</v>
      </c>
      <c r="L7"/>
      <c r="M7" s="356"/>
    </row>
    <row r="8" spans="2:13" x14ac:dyDescent="0.2">
      <c r="B8" s="368"/>
      <c r="C8" s="438"/>
      <c r="D8" s="368" t="s">
        <v>30</v>
      </c>
      <c r="E8" s="368">
        <v>45</v>
      </c>
      <c r="F8" s="368" t="s">
        <v>286</v>
      </c>
      <c r="H8" s="54" t="s">
        <v>357</v>
      </c>
      <c r="I8" s="499">
        <v>260</v>
      </c>
      <c r="J8" s="499"/>
      <c r="K8" s="499">
        <v>260</v>
      </c>
      <c r="L8"/>
      <c r="M8" s="356"/>
    </row>
    <row r="9" spans="2:13" x14ac:dyDescent="0.2">
      <c r="B9" s="368"/>
      <c r="C9" s="438"/>
      <c r="D9" s="368" t="s">
        <v>32</v>
      </c>
      <c r="E9" s="368">
        <v>790</v>
      </c>
      <c r="F9" s="368" t="s">
        <v>286</v>
      </c>
      <c r="H9" s="54" t="s">
        <v>424</v>
      </c>
      <c r="I9" s="499"/>
      <c r="J9" s="499">
        <v>1700</v>
      </c>
      <c r="K9" s="499">
        <v>1700</v>
      </c>
      <c r="L9"/>
      <c r="M9" s="356"/>
    </row>
    <row r="10" spans="2:13" x14ac:dyDescent="0.2">
      <c r="B10" s="368"/>
      <c r="C10" s="438"/>
      <c r="D10" s="368" t="s">
        <v>32</v>
      </c>
      <c r="E10" s="368">
        <v>3460</v>
      </c>
      <c r="F10" s="368" t="s">
        <v>457</v>
      </c>
      <c r="H10" s="54" t="s">
        <v>63</v>
      </c>
      <c r="I10" s="499"/>
      <c r="J10" s="499">
        <v>900</v>
      </c>
      <c r="K10" s="499">
        <v>900</v>
      </c>
      <c r="L10"/>
      <c r="M10" s="356"/>
    </row>
    <row r="11" spans="2:13" x14ac:dyDescent="0.2">
      <c r="B11" s="368"/>
      <c r="C11" s="438"/>
      <c r="D11" s="368" t="s">
        <v>32</v>
      </c>
      <c r="E11" s="368">
        <v>205</v>
      </c>
      <c r="F11" s="368" t="s">
        <v>286</v>
      </c>
      <c r="H11" s="54" t="s">
        <v>30</v>
      </c>
      <c r="I11" s="499">
        <v>45</v>
      </c>
      <c r="J11" s="499">
        <v>900</v>
      </c>
      <c r="K11" s="499">
        <v>945</v>
      </c>
      <c r="L11"/>
      <c r="M11" s="356"/>
    </row>
    <row r="12" spans="2:13" x14ac:dyDescent="0.2">
      <c r="B12" s="368"/>
      <c r="C12" s="438"/>
      <c r="D12" s="368" t="s">
        <v>142</v>
      </c>
      <c r="E12" s="368">
        <v>1200</v>
      </c>
      <c r="F12" s="368" t="s">
        <v>457</v>
      </c>
      <c r="H12" s="54" t="s">
        <v>32</v>
      </c>
      <c r="I12" s="499">
        <v>995</v>
      </c>
      <c r="J12" s="499">
        <v>3460</v>
      </c>
      <c r="K12" s="499">
        <v>4455</v>
      </c>
      <c r="L12"/>
      <c r="M12" s="356"/>
    </row>
    <row r="13" spans="2:13" x14ac:dyDescent="0.2">
      <c r="B13" s="368"/>
      <c r="C13" s="438"/>
      <c r="D13" s="368" t="s">
        <v>77</v>
      </c>
      <c r="E13" s="368">
        <v>1250</v>
      </c>
      <c r="F13" s="368" t="s">
        <v>457</v>
      </c>
      <c r="H13" s="247" t="s">
        <v>142</v>
      </c>
      <c r="I13" s="500"/>
      <c r="J13" s="500">
        <v>1200</v>
      </c>
      <c r="K13" s="500">
        <v>1200</v>
      </c>
      <c r="L13"/>
      <c r="M13" s="356"/>
    </row>
    <row r="14" spans="2:13" x14ac:dyDescent="0.2">
      <c r="B14" s="368"/>
      <c r="C14" s="438"/>
      <c r="D14" s="368" t="s">
        <v>37</v>
      </c>
      <c r="E14" s="368">
        <v>2285</v>
      </c>
      <c r="F14" s="368" t="s">
        <v>286</v>
      </c>
      <c r="H14" s="54" t="s">
        <v>77</v>
      </c>
      <c r="I14" s="499"/>
      <c r="J14" s="499">
        <v>1250</v>
      </c>
      <c r="K14" s="499">
        <v>1250</v>
      </c>
      <c r="L14"/>
      <c r="M14" s="356"/>
    </row>
    <row r="15" spans="2:13" x14ac:dyDescent="0.2">
      <c r="B15" s="368"/>
      <c r="C15" s="438"/>
      <c r="D15" s="368" t="s">
        <v>366</v>
      </c>
      <c r="E15" s="368">
        <v>160</v>
      </c>
      <c r="F15" s="368" t="s">
        <v>286</v>
      </c>
      <c r="H15" s="54" t="s">
        <v>37</v>
      </c>
      <c r="I15" s="499">
        <v>2285</v>
      </c>
      <c r="J15" s="499"/>
      <c r="K15" s="499">
        <v>2285</v>
      </c>
      <c r="L15"/>
      <c r="M15" s="356"/>
    </row>
    <row r="16" spans="2:13" x14ac:dyDescent="0.2">
      <c r="B16" s="368"/>
      <c r="C16" s="438"/>
      <c r="D16" s="368" t="s">
        <v>369</v>
      </c>
      <c r="E16" s="368">
        <v>530</v>
      </c>
      <c r="F16" s="368" t="s">
        <v>286</v>
      </c>
      <c r="H16" s="54" t="s">
        <v>366</v>
      </c>
      <c r="I16" s="499">
        <v>160</v>
      </c>
      <c r="J16" s="499"/>
      <c r="K16" s="499">
        <v>160</v>
      </c>
      <c r="L16"/>
      <c r="M16" s="356"/>
    </row>
    <row r="17" spans="1:13" x14ac:dyDescent="0.2">
      <c r="B17" s="368"/>
      <c r="C17" s="438"/>
      <c r="D17" s="368" t="s">
        <v>370</v>
      </c>
      <c r="E17" s="368">
        <v>300</v>
      </c>
      <c r="F17" s="368" t="s">
        <v>286</v>
      </c>
      <c r="H17" s="54" t="s">
        <v>369</v>
      </c>
      <c r="I17" s="499">
        <v>530</v>
      </c>
      <c r="J17" s="499"/>
      <c r="K17" s="499">
        <v>530</v>
      </c>
      <c r="L17"/>
      <c r="M17" s="356"/>
    </row>
    <row r="18" spans="1:13" x14ac:dyDescent="0.2">
      <c r="B18" s="368"/>
      <c r="C18" s="438"/>
      <c r="D18" s="368" t="s">
        <v>356</v>
      </c>
      <c r="E18" s="368">
        <v>805</v>
      </c>
      <c r="F18" s="368" t="s">
        <v>286</v>
      </c>
      <c r="H18" s="54" t="s">
        <v>370</v>
      </c>
      <c r="I18" s="499">
        <v>300</v>
      </c>
      <c r="J18" s="499"/>
      <c r="K18" s="499">
        <v>300</v>
      </c>
      <c r="L18"/>
      <c r="M18" s="356"/>
    </row>
    <row r="19" spans="1:13" x14ac:dyDescent="0.2">
      <c r="B19" s="368"/>
      <c r="C19" s="438"/>
      <c r="D19" s="368" t="s">
        <v>372</v>
      </c>
      <c r="E19" s="368">
        <v>600</v>
      </c>
      <c r="F19" s="368" t="s">
        <v>286</v>
      </c>
      <c r="H19" s="54" t="s">
        <v>356</v>
      </c>
      <c r="I19" s="499">
        <v>805</v>
      </c>
      <c r="J19" s="499"/>
      <c r="K19" s="499">
        <v>805</v>
      </c>
      <c r="L19"/>
      <c r="M19" s="356"/>
    </row>
    <row r="20" spans="1:13" x14ac:dyDescent="0.2">
      <c r="B20" s="368"/>
      <c r="C20" s="438"/>
      <c r="D20" s="368" t="s">
        <v>340</v>
      </c>
      <c r="E20" s="368">
        <v>325</v>
      </c>
      <c r="F20" s="368" t="s">
        <v>286</v>
      </c>
      <c r="H20" s="54" t="s">
        <v>372</v>
      </c>
      <c r="I20" s="499">
        <v>600</v>
      </c>
      <c r="J20" s="499"/>
      <c r="K20" s="499">
        <v>600</v>
      </c>
      <c r="L20"/>
      <c r="M20" s="356"/>
    </row>
    <row r="21" spans="1:13" x14ac:dyDescent="0.2">
      <c r="B21" s="368"/>
      <c r="C21" s="438"/>
      <c r="D21" s="368" t="s">
        <v>375</v>
      </c>
      <c r="E21" s="368">
        <v>160</v>
      </c>
      <c r="F21" s="368" t="s">
        <v>286</v>
      </c>
      <c r="H21" s="54" t="s">
        <v>340</v>
      </c>
      <c r="I21" s="499">
        <v>325</v>
      </c>
      <c r="J21" s="499"/>
      <c r="K21" s="499">
        <v>325</v>
      </c>
      <c r="L21"/>
      <c r="M21" s="356"/>
    </row>
    <row r="22" spans="1:13" s="393" customFormat="1" x14ac:dyDescent="0.2">
      <c r="A22" s="356"/>
      <c r="B22" s="368"/>
      <c r="C22" s="438"/>
      <c r="D22" s="368" t="s">
        <v>384</v>
      </c>
      <c r="E22" s="368">
        <v>2055</v>
      </c>
      <c r="F22" s="368" t="s">
        <v>286</v>
      </c>
      <c r="G22" s="365"/>
      <c r="H22" s="54" t="s">
        <v>375</v>
      </c>
      <c r="I22" s="499">
        <v>160</v>
      </c>
      <c r="J22" s="499"/>
      <c r="K22" s="499">
        <v>160</v>
      </c>
      <c r="L22"/>
      <c r="M22" s="356"/>
    </row>
    <row r="23" spans="1:13" s="393" customFormat="1" x14ac:dyDescent="0.2">
      <c r="A23" s="356"/>
      <c r="B23" s="368"/>
      <c r="C23" s="438"/>
      <c r="D23" s="368" t="s">
        <v>228</v>
      </c>
      <c r="E23" s="368">
        <v>2755</v>
      </c>
      <c r="F23" s="368" t="s">
        <v>286</v>
      </c>
      <c r="G23" s="365"/>
      <c r="H23" s="54" t="s">
        <v>384</v>
      </c>
      <c r="I23" s="499">
        <v>2055</v>
      </c>
      <c r="J23" s="499"/>
      <c r="K23" s="499">
        <v>2055</v>
      </c>
      <c r="L23"/>
      <c r="M23" s="356"/>
    </row>
    <row r="24" spans="1:13" s="393" customFormat="1" ht="13.5" thickBot="1" x14ac:dyDescent="0.25">
      <c r="A24" s="356"/>
      <c r="B24" s="368"/>
      <c r="C24" s="438"/>
      <c r="D24" s="368"/>
      <c r="E24" s="368"/>
      <c r="F24" s="368"/>
      <c r="G24" s="365"/>
      <c r="H24" s="54" t="s">
        <v>228</v>
      </c>
      <c r="I24" s="499">
        <v>2755</v>
      </c>
      <c r="J24" s="499"/>
      <c r="K24" s="499">
        <v>2755</v>
      </c>
      <c r="L24"/>
      <c r="M24" s="356"/>
    </row>
    <row r="25" spans="1:13" s="393" customFormat="1" ht="13.5" thickBot="1" x14ac:dyDescent="0.25">
      <c r="A25" s="356"/>
      <c r="B25" s="368"/>
      <c r="C25" s="438"/>
      <c r="D25" s="368"/>
      <c r="E25" s="368"/>
      <c r="F25" s="368"/>
      <c r="G25" s="365"/>
      <c r="H25" s="319" t="s">
        <v>24</v>
      </c>
      <c r="I25" s="501">
        <v>11275</v>
      </c>
      <c r="J25" s="502">
        <v>9410</v>
      </c>
      <c r="K25" s="503">
        <v>20685</v>
      </c>
      <c r="L25"/>
      <c r="M25" s="356"/>
    </row>
    <row r="26" spans="1:13" s="393" customFormat="1" x14ac:dyDescent="0.2">
      <c r="A26" s="356"/>
      <c r="B26" s="368"/>
      <c r="C26" s="438"/>
      <c r="D26" s="368"/>
      <c r="E26" s="368"/>
      <c r="F26" s="368"/>
      <c r="G26" s="365"/>
      <c r="H26"/>
      <c r="I26"/>
      <c r="J26"/>
      <c r="K26"/>
      <c r="L26"/>
    </row>
    <row r="27" spans="1:13" s="393" customFormat="1" x14ac:dyDescent="0.2">
      <c r="A27" s="356"/>
      <c r="B27" s="368"/>
      <c r="C27" s="438"/>
      <c r="D27" s="495"/>
      <c r="F27" s="368"/>
      <c r="G27" s="365"/>
      <c r="H27"/>
      <c r="I27"/>
      <c r="J27"/>
      <c r="K27"/>
      <c r="L27"/>
    </row>
    <row r="28" spans="1:13" s="393" customFormat="1" x14ac:dyDescent="0.2">
      <c r="A28" s="356"/>
      <c r="B28" s="368"/>
      <c r="C28" s="438"/>
      <c r="D28" s="368"/>
      <c r="E28" s="368"/>
      <c r="F28" s="368"/>
      <c r="G28" s="365"/>
      <c r="H28"/>
      <c r="I28"/>
      <c r="J28"/>
      <c r="K28"/>
      <c r="L28"/>
    </row>
    <row r="29" spans="1:13" s="393" customFormat="1" x14ac:dyDescent="0.2">
      <c r="A29" s="356"/>
      <c r="C29" s="356"/>
      <c r="D29" s="356"/>
      <c r="E29" s="356"/>
      <c r="F29" s="356"/>
      <c r="G29" s="365"/>
      <c r="H29"/>
      <c r="I29"/>
      <c r="J29"/>
      <c r="K29"/>
      <c r="L29"/>
    </row>
    <row r="30" spans="1:13" s="393" customFormat="1" x14ac:dyDescent="0.2">
      <c r="A30" s="356"/>
      <c r="B30" s="356"/>
      <c r="C30" s="356"/>
      <c r="D30" s="356"/>
      <c r="E30" s="356"/>
      <c r="F30" s="356"/>
      <c r="G30" s="365"/>
      <c r="H30"/>
      <c r="I30"/>
      <c r="J30"/>
      <c r="K30"/>
      <c r="L30"/>
    </row>
    <row r="31" spans="1:13" s="393" customFormat="1" x14ac:dyDescent="0.2">
      <c r="A31" s="356"/>
      <c r="B31" s="356"/>
      <c r="C31" s="356"/>
      <c r="D31" s="356"/>
      <c r="E31" s="356"/>
      <c r="F31" s="356"/>
      <c r="G31" s="365"/>
      <c r="H31"/>
      <c r="I31"/>
      <c r="J31"/>
      <c r="K31"/>
      <c r="L31"/>
    </row>
    <row r="32" spans="1:13" s="393" customFormat="1" x14ac:dyDescent="0.2">
      <c r="A32" s="356"/>
      <c r="B32" s="356"/>
      <c r="C32" s="356"/>
      <c r="D32" s="356"/>
      <c r="E32" s="356"/>
      <c r="F32" s="356"/>
      <c r="G32" s="365"/>
      <c r="H32"/>
      <c r="I32"/>
      <c r="J32"/>
      <c r="K32"/>
      <c r="L32"/>
    </row>
    <row r="33" spans="1:11" s="393" customFormat="1" x14ac:dyDescent="0.2">
      <c r="A33" s="356"/>
      <c r="B33" s="356"/>
      <c r="C33" s="356"/>
      <c r="D33" s="356"/>
      <c r="E33" s="356"/>
      <c r="F33" s="356"/>
      <c r="G33" s="365"/>
      <c r="H33" s="356"/>
      <c r="I33" s="365"/>
      <c r="J33" s="365"/>
      <c r="K33" s="365"/>
    </row>
    <row r="34" spans="1:11" s="393" customFormat="1" x14ac:dyDescent="0.2">
      <c r="A34" s="356"/>
      <c r="B34" s="356"/>
      <c r="C34" s="356"/>
      <c r="D34" s="356"/>
      <c r="E34" s="356"/>
      <c r="F34" s="356"/>
      <c r="G34" s="365"/>
      <c r="H34" s="356"/>
      <c r="I34" s="365"/>
      <c r="J34" s="365"/>
      <c r="K34" s="365"/>
    </row>
    <row r="35" spans="1:11" s="393" customFormat="1" x14ac:dyDescent="0.2">
      <c r="A35" s="356"/>
      <c r="B35" s="356"/>
      <c r="C35" s="356"/>
      <c r="D35" s="356"/>
      <c r="E35" s="356"/>
      <c r="F35" s="356"/>
      <c r="G35" s="365"/>
      <c r="H35" s="356"/>
      <c r="I35" s="365"/>
      <c r="J35" s="365"/>
      <c r="K35" s="365"/>
    </row>
    <row r="36" spans="1:11" s="393" customFormat="1" x14ac:dyDescent="0.2">
      <c r="A36" s="356"/>
      <c r="B36" s="356"/>
      <c r="C36" s="356"/>
      <c r="D36" s="356"/>
      <c r="E36" s="356"/>
      <c r="F36" s="356"/>
      <c r="G36" s="365"/>
      <c r="H36" s="356"/>
      <c r="I36" s="365"/>
      <c r="J36" s="365"/>
      <c r="K36" s="365"/>
    </row>
    <row r="37" spans="1:11" s="393" customFormat="1" x14ac:dyDescent="0.2">
      <c r="A37" s="356"/>
      <c r="B37" s="356"/>
      <c r="C37" s="356"/>
      <c r="D37" s="356"/>
      <c r="E37" s="356"/>
      <c r="F37" s="356"/>
      <c r="G37" s="365"/>
      <c r="H37" s="356"/>
      <c r="I37" s="365"/>
      <c r="J37" s="365"/>
      <c r="K37" s="365"/>
    </row>
    <row r="38" spans="1:11" s="393" customFormat="1" x14ac:dyDescent="0.2">
      <c r="A38" s="356"/>
      <c r="B38" s="356"/>
      <c r="C38" s="356"/>
      <c r="D38" s="356"/>
      <c r="E38" s="356"/>
      <c r="F38" s="356"/>
      <c r="G38" s="365"/>
      <c r="H38" s="356"/>
      <c r="I38" s="365"/>
      <c r="J38" s="365"/>
      <c r="K38" s="365"/>
    </row>
    <row r="39" spans="1:11" s="393" customFormat="1" x14ac:dyDescent="0.2">
      <c r="A39" s="356"/>
      <c r="B39" s="356"/>
      <c r="C39" s="356"/>
      <c r="D39" s="356"/>
      <c r="E39" s="356"/>
      <c r="F39" s="356"/>
      <c r="G39" s="365"/>
      <c r="H39" s="356"/>
      <c r="I39" s="365"/>
      <c r="J39" s="365"/>
      <c r="K39" s="365"/>
    </row>
    <row r="40" spans="1:11" s="393" customFormat="1" x14ac:dyDescent="0.2">
      <c r="A40" s="356"/>
      <c r="B40" s="356"/>
      <c r="C40" s="356"/>
      <c r="D40" s="356"/>
      <c r="E40" s="356"/>
      <c r="F40" s="356"/>
      <c r="G40" s="365"/>
      <c r="H40" s="356"/>
      <c r="I40" s="365"/>
      <c r="J40" s="365"/>
      <c r="K40" s="365"/>
    </row>
    <row r="41" spans="1:11" x14ac:dyDescent="0.2">
      <c r="B41" s="66" t="s">
        <v>32</v>
      </c>
      <c r="C41" s="356" t="s">
        <v>286</v>
      </c>
      <c r="D41" s="356"/>
      <c r="E41" s="356"/>
    </row>
    <row r="42" spans="1:11" x14ac:dyDescent="0.2">
      <c r="B42" s="66" t="s">
        <v>31</v>
      </c>
      <c r="C42" s="356" t="s">
        <v>457</v>
      </c>
      <c r="D42" s="356"/>
      <c r="E42" s="356"/>
    </row>
    <row r="43" spans="1:11" x14ac:dyDescent="0.2">
      <c r="B43" s="66" t="s">
        <v>37</v>
      </c>
      <c r="C43" s="356"/>
      <c r="D43" s="356"/>
      <c r="E43" s="356"/>
    </row>
    <row r="44" spans="1:11" x14ac:dyDescent="0.2">
      <c r="B44" s="66" t="s">
        <v>353</v>
      </c>
      <c r="C44" s="356"/>
      <c r="D44" s="356"/>
      <c r="E44" s="356"/>
    </row>
    <row r="45" spans="1:11" x14ac:dyDescent="0.2">
      <c r="B45" s="66" t="s">
        <v>354</v>
      </c>
      <c r="C45" s="356"/>
      <c r="D45" s="356"/>
      <c r="E45" s="356"/>
    </row>
    <row r="46" spans="1:11" x14ac:dyDescent="0.2">
      <c r="B46" s="66" t="s">
        <v>355</v>
      </c>
    </row>
    <row r="47" spans="1:11" x14ac:dyDescent="0.2">
      <c r="B47" s="66" t="s">
        <v>356</v>
      </c>
    </row>
    <row r="48" spans="1:11" x14ac:dyDescent="0.2">
      <c r="B48" s="66" t="s">
        <v>357</v>
      </c>
    </row>
    <row r="49" spans="2:2" x14ac:dyDescent="0.2">
      <c r="B49" s="66" t="s">
        <v>358</v>
      </c>
    </row>
    <row r="50" spans="2:2" x14ac:dyDescent="0.2">
      <c r="B50" s="66" t="s">
        <v>359</v>
      </c>
    </row>
    <row r="51" spans="2:2" x14ac:dyDescent="0.2">
      <c r="B51" s="66" t="s">
        <v>30</v>
      </c>
    </row>
    <row r="52" spans="2:2" x14ac:dyDescent="0.2">
      <c r="B52" s="66" t="s">
        <v>34</v>
      </c>
    </row>
    <row r="53" spans="2:2" x14ac:dyDescent="0.2">
      <c r="B53" s="66" t="s">
        <v>33</v>
      </c>
    </row>
    <row r="54" spans="2:2" x14ac:dyDescent="0.2">
      <c r="B54" s="66" t="s">
        <v>360</v>
      </c>
    </row>
    <row r="55" spans="2:2" x14ac:dyDescent="0.2">
      <c r="B55" s="66" t="s">
        <v>361</v>
      </c>
    </row>
    <row r="56" spans="2:2" x14ac:dyDescent="0.2">
      <c r="B56" s="66" t="s">
        <v>362</v>
      </c>
    </row>
    <row r="57" spans="2:2" x14ac:dyDescent="0.2">
      <c r="B57" s="66" t="s">
        <v>63</v>
      </c>
    </row>
    <row r="58" spans="2:2" x14ac:dyDescent="0.2">
      <c r="B58" s="66" t="s">
        <v>363</v>
      </c>
    </row>
    <row r="59" spans="2:2" x14ac:dyDescent="0.2">
      <c r="B59" s="66" t="s">
        <v>65</v>
      </c>
    </row>
    <row r="60" spans="2:2" x14ac:dyDescent="0.2">
      <c r="B60" s="66" t="s">
        <v>142</v>
      </c>
    </row>
    <row r="61" spans="2:2" x14ac:dyDescent="0.2">
      <c r="B61" s="66" t="s">
        <v>364</v>
      </c>
    </row>
    <row r="62" spans="2:2" x14ac:dyDescent="0.2">
      <c r="B62" s="66" t="s">
        <v>365</v>
      </c>
    </row>
    <row r="63" spans="2:2" x14ac:dyDescent="0.2">
      <c r="B63" s="66" t="s">
        <v>69</v>
      </c>
    </row>
    <row r="64" spans="2:2" x14ac:dyDescent="0.2">
      <c r="B64" s="66" t="s">
        <v>366</v>
      </c>
    </row>
    <row r="65" spans="1:13" x14ac:dyDescent="0.2">
      <c r="B65" s="66" t="s">
        <v>367</v>
      </c>
    </row>
    <row r="66" spans="1:13" s="365" customFormat="1" x14ac:dyDescent="0.2">
      <c r="A66" s="356"/>
      <c r="B66" s="66" t="s">
        <v>368</v>
      </c>
      <c r="C66" s="393"/>
      <c r="D66" s="393"/>
      <c r="E66" s="393"/>
      <c r="F66" s="356"/>
      <c r="H66" s="356"/>
      <c r="L66" s="393"/>
      <c r="M66" s="393"/>
    </row>
    <row r="67" spans="1:13" s="365" customFormat="1" x14ac:dyDescent="0.2">
      <c r="A67" s="356"/>
      <c r="B67" s="66" t="s">
        <v>73</v>
      </c>
      <c r="C67" s="393"/>
      <c r="D67" s="393"/>
      <c r="E67" s="393"/>
      <c r="F67" s="356"/>
      <c r="H67" s="356"/>
      <c r="L67" s="393"/>
      <c r="M67" s="393"/>
    </row>
    <row r="68" spans="1:13" s="393" customFormat="1" x14ac:dyDescent="0.2">
      <c r="A68" s="356"/>
      <c r="B68" s="66" t="s">
        <v>369</v>
      </c>
      <c r="F68" s="356"/>
      <c r="G68" s="365"/>
      <c r="H68" s="356"/>
      <c r="I68" s="365"/>
      <c r="J68" s="365"/>
    </row>
    <row r="69" spans="1:13" s="393" customFormat="1" x14ac:dyDescent="0.2">
      <c r="A69" s="356"/>
      <c r="B69" s="66" t="s">
        <v>370</v>
      </c>
      <c r="F69" s="356"/>
      <c r="G69" s="365"/>
      <c r="H69" s="356"/>
      <c r="I69" s="365"/>
      <c r="J69" s="365"/>
    </row>
    <row r="70" spans="1:13" s="393" customFormat="1" x14ac:dyDescent="0.2">
      <c r="A70" s="356"/>
      <c r="B70" s="66" t="s">
        <v>371</v>
      </c>
      <c r="F70" s="356"/>
      <c r="G70" s="365"/>
      <c r="H70" s="356"/>
      <c r="I70" s="365"/>
      <c r="J70" s="365"/>
    </row>
    <row r="71" spans="1:13" s="393" customFormat="1" x14ac:dyDescent="0.2">
      <c r="A71" s="356"/>
      <c r="B71" s="66" t="s">
        <v>372</v>
      </c>
      <c r="F71" s="356"/>
      <c r="G71" s="365"/>
      <c r="H71" s="356"/>
      <c r="I71" s="365"/>
      <c r="J71" s="365"/>
    </row>
    <row r="72" spans="1:13" s="393" customFormat="1" x14ac:dyDescent="0.2">
      <c r="A72" s="356"/>
      <c r="B72" s="66" t="s">
        <v>77</v>
      </c>
      <c r="F72" s="356"/>
      <c r="G72" s="365"/>
      <c r="H72" s="356"/>
      <c r="I72" s="365"/>
      <c r="J72" s="365"/>
    </row>
    <row r="73" spans="1:13" s="393" customFormat="1" x14ac:dyDescent="0.2">
      <c r="A73" s="356"/>
      <c r="B73" s="66" t="s">
        <v>373</v>
      </c>
      <c r="F73" s="356"/>
      <c r="G73" s="365"/>
      <c r="H73" s="356"/>
      <c r="I73" s="365"/>
      <c r="J73" s="365"/>
    </row>
    <row r="74" spans="1:13" s="393" customFormat="1" x14ac:dyDescent="0.2">
      <c r="A74" s="356"/>
      <c r="B74" s="66" t="s">
        <v>374</v>
      </c>
      <c r="F74" s="356"/>
      <c r="G74" s="365"/>
      <c r="H74" s="356"/>
      <c r="I74" s="365"/>
      <c r="J74" s="365"/>
    </row>
    <row r="75" spans="1:13" s="393" customFormat="1" x14ac:dyDescent="0.2">
      <c r="A75" s="356"/>
      <c r="B75" s="66" t="s">
        <v>375</v>
      </c>
      <c r="F75" s="356"/>
      <c r="G75" s="365"/>
      <c r="H75" s="356"/>
      <c r="I75" s="365"/>
      <c r="J75" s="365"/>
    </row>
    <row r="76" spans="1:13" s="393" customFormat="1" x14ac:dyDescent="0.2">
      <c r="A76" s="356"/>
      <c r="B76" s="66" t="s">
        <v>376</v>
      </c>
      <c r="F76" s="356"/>
      <c r="G76" s="365"/>
      <c r="H76" s="356"/>
      <c r="I76" s="365"/>
      <c r="J76" s="365"/>
    </row>
    <row r="77" spans="1:13" s="393" customFormat="1" x14ac:dyDescent="0.2">
      <c r="A77" s="356"/>
      <c r="B77" s="66" t="s">
        <v>377</v>
      </c>
      <c r="F77" s="356"/>
      <c r="G77" s="365"/>
      <c r="H77" s="356"/>
      <c r="I77" s="365"/>
      <c r="J77" s="365"/>
    </row>
    <row r="78" spans="1:13" s="393" customFormat="1" x14ac:dyDescent="0.2">
      <c r="A78" s="356"/>
      <c r="B78" s="66" t="s">
        <v>200</v>
      </c>
      <c r="F78" s="356"/>
      <c r="G78" s="365"/>
      <c r="H78" s="356"/>
      <c r="I78" s="365"/>
      <c r="J78" s="365"/>
    </row>
    <row r="79" spans="1:13" s="393" customFormat="1" x14ac:dyDescent="0.2">
      <c r="A79" s="356"/>
      <c r="B79" s="66" t="s">
        <v>424</v>
      </c>
      <c r="F79" s="356"/>
      <c r="G79" s="365"/>
      <c r="H79" s="356"/>
      <c r="I79" s="365"/>
      <c r="J79" s="365"/>
    </row>
    <row r="80" spans="1:13" s="393" customFormat="1" x14ac:dyDescent="0.2">
      <c r="A80" s="356"/>
      <c r="B80" s="66" t="s">
        <v>380</v>
      </c>
      <c r="F80" s="356"/>
      <c r="G80" s="365"/>
      <c r="H80" s="356"/>
      <c r="I80" s="365"/>
      <c r="J80" s="365"/>
    </row>
    <row r="81" spans="1:13" s="393" customFormat="1" x14ac:dyDescent="0.2">
      <c r="A81" s="356"/>
      <c r="B81" s="66" t="s">
        <v>340</v>
      </c>
      <c r="F81" s="356"/>
      <c r="G81" s="365"/>
      <c r="H81" s="356"/>
      <c r="I81" s="365"/>
      <c r="J81" s="365"/>
    </row>
    <row r="82" spans="1:13" s="393" customFormat="1" x14ac:dyDescent="0.2">
      <c r="A82" s="356"/>
      <c r="B82" s="66" t="s">
        <v>329</v>
      </c>
      <c r="F82" s="356"/>
      <c r="G82" s="365"/>
      <c r="H82" s="356"/>
      <c r="I82" s="365"/>
      <c r="J82" s="365"/>
    </row>
    <row r="83" spans="1:13" s="393" customFormat="1" x14ac:dyDescent="0.2">
      <c r="A83" s="356"/>
      <c r="B83" s="66" t="s">
        <v>400</v>
      </c>
      <c r="F83" s="356"/>
      <c r="G83" s="365"/>
      <c r="H83" s="356"/>
      <c r="I83" s="365"/>
      <c r="J83" s="365"/>
    </row>
    <row r="84" spans="1:13" s="393" customFormat="1" x14ac:dyDescent="0.2">
      <c r="A84" s="356"/>
      <c r="B84" s="66" t="s">
        <v>382</v>
      </c>
      <c r="F84" s="356"/>
      <c r="G84" s="365"/>
      <c r="H84" s="356"/>
      <c r="I84" s="365"/>
      <c r="J84" s="365"/>
    </row>
    <row r="85" spans="1:13" s="393" customFormat="1" x14ac:dyDescent="0.2">
      <c r="A85" s="356"/>
      <c r="B85" s="66" t="s">
        <v>383</v>
      </c>
      <c r="F85" s="356"/>
      <c r="G85" s="365"/>
      <c r="H85" s="356"/>
      <c r="I85" s="365"/>
      <c r="J85" s="365"/>
    </row>
    <row r="86" spans="1:13" s="393" customFormat="1" x14ac:dyDescent="0.2">
      <c r="A86" s="356"/>
      <c r="B86" s="66" t="s">
        <v>384</v>
      </c>
      <c r="C86" s="393" t="s">
        <v>229</v>
      </c>
      <c r="F86" s="356"/>
      <c r="G86" s="365"/>
      <c r="H86" s="356"/>
      <c r="I86" s="365"/>
      <c r="J86" s="365"/>
    </row>
    <row r="87" spans="1:13" s="393" customFormat="1" x14ac:dyDescent="0.2">
      <c r="A87" s="356"/>
      <c r="B87" s="66" t="s">
        <v>228</v>
      </c>
      <c r="C87" s="393" t="s">
        <v>458</v>
      </c>
      <c r="F87" s="356"/>
      <c r="G87" s="365"/>
      <c r="H87" s="356"/>
      <c r="I87" s="365"/>
      <c r="J87" s="365"/>
    </row>
    <row r="88" spans="1:13" s="393" customFormat="1" x14ac:dyDescent="0.2">
      <c r="A88" s="356"/>
      <c r="F88" s="356"/>
      <c r="G88" s="365"/>
      <c r="H88" s="356"/>
      <c r="I88" s="365"/>
      <c r="J88" s="365"/>
    </row>
    <row r="89" spans="1:13" s="393" customFormat="1" x14ac:dyDescent="0.2">
      <c r="A89" s="356"/>
      <c r="F89" s="356"/>
      <c r="G89" s="365"/>
      <c r="H89" s="356"/>
      <c r="I89" s="365"/>
      <c r="J89" s="365"/>
    </row>
    <row r="90" spans="1:13" s="393" customFormat="1" x14ac:dyDescent="0.2">
      <c r="A90" s="356"/>
      <c r="F90" s="356"/>
      <c r="G90" s="365"/>
      <c r="H90" s="356"/>
      <c r="I90" s="365"/>
      <c r="J90" s="365"/>
    </row>
    <row r="91" spans="1:13" s="393" customFormat="1" x14ac:dyDescent="0.2">
      <c r="A91" s="356"/>
      <c r="F91" s="356"/>
      <c r="G91" s="365"/>
      <c r="H91" s="356"/>
      <c r="I91" s="365"/>
      <c r="J91" s="365"/>
    </row>
    <row r="92" spans="1:13" s="393" customFormat="1" x14ac:dyDescent="0.2">
      <c r="A92" s="356"/>
      <c r="F92" s="356"/>
      <c r="G92" s="365"/>
      <c r="H92" s="356"/>
      <c r="I92" s="365"/>
      <c r="J92" s="365"/>
    </row>
    <row r="93" spans="1:13" s="393" customFormat="1" x14ac:dyDescent="0.2">
      <c r="A93" s="356"/>
      <c r="F93" s="356"/>
      <c r="G93" s="365"/>
      <c r="H93" s="356"/>
      <c r="I93" s="365"/>
      <c r="J93" s="365"/>
    </row>
    <row r="94" spans="1:13" s="393" customFormat="1" x14ac:dyDescent="0.2">
      <c r="A94" s="356"/>
      <c r="F94" s="356"/>
      <c r="G94" s="365"/>
      <c r="H94" s="356"/>
      <c r="I94" s="365"/>
      <c r="J94" s="365"/>
    </row>
    <row r="95" spans="1:13" s="365" customFormat="1" x14ac:dyDescent="0.2">
      <c r="A95" s="356"/>
      <c r="B95" s="393"/>
      <c r="C95" s="393"/>
      <c r="D95" s="393"/>
      <c r="E95" s="393"/>
      <c r="F95" s="356"/>
      <c r="H95" s="356"/>
      <c r="L95" s="393"/>
      <c r="M95" s="393"/>
    </row>
    <row r="96" spans="1:13" s="365" customFormat="1" x14ac:dyDescent="0.2">
      <c r="A96" s="356"/>
      <c r="B96" s="393"/>
      <c r="C96" s="393"/>
      <c r="D96" s="393"/>
      <c r="E96" s="393"/>
      <c r="F96" s="356"/>
      <c r="H96" s="356"/>
      <c r="L96" s="393"/>
      <c r="M96" s="393"/>
    </row>
    <row r="97" spans="1:13" s="365" customFormat="1" x14ac:dyDescent="0.2">
      <c r="A97" s="356"/>
      <c r="B97" s="393"/>
      <c r="C97" s="393"/>
      <c r="D97" s="393"/>
      <c r="E97" s="393"/>
      <c r="F97" s="356"/>
      <c r="H97" s="356"/>
      <c r="L97" s="393"/>
      <c r="M97" s="393"/>
    </row>
  </sheetData>
  <dataValidations count="3">
    <dataValidation type="list" allowBlank="1" showInputMessage="1" showErrorMessage="1" sqref="D4:D25" xr:uid="{E56BD479-2617-4EE5-8603-34813E22B3B3}">
      <formula1>$B$41:$B$87</formula1>
    </dataValidation>
    <dataValidation type="list" allowBlank="1" showInputMessage="1" showErrorMessage="1" sqref="D27:D28" xr:uid="{208C2613-4212-4850-90C4-410D44979349}">
      <formula1>$B$54:$B$100</formula1>
    </dataValidation>
    <dataValidation type="list" allowBlank="1" showInputMessage="1" showErrorMessage="1" sqref="F4:F28" xr:uid="{6D7120F7-CB72-46D7-84B5-56742657496B}">
      <formula1>$C$41:$C$42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FF843-BC7A-4595-8C6F-F6EDB4F1DB14}">
  <sheetPr filterMode="1">
    <tabColor rgb="FFFFC000"/>
    <pageSetUpPr fitToPage="1"/>
  </sheetPr>
  <dimension ref="A2:V153"/>
  <sheetViews>
    <sheetView showGridLines="0" topLeftCell="B4" zoomScale="80" zoomScaleNormal="80" workbookViewId="0">
      <selection activeCell="E39" sqref="E39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80" t="s">
        <v>5</v>
      </c>
      <c r="C2" s="581"/>
      <c r="D2" s="581"/>
      <c r="E2" s="581"/>
      <c r="F2" s="581"/>
      <c r="G2" s="581"/>
      <c r="H2" s="581"/>
      <c r="I2" s="581"/>
      <c r="J2" s="581"/>
      <c r="K2" s="581"/>
      <c r="L2" s="448"/>
      <c r="M2" s="449"/>
      <c r="N2" s="513"/>
    </row>
    <row r="3" spans="1:20" ht="21.95" customHeight="1" x14ac:dyDescent="0.35">
      <c r="B3" s="586" t="s">
        <v>119</v>
      </c>
      <c r="C3" s="587"/>
      <c r="D3" s="587"/>
      <c r="E3" s="587"/>
      <c r="F3" s="587"/>
      <c r="G3" s="587"/>
      <c r="H3" s="587"/>
      <c r="I3" s="587"/>
      <c r="J3" s="587"/>
      <c r="K3" s="587"/>
      <c r="L3" s="586"/>
      <c r="M3" s="587"/>
      <c r="N3" s="360"/>
      <c r="O3" s="361" t="s">
        <v>149</v>
      </c>
      <c r="P3" s="450">
        <v>102225</v>
      </c>
    </row>
    <row r="4" spans="1:20" ht="21.95" customHeight="1" x14ac:dyDescent="0.35">
      <c r="B4" s="586" t="s">
        <v>0</v>
      </c>
      <c r="C4" s="587"/>
      <c r="D4" s="587"/>
      <c r="E4" s="587"/>
      <c r="F4" s="587"/>
      <c r="G4" s="587"/>
      <c r="H4" s="587"/>
      <c r="I4" s="587"/>
      <c r="J4" s="587"/>
      <c r="K4" s="587"/>
      <c r="L4" s="586"/>
      <c r="M4" s="587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589" t="s">
        <v>456</v>
      </c>
      <c r="C5" s="590"/>
      <c r="D5" s="590"/>
      <c r="E5" s="590"/>
      <c r="F5" s="590"/>
      <c r="G5" s="590"/>
      <c r="H5" s="590"/>
      <c r="I5" s="590"/>
      <c r="J5" s="590"/>
      <c r="K5" s="590"/>
      <c r="L5" s="586"/>
      <c r="M5" s="587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Enero 2024'!$I$8:$M$22,3,FALSE),"0")</f>
        <v>0</v>
      </c>
      <c r="F8" s="368">
        <f>IFERROR(VLOOKUP(A8,'Control -LR-ES Enero 2024'!$I$8:$M$23,2,FALSE),"0")</f>
        <v>490</v>
      </c>
      <c r="G8" s="368">
        <f>IFERROR(VLOOKUP(A8,'Control -LR-ES Enero 2024'!$I$8:$M$22,5,FALSE),"0")</f>
        <v>0</v>
      </c>
      <c r="H8" s="368">
        <f>IFERROR(VLOOKUP(A8,'Control -LR-ES Enero 2024'!$I$7:$O$23,4,FALSE),"0")</f>
        <v>0</v>
      </c>
      <c r="I8" s="326">
        <f>E8+F8+G8+H8</f>
        <v>490</v>
      </c>
      <c r="J8" s="368" t="s">
        <v>12</v>
      </c>
      <c r="K8" s="385">
        <f>I8*D8</f>
        <v>1479.8</v>
      </c>
      <c r="L8" s="454"/>
      <c r="M8" s="380" t="s">
        <v>169</v>
      </c>
      <c r="N8" s="372">
        <f>I8</f>
        <v>490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Enero 2024'!$I$8:$M$22,3,FALSE),"0")</f>
        <v>0</v>
      </c>
      <c r="F9" s="368" t="str">
        <f>IFERROR(VLOOKUP(A9,'Control -LR-ES Enero 2024'!$I$8:$M$23,2,FALSE),"0")</f>
        <v>0</v>
      </c>
      <c r="G9" s="368" t="str">
        <f>IFERROR(VLOOKUP(A9,'Control -LR-ES Enero 2024'!$I$8:$M$22,5,FALSE),"0")</f>
        <v>0</v>
      </c>
      <c r="H9" s="368" t="str">
        <f>IFERROR(VLOOKUP(A9,'Control -LR-ES Enero 2024'!$I$7:$O$23,4,FALSE),"0")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Enero 2024'!$I$8:$M$22,3,FALSE),"0")</f>
        <v>0</v>
      </c>
      <c r="F10" s="368">
        <f>IFERROR(VLOOKUP(A10,'Control -LR-ES Enero 2024'!$I$8:$M$23,2,FALSE),"0")</f>
        <v>0</v>
      </c>
      <c r="G10" s="368">
        <f>IFERROR(VLOOKUP(A10,'Control -LR-ES Enero 2024'!$I$8:$M$22,5,FALSE),"0")</f>
        <v>50</v>
      </c>
      <c r="H10" s="368">
        <f>IFERROR(VLOOKUP(A10,'Control -LR-ES Enero 2024'!$I$7:$O$23,4,FALSE),"0")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Enero 2024'!$I$8:$M$22,3,FALSE),"0")</f>
        <v>0</v>
      </c>
      <c r="F11" s="368" t="str">
        <f>IFERROR(VLOOKUP(A11,'Control -LR-ES Enero 2024'!$I$8:$M$23,2,FALSE),"0")</f>
        <v>0</v>
      </c>
      <c r="G11" s="368" t="str">
        <f>IFERROR(VLOOKUP(A11,'Control -LR-ES Enero 2024'!$I$8:$M$22,5,FALSE),"0")</f>
        <v>0</v>
      </c>
      <c r="H11" s="368" t="str">
        <f>IFERROR(VLOOKUP(A11,'Control -LR-ES Enero 2024'!$I$7:$O$23,4,FALSE),"0")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Enero 2024'!$I$8:$M$22,3,FALSE),"0")</f>
        <v>0</v>
      </c>
      <c r="F12" s="368">
        <f>IFERROR(VLOOKUP(A12,'Control -LR-ES Enero 2024'!$I$8:$M$23,2,FALSE),"0")</f>
        <v>550</v>
      </c>
      <c r="G12" s="368">
        <f>IFERROR(VLOOKUP(A12,'Control -LR-ES Enero 2024'!$I$8:$M$22,5,FALSE),"0")</f>
        <v>0</v>
      </c>
      <c r="H12" s="368">
        <f>IFERROR(VLOOKUP(A12,'Control -LR-ES Enero 2024'!$I$7:$O$23,4,FALSE),"0")</f>
        <v>0</v>
      </c>
      <c r="I12" s="326">
        <f t="shared" si="1"/>
        <v>550</v>
      </c>
      <c r="J12" s="368" t="s">
        <v>12</v>
      </c>
      <c r="K12" s="385">
        <f t="shared" si="2"/>
        <v>1974.5</v>
      </c>
      <c r="L12" s="454"/>
      <c r="M12" s="373" t="s">
        <v>245</v>
      </c>
      <c r="N12" s="372">
        <f t="shared" si="3"/>
        <v>550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Enero 2024'!$I$8:$M$22,3,FALSE),"0")</f>
        <v>0</v>
      </c>
      <c r="F13" s="368" t="str">
        <f>IFERROR(VLOOKUP(A13,'Control -LR-ES Enero 2024'!$I$8:$M$23,2,FALSE),"0")</f>
        <v>0</v>
      </c>
      <c r="G13" s="368" t="str">
        <f>IFERROR(VLOOKUP(A13,'Control -LR-ES Enero 2024'!$I$8:$M$22,5,FALSE),"0")</f>
        <v>0</v>
      </c>
      <c r="H13" s="368" t="str">
        <f>IFERROR(VLOOKUP(A13,'Control -LR-ES Enero 2024'!$I$7:$O$23,4,FALSE),"0")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Enero 2024'!$I$8:$M$22,3,FALSE),"0")</f>
        <v>0</v>
      </c>
      <c r="F14" s="368">
        <f>IFERROR(VLOOKUP(A14,'Control -LR-ES Enero 2024'!$I$8:$M$23,2,FALSE),"0")</f>
        <v>160</v>
      </c>
      <c r="G14" s="368">
        <f>IFERROR(VLOOKUP(A14,'Control -LR-ES Enero 2024'!$I$8:$M$22,5,FALSE),"0")</f>
        <v>0</v>
      </c>
      <c r="H14" s="368">
        <f>IFERROR(VLOOKUP(A14,'Control -LR-ES Enero 2024'!$I$7:$O$23,4,FALSE),"0")</f>
        <v>0</v>
      </c>
      <c r="I14" s="326">
        <f t="shared" si="1"/>
        <v>160</v>
      </c>
      <c r="J14" s="368" t="s">
        <v>12</v>
      </c>
      <c r="K14" s="385">
        <f t="shared" si="2"/>
        <v>702.4</v>
      </c>
      <c r="L14" s="454"/>
      <c r="M14" s="373" t="s">
        <v>156</v>
      </c>
      <c r="N14" s="372">
        <f t="shared" si="3"/>
        <v>160</v>
      </c>
      <c r="O14" s="365"/>
      <c r="P14" s="365"/>
      <c r="Q14" s="365"/>
      <c r="R14" s="365"/>
    </row>
    <row r="15" spans="1:20" ht="24.95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>
        <f>IFERROR(VLOOKUP(A15,'Control -LR-ES Enero 2024'!$I$8:$M$22,3,FALSE),"0")</f>
        <v>70</v>
      </c>
      <c r="F15" s="368">
        <f>IFERROR(VLOOKUP(A15,'Control -LR-ES Enero 2024'!$I$8:$M$23,2,FALSE),"0")</f>
        <v>0</v>
      </c>
      <c r="G15" s="368">
        <f>IFERROR(VLOOKUP(A15,'Control -LR-ES Enero 2024'!$I$8:$M$22,5,FALSE),"0")</f>
        <v>0</v>
      </c>
      <c r="H15" s="368">
        <f>IFERROR(VLOOKUP(A15,'Control -LR-ES Enero 2024'!$I$7:$O$23,4,FALSE),"0")</f>
        <v>0</v>
      </c>
      <c r="I15" s="326">
        <f t="shared" si="1"/>
        <v>70</v>
      </c>
      <c r="J15" s="375" t="s">
        <v>12</v>
      </c>
      <c r="K15" s="385">
        <f t="shared" si="2"/>
        <v>245.7</v>
      </c>
      <c r="L15" s="454"/>
      <c r="M15" s="65" t="s">
        <v>347</v>
      </c>
      <c r="N15" s="372">
        <f t="shared" si="3"/>
        <v>70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Enero 2024'!$I$8:$M$22,3,FALSE),"0")</f>
        <v>0</v>
      </c>
      <c r="F16" s="368" t="str">
        <f>IFERROR(VLOOKUP(A16,'Control -LR-ES Enero 2024'!$I$8:$M$23,2,FALSE),"0")</f>
        <v>0</v>
      </c>
      <c r="G16" s="368" t="str">
        <f>IFERROR(VLOOKUP(A16,'Control -LR-ES Enero 2024'!$I$8:$M$22,5,FALSE),"0")</f>
        <v>0</v>
      </c>
      <c r="H16" s="368" t="str">
        <f>IFERROR(VLOOKUP(A16,'Control -LR-ES Enero 2024'!$I$7:$O$23,4,FALSE),"0")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Enero 2024'!$I$8:$M$22,3,FALSE),"0")</f>
        <v>700</v>
      </c>
      <c r="F17" s="368">
        <f>IFERROR(VLOOKUP(A17,'Control -LR-ES Enero 2024'!$I$8:$M$23,2,FALSE),"0")</f>
        <v>0</v>
      </c>
      <c r="G17" s="368">
        <f>IFERROR(VLOOKUP(A17,'Control -LR-ES Enero 2024'!$I$8:$M$22,5,FALSE),"0")</f>
        <v>0</v>
      </c>
      <c r="H17" s="368">
        <f>IFERROR(VLOOKUP(A17,'Control -LR-ES Enero 2024'!$I$7:$O$23,4,FALSE),"0")</f>
        <v>0</v>
      </c>
      <c r="I17" s="326">
        <f t="shared" si="1"/>
        <v>700</v>
      </c>
      <c r="J17" s="375" t="s">
        <v>12</v>
      </c>
      <c r="K17" s="385">
        <f t="shared" si="2"/>
        <v>1050</v>
      </c>
      <c r="L17" s="454"/>
      <c r="M17" s="373" t="s">
        <v>252</v>
      </c>
      <c r="N17" s="372">
        <f t="shared" si="3"/>
        <v>700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Enero 2024'!$I$8:$M$22,3,FALSE),"0")</f>
        <v>0</v>
      </c>
      <c r="F18" s="368" t="str">
        <f>IFERROR(VLOOKUP(A18,'Control -LR-ES Enero 2024'!$I$8:$M$23,2,FALSE),"0")</f>
        <v>0</v>
      </c>
      <c r="G18" s="368" t="str">
        <f>IFERROR(VLOOKUP(A18,'Control -LR-ES Enero 2024'!$I$8:$M$22,5,FALSE),"0")</f>
        <v>0</v>
      </c>
      <c r="H18" s="368" t="str">
        <f>IFERROR(VLOOKUP(A18,'Control -LR-ES Enero 2024'!$I$7:$O$23,4,FALSE),"0")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Enero 2024'!$I$8:$M$22,3,FALSE),"0")</f>
        <v>0</v>
      </c>
      <c r="F19" s="368" t="str">
        <f>IFERROR(VLOOKUP(A19,'Control -LR-ES Enero 2024'!$I$8:$M$23,2,FALSE),"0")</f>
        <v>0</v>
      </c>
      <c r="G19" s="368" t="str">
        <f>IFERROR(VLOOKUP(A19,'Control -LR-ES Enero 2024'!$I$8:$M$22,5,FALSE),"0")</f>
        <v>0</v>
      </c>
      <c r="H19" s="368" t="str">
        <f>IFERROR(VLOOKUP(A19,'Control -LR-ES Enero 2024'!$I$7:$O$23,4,FALSE),"0")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Enero 2024'!$I$8:$M$22,3,FALSE),"0")</f>
        <v>0</v>
      </c>
      <c r="F20" s="368" t="str">
        <f>IFERROR(VLOOKUP(A20,'Control -LR-ES Enero 2024'!$I$8:$M$23,2,FALSE),"0")</f>
        <v>0</v>
      </c>
      <c r="G20" s="368" t="str">
        <f>IFERROR(VLOOKUP(A20,'Control -LR-ES Enero 2024'!$I$8:$M$22,5,FALSE),"0")</f>
        <v>0</v>
      </c>
      <c r="H20" s="368" t="str">
        <f>IFERROR(VLOOKUP(A20,'Control -LR-ES Enero 2024'!$I$7:$O$23,4,FALSE),"0")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Enero 2024'!$I$8:$M$22,3,FALSE),"0")</f>
        <v>0</v>
      </c>
      <c r="F21" s="368" t="str">
        <f>IFERROR(VLOOKUP(A21,'Control -LR-ES Enero 2024'!$I$8:$M$23,2,FALSE),"0")</f>
        <v>0</v>
      </c>
      <c r="G21" s="368" t="str">
        <f>IFERROR(VLOOKUP(A21,'Control -LR-ES Enero 2024'!$I$8:$M$22,5,FALSE),"0")</f>
        <v>0</v>
      </c>
      <c r="H21" s="368" t="str">
        <f>IFERROR(VLOOKUP(A21,'Control -LR-ES Enero 2024'!$I$7:$O$23,4,FALSE),"0")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Enero 2024'!$I$8:$M$22,3,FALSE),"0")</f>
        <v>0</v>
      </c>
      <c r="F22" s="368" t="str">
        <f>IFERROR(VLOOKUP(A22,'Control -LR-ES Enero 2024'!$I$8:$M$23,2,FALSE),"0")</f>
        <v>0</v>
      </c>
      <c r="G22" s="368" t="str">
        <f>IFERROR(VLOOKUP(A22,'Control -LR-ES Enero 2024'!$I$8:$M$22,5,FALSE),"0")</f>
        <v>0</v>
      </c>
      <c r="H22" s="368" t="str">
        <f>IFERROR(VLOOKUP(A22,'Control -LR-ES Enero 2024'!$I$7:$O$23,4,FALSE),"0")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Enero 2024'!$I$8:$M$22,3,FALSE),"0")</f>
        <v>0</v>
      </c>
      <c r="F23" s="368" t="str">
        <f>IFERROR(VLOOKUP(A23,'Control -LR-ES Enero 2024'!$I$8:$M$23,2,FALSE),"0")</f>
        <v>0</v>
      </c>
      <c r="G23" s="368" t="str">
        <f>IFERROR(VLOOKUP(A23,'Control -LR-ES Enero 2024'!$I$8:$M$22,5,FALSE),"0")</f>
        <v>0</v>
      </c>
      <c r="H23" s="368" t="str">
        <f>IFERROR(VLOOKUP(A23,'Control -LR-ES Enero 2024'!$I$7:$O$23,4,FALSE),"0")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Enero 2024'!$I$8:$M$22,3,FALSE),"0")</f>
        <v>0</v>
      </c>
      <c r="F24" s="368" t="str">
        <f>IFERROR(VLOOKUP(A24,'Control -LR-ES Enero 2024'!$I$8:$M$23,2,FALSE),"0")</f>
        <v>0</v>
      </c>
      <c r="G24" s="368" t="str">
        <f>IFERROR(VLOOKUP(A24,'Control -LR-ES Enero 2024'!$I$8:$M$22,5,FALSE),"0")</f>
        <v>0</v>
      </c>
      <c r="H24" s="368" t="str">
        <f>IFERROR(VLOOKUP(A24,'Control -LR-ES Enero 2024'!$I$7:$O$23,4,FALSE),"0")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Enero 2024'!$I$8:$M$22,3,FALSE),"0")</f>
        <v>0</v>
      </c>
      <c r="F25" s="368" t="str">
        <f>IFERROR(VLOOKUP(A25,'Control -LR-ES Enero 2024'!$I$8:$M$23,2,FALSE),"0")</f>
        <v>0</v>
      </c>
      <c r="G25" s="368" t="str">
        <f>IFERROR(VLOOKUP(A25,'Control -LR-ES Enero 2024'!$I$8:$M$22,5,FALSE),"0")</f>
        <v>0</v>
      </c>
      <c r="H25" s="368" t="str">
        <f>IFERROR(VLOOKUP(A25,'Control -LR-ES Enero 2024'!$I$7:$O$23,4,FALSE),"0")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Enero 2024'!$I$8:$M$22,3,FALSE),"0")</f>
        <v>0</v>
      </c>
      <c r="F26" s="368">
        <f>IFERROR(VLOOKUP(A26,'Control -LR-ES Enero 2024'!$I$8:$M$23,2,FALSE),"0")</f>
        <v>1980</v>
      </c>
      <c r="G26" s="368">
        <f>IFERROR(VLOOKUP(A26,'Control -LR-ES Enero 2024'!$I$8:$M$22,5,FALSE),"0")</f>
        <v>0</v>
      </c>
      <c r="H26" s="368">
        <f>IFERROR(VLOOKUP(A26,'Control -LR-ES Enero 2024'!$I$7:$O$23,4,FALSE),"0")</f>
        <v>0</v>
      </c>
      <c r="I26" s="326">
        <f t="shared" si="1"/>
        <v>1980</v>
      </c>
      <c r="J26" s="375" t="s">
        <v>12</v>
      </c>
      <c r="K26" s="385">
        <f t="shared" si="2"/>
        <v>16354.8</v>
      </c>
      <c r="L26" s="454"/>
      <c r="M26" s="373" t="s">
        <v>246</v>
      </c>
      <c r="N26" s="372">
        <f t="shared" si="3"/>
        <v>1980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Enero 2024'!$I$8:$M$22,3,FALSE),"0")</f>
        <v>0</v>
      </c>
      <c r="F27" s="368" t="str">
        <f>IFERROR(VLOOKUP(A27,'Control -LR-ES Enero 2024'!$I$8:$M$23,2,FALSE),"0")</f>
        <v>0</v>
      </c>
      <c r="G27" s="368" t="str">
        <f>IFERROR(VLOOKUP(A27,'Control -LR-ES Enero 2024'!$I$8:$M$22,5,FALSE),"0")</f>
        <v>0</v>
      </c>
      <c r="H27" s="368" t="str">
        <f>IFERROR(VLOOKUP(A27,'Control -LR-ES Enero 2024'!$I$7:$O$23,4,FALSE),"0")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Enero 2024'!$I$8:$M$22,3,FALSE),"0")</f>
        <v>0</v>
      </c>
      <c r="F28" s="368" t="str">
        <f>IFERROR(VLOOKUP(A28,'Control -LR-ES Enero 2024'!$I$8:$M$23,2,FALSE),"0")</f>
        <v>0</v>
      </c>
      <c r="G28" s="368" t="str">
        <f>IFERROR(VLOOKUP(A28,'Control -LR-ES Enero 2024'!$I$8:$M$22,5,FALSE),"0")</f>
        <v>0</v>
      </c>
      <c r="H28" s="368" t="str">
        <f>IFERROR(VLOOKUP(A28,'Control -LR-ES Enero 2024'!$I$7:$O$23,4,FALSE),"0")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Enero 2024'!$I$8:$M$22,3,FALSE),"0")</f>
        <v>0</v>
      </c>
      <c r="F29" s="368" t="str">
        <f>IFERROR(VLOOKUP(A29,'Control -LR-ES Enero 2024'!$I$8:$M$23,2,FALSE),"0")</f>
        <v>0</v>
      </c>
      <c r="G29" s="368" t="str">
        <f>IFERROR(VLOOKUP(A29,'Control -LR-ES Enero 2024'!$I$8:$M$22,5,FALSE),"0")</f>
        <v>0</v>
      </c>
      <c r="H29" s="368" t="str">
        <f>IFERROR(VLOOKUP(A29,'Control -LR-ES Enero 2024'!$I$7:$O$23,4,FALSE),"0")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Enero 2024'!$I$8:$M$22,3,FALSE),"0")</f>
        <v>0</v>
      </c>
      <c r="F30" s="368">
        <f>IFERROR(VLOOKUP(A30,'Control -LR-ES Enero 2024'!$I$8:$M$23,2,FALSE),"0")</f>
        <v>340</v>
      </c>
      <c r="G30" s="368">
        <f>IFERROR(VLOOKUP(A30,'Control -LR-ES Enero 2024'!$I$8:$M$22,5,FALSE),"0")</f>
        <v>0</v>
      </c>
      <c r="H30" s="368">
        <f>IFERROR(VLOOKUP(A30,'Control -LR-ES Enero 2024'!$I$7:$O$23,4,FALSE),"0")</f>
        <v>0</v>
      </c>
      <c r="I30" s="326">
        <f t="shared" si="1"/>
        <v>340</v>
      </c>
      <c r="J30" s="368" t="s">
        <v>12</v>
      </c>
      <c r="K30" s="385">
        <f>I30*D30</f>
        <v>948.6</v>
      </c>
      <c r="L30" s="454"/>
      <c r="M30" s="373" t="s">
        <v>247</v>
      </c>
      <c r="N30" s="372">
        <f t="shared" si="3"/>
        <v>340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Enero 2024'!$I$8:$M$22,3,FALSE),"0")</f>
        <v>0</v>
      </c>
      <c r="F31" s="368" t="str">
        <f>IFERROR(VLOOKUP(A31,'Control -LR-ES Enero 2024'!$I$8:$M$23,2,FALSE),"0")</f>
        <v>0</v>
      </c>
      <c r="G31" s="368" t="str">
        <f>IFERROR(VLOOKUP(A31,'Control -LR-ES Enero 2024'!$I$8:$M$22,5,FALSE),"0")</f>
        <v>0</v>
      </c>
      <c r="H31" s="368" t="str">
        <f>IFERROR(VLOOKUP(A31,'Control -LR-ES Enero 2024'!$I$7:$O$23,4,FALSE),"0")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Enero 2024'!$I$8:$M$22,3,FALSE),"0")</f>
        <v>0</v>
      </c>
      <c r="F32" s="368" t="str">
        <f>IFERROR(VLOOKUP(A32,'Control -LR-ES Enero 2024'!$I$8:$M$23,2,FALSE),"0")</f>
        <v>0</v>
      </c>
      <c r="G32" s="368" t="str">
        <f>IFERROR(VLOOKUP(A32,'Control -LR-ES Enero 2024'!$I$8:$M$22,5,FALSE),"0")</f>
        <v>0</v>
      </c>
      <c r="H32" s="368" t="str">
        <f>IFERROR(VLOOKUP(A32,'Control -LR-ES Enero 2024'!$I$7:$O$23,4,FALSE),"0")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Enero 2024'!$I$8:$M$22,3,FALSE),"0")</f>
        <v>0</v>
      </c>
      <c r="F33" s="368" t="str">
        <f>IFERROR(VLOOKUP(A33,'Control -LR-ES Enero 2024'!$I$8:$M$23,2,FALSE),"0")</f>
        <v>0</v>
      </c>
      <c r="G33" s="368" t="str">
        <f>IFERROR(VLOOKUP(A33,'Control -LR-ES Enero 2024'!$I$8:$M$22,5,FALSE),"0")</f>
        <v>0</v>
      </c>
      <c r="H33" s="368" t="str">
        <f>IFERROR(VLOOKUP(A33,'Control -LR-ES Enero 2024'!$I$7:$O$23,4,FALSE),"0")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Enero 2024'!$I$8:$M$22,3,FALSE),"0")</f>
        <v>0</v>
      </c>
      <c r="F34" s="368" t="str">
        <f>IFERROR(VLOOKUP(A34,'Control -LR-ES Enero 2024'!$I$8:$M$23,2,FALSE),"0")</f>
        <v>0</v>
      </c>
      <c r="G34" s="368" t="str">
        <f>IFERROR(VLOOKUP(A34,'Control -LR-ES Enero 2024'!$I$8:$M$22,5,FALSE),"0")</f>
        <v>0</v>
      </c>
      <c r="H34" s="368" t="str">
        <f>IFERROR(VLOOKUP(A34,'Control -LR-ES Enero 2024'!$I$7:$O$23,4,FALSE),"0")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Enero 2024'!$I$8:$M$22,3,FALSE),"0")</f>
        <v>0</v>
      </c>
      <c r="F35" s="368">
        <f>IFERROR(VLOOKUP(A35,'Control -LR-ES Enero 2024'!$I$8:$M$23,2,FALSE),"0")</f>
        <v>0</v>
      </c>
      <c r="G35" s="368">
        <f>IFERROR(VLOOKUP(A35,'Control -LR-ES Enero 2024'!$I$8:$M$22,5,FALSE),"0")</f>
        <v>0</v>
      </c>
      <c r="H35" s="368">
        <f>IFERROR(VLOOKUP(A35,'Control -LR-ES Enero 2024'!$I$7:$O$23,4,FALSE),"0")</f>
        <v>440</v>
      </c>
      <c r="I35" s="326">
        <f t="shared" si="1"/>
        <v>440</v>
      </c>
      <c r="J35" s="375" t="s">
        <v>12</v>
      </c>
      <c r="K35" s="385">
        <f t="shared" si="2"/>
        <v>2961.2000000000003</v>
      </c>
      <c r="L35" s="454"/>
      <c r="M35" s="373" t="s">
        <v>155</v>
      </c>
      <c r="N35" s="372">
        <f t="shared" si="3"/>
        <v>440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Enero 2024'!$I$8:$M$22,3,FALSE),"0")</f>
        <v>0</v>
      </c>
      <c r="F36" s="368" t="str">
        <f>IFERROR(VLOOKUP(A36,'Control -LR-ES Enero 2024'!$I$8:$M$23,2,FALSE),"0")</f>
        <v>0</v>
      </c>
      <c r="G36" s="368" t="str">
        <f>IFERROR(VLOOKUP(A36,'Control -LR-ES Enero 2024'!$I$8:$M$22,5,FALSE),"0")</f>
        <v>0</v>
      </c>
      <c r="H36" s="368" t="str">
        <f>IFERROR(VLOOKUP(A36,'Control -LR-ES Enero 2024'!$I$7:$O$23,4,FALSE),"0")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Enero 2024'!$I$8:$M$22,3,FALSE),"0")</f>
        <v>460</v>
      </c>
      <c r="F37" s="368">
        <f>IFERROR(VLOOKUP(A37,'Control -LR-ES Enero 2024'!$I$8:$M$23,2,FALSE),"0")</f>
        <v>0</v>
      </c>
      <c r="G37" s="368">
        <f>IFERROR(VLOOKUP(A37,'Control -LR-ES Enero 2024'!$I$8:$M$22,5,FALSE),"0")</f>
        <v>0</v>
      </c>
      <c r="H37" s="368">
        <f>IFERROR(VLOOKUP(A37,'Control -LR-ES Enero 2024'!$I$7:$O$23,4,FALSE),"0")</f>
        <v>0</v>
      </c>
      <c r="I37" s="326">
        <f t="shared" si="1"/>
        <v>460</v>
      </c>
      <c r="J37" s="375" t="s">
        <v>12</v>
      </c>
      <c r="K37" s="385">
        <f t="shared" si="2"/>
        <v>1508.8</v>
      </c>
      <c r="L37" s="454">
        <f>D37*200</f>
        <v>656</v>
      </c>
      <c r="M37" s="373" t="s">
        <v>75</v>
      </c>
      <c r="N37" s="477">
        <f>I37/200</f>
        <v>2.2999999999999998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65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Enero 2024'!$I$8:$M$22,3,FALSE),"0")</f>
        <v>0</v>
      </c>
      <c r="F38" s="368">
        <f>IFERROR(VLOOKUP(A38,'Control -LR-ES Enero 2024'!$I$8:$M$23,2,FALSE),"0")</f>
        <v>200</v>
      </c>
      <c r="G38" s="368" t="str">
        <f>IFERROR(VLOOKUP(A38,'Control -LR-ES Enero 2024'!$I$8:$M$22,5,FALSE),"0")</f>
        <v>0</v>
      </c>
      <c r="H38" s="368">
        <f>IFERROR(VLOOKUP(A38,'Control -LR-ES Enero 2024'!$I$7:$O$23,4,FALSE),"0")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Enero 2024'!$I$8:$M$22,3,FALSE),"0")</f>
        <v>0</v>
      </c>
      <c r="F39" s="368">
        <f>IFERROR(VLOOKUP(A39,'Control -LR-ES Enero 2024'!$I$8:$M$23,2,FALSE),"0")</f>
        <v>0</v>
      </c>
      <c r="G39" s="368">
        <f>IFERROR(VLOOKUP(A39,'Control -LR-ES Enero 2024'!$I$8:$M$22,5,FALSE),"0")</f>
        <v>0</v>
      </c>
      <c r="H39" s="368">
        <f>IFERROR(VLOOKUP(A39,'Control -LR-ES Enero 2024'!$I$7:$O$23,4,FALSE),"0")</f>
        <v>220</v>
      </c>
      <c r="I39" s="326">
        <f t="shared" si="1"/>
        <v>220</v>
      </c>
      <c r="J39" s="368" t="s">
        <v>12</v>
      </c>
      <c r="K39" s="385">
        <f t="shared" si="2"/>
        <v>1201.2</v>
      </c>
      <c r="L39" s="454"/>
      <c r="M39" s="373" t="s">
        <v>189</v>
      </c>
      <c r="N39" s="372">
        <f t="shared" si="3"/>
        <v>220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Enero 2024'!$I$8:$M$22,3,FALSE),"0")</f>
        <v>0</v>
      </c>
      <c r="F40" s="368" t="str">
        <f>IFERROR(VLOOKUP(A40,'Control -LR-ES Enero 2024'!$I$8:$M$23,2,FALSE),"0")</f>
        <v>0</v>
      </c>
      <c r="G40" s="368" t="str">
        <f>IFERROR(VLOOKUP(A40,'Control -LR-ES Enero 2024'!$I$8:$M$22,5,FALSE),"0")</f>
        <v>0</v>
      </c>
      <c r="H40" s="368" t="str">
        <f>IFERROR(VLOOKUP(A40,'Control -LR-ES Enero 2024'!$I$7:$O$23,4,FALSE),"0")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Enero 2024'!$I$8:$M$22,3,FALSE),"0")</f>
        <v>0</v>
      </c>
      <c r="F41" s="368" t="str">
        <f>IFERROR(VLOOKUP(A41,'Control -LR-ES Enero 2024'!$I$8:$M$23,2,FALSE),"0")</f>
        <v>0</v>
      </c>
      <c r="G41" s="368" t="str">
        <f>IFERROR(VLOOKUP(A41,'Control -LR-ES Enero 2024'!$I$8:$M$22,5,FALSE),"0")</f>
        <v>0</v>
      </c>
      <c r="H41" s="368" t="str">
        <f>IFERROR(VLOOKUP(A41,'Control -LR-ES Enero 2024'!$I$7:$O$23,4,FALSE),"0")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Enero 2024'!$I$8:$M$22,3,FALSE),"0")</f>
        <v>0</v>
      </c>
      <c r="F42" s="368" t="str">
        <f>IFERROR(VLOOKUP(A42,'Control -LR-ES Enero 2024'!$I$8:$M$23,2,FALSE),"0")</f>
        <v>0</v>
      </c>
      <c r="G42" s="368" t="str">
        <f>IFERROR(VLOOKUP(A42,'Control -LR-ES Enero 2024'!$I$8:$M$22,5,FALSE),"0")</f>
        <v>0</v>
      </c>
      <c r="H42" s="368" t="str">
        <f>IFERROR(VLOOKUP(A42,'Control -LR-ES Enero 2024'!$I$7:$O$23,4,FALSE),"0")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Enero 2024'!$I$8:$M$22,3,FALSE),"0")</f>
        <v>0</v>
      </c>
      <c r="F43" s="368" t="str">
        <f>IFERROR(VLOOKUP(A43,'Control -LR-ES Enero 2024'!$I$8:$M$23,2,FALSE),"0")</f>
        <v>0</v>
      </c>
      <c r="G43" s="368" t="str">
        <f>IFERROR(VLOOKUP(A43,'Control -LR-ES Enero 2024'!$I$8:$M$22,5,FALSE),"0")</f>
        <v>0</v>
      </c>
      <c r="H43" s="368" t="str">
        <f>IFERROR(VLOOKUP(A43,'Control -LR-ES Enero 2024'!$I$7:$O$23,4,FALSE),"0")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Enero 2024'!$I$8:$M$22,3,FALSE),"0")</f>
        <v>160</v>
      </c>
      <c r="F44" s="368">
        <f>IFERROR(VLOOKUP(A44,'Control -LR-ES Enero 2024'!$I$8:$M$23,2,FALSE),"0")</f>
        <v>120</v>
      </c>
      <c r="G44" s="368">
        <f>IFERROR(VLOOKUP(A44,'Control -LR-ES Enero 2024'!$I$8:$M$22,5,FALSE),"0")</f>
        <v>0</v>
      </c>
      <c r="H44" s="368">
        <f>IFERROR(VLOOKUP(A44,'Control -LR-ES Enero 2024'!$I$7:$O$23,4,FALSE),"0")</f>
        <v>0</v>
      </c>
      <c r="I44" s="326">
        <f t="shared" si="1"/>
        <v>280</v>
      </c>
      <c r="J44" s="375" t="s">
        <v>12</v>
      </c>
      <c r="K44" s="385">
        <f t="shared" si="2"/>
        <v>1582</v>
      </c>
      <c r="L44" s="480">
        <f>D44*200</f>
        <v>1130</v>
      </c>
      <c r="M44" s="373" t="s">
        <v>399</v>
      </c>
      <c r="N44" s="372">
        <f t="shared" si="3"/>
        <v>280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Enero 2024'!$I$8:$M$22,3,FALSE),"0")</f>
        <v>0</v>
      </c>
      <c r="F45" s="368" t="str">
        <f>IFERROR(VLOOKUP(A45,'Control -LR-ES Enero 2024'!$I$8:$M$23,2,FALSE),"0")</f>
        <v>0</v>
      </c>
      <c r="G45" s="368" t="str">
        <f>IFERROR(VLOOKUP(A45,'Control -LR-ES Enero 2024'!$I$8:$M$22,5,FALSE),"0")</f>
        <v>0</v>
      </c>
      <c r="H45" s="368" t="str">
        <f>IFERROR(VLOOKUP(A45,'Control -LR-ES Enero 2024'!$I$7:$O$23,4,FALSE),"0")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Enero 2024'!$I$8:$M$22,3,FALSE),"0")</f>
        <v>0</v>
      </c>
      <c r="F46" s="368" t="str">
        <f>IFERROR(VLOOKUP(A46,'Control -LR-ES Enero 2024'!$I$8:$M$23,2,FALSE),"0")</f>
        <v>0</v>
      </c>
      <c r="G46" s="368" t="str">
        <f>IFERROR(VLOOKUP(A46,'Control -LR-ES Enero 2024'!$I$8:$M$22,5,FALSE),"0")</f>
        <v>0</v>
      </c>
      <c r="H46" s="368" t="str">
        <f>IFERROR(VLOOKUP(A46,'Control -LR-ES Enero 2024'!$I$7:$O$23,4,FALSE),"0")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Enero 2024'!$I$8:$M$22,3,FALSE),"0")</f>
        <v>0</v>
      </c>
      <c r="F47" s="368" t="str">
        <f>IFERROR(VLOOKUP(A47,'Control -LR-ES Enero 2024'!$I$8:$M$23,2,FALSE),"0")</f>
        <v>0</v>
      </c>
      <c r="G47" s="368" t="str">
        <f>IFERROR(VLOOKUP(A47,'Control -LR-ES Enero 2024'!$I$8:$M$22,5,FALSE),"0")</f>
        <v>0</v>
      </c>
      <c r="H47" s="368" t="str">
        <f>IFERROR(VLOOKUP(A47,'Control -LR-ES Enero 2024'!$I$7:$O$23,4,FALSE),"0")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Enero 2024'!$I$8:$M$22,3,FALSE),"0")</f>
        <v>0</v>
      </c>
      <c r="F48" s="368" t="str">
        <f>IFERROR(VLOOKUP(A48,'Control -LR-ES Enero 2024'!$I$8:$M$23,2,FALSE),"0")</f>
        <v>0</v>
      </c>
      <c r="G48" s="368" t="str">
        <f>IFERROR(VLOOKUP(A48,'Control -LR-ES Enero 2024'!$I$8:$M$22,5,FALSE),"0")</f>
        <v>0</v>
      </c>
      <c r="H48" s="368" t="str">
        <f>IFERROR(VLOOKUP(A48,'Control -LR-ES Enero 2024'!$I$7:$O$23,4,FALSE),"0")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Enero 2024'!$I$8:$M$22,3,FALSE),"0")</f>
        <v>395</v>
      </c>
      <c r="F49" s="368">
        <f>IFERROR(VLOOKUP(A49,'Control -LR-ES Enero 2024'!$I$8:$M$23,2,FALSE),"0")</f>
        <v>0</v>
      </c>
      <c r="G49" s="368">
        <f>IFERROR(VLOOKUP(A49,'Control -LR-ES Enero 2024'!$I$8:$M$22,5,FALSE),"0")</f>
        <v>0</v>
      </c>
      <c r="H49" s="368">
        <f>IFERROR(VLOOKUP(A49,'Control -LR-ES Enero 2024'!$I$7:$O$23,4,FALSE),"0")</f>
        <v>0</v>
      </c>
      <c r="I49" s="326">
        <f t="shared" si="1"/>
        <v>395</v>
      </c>
      <c r="J49" s="375" t="s">
        <v>12</v>
      </c>
      <c r="K49" s="385">
        <f t="shared" si="2"/>
        <v>2456.9</v>
      </c>
      <c r="L49" s="454"/>
      <c r="M49" s="373" t="s">
        <v>336</v>
      </c>
      <c r="N49" s="372">
        <f t="shared" si="3"/>
        <v>395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Enero 2024'!$I$8:$M$22,3,FALSE),"0")</f>
        <v>0</v>
      </c>
      <c r="F50" s="368" t="str">
        <f>IFERROR(VLOOKUP(A50,'Control -LR-ES Enero 2024'!$I$8:$M$23,2,FALSE),"0")</f>
        <v>0</v>
      </c>
      <c r="G50" s="368" t="str">
        <f>IFERROR(VLOOKUP(A50,'Control -LR-ES Enero 2024'!$I$8:$M$22,5,FALSE),"0")</f>
        <v>0</v>
      </c>
      <c r="H50" s="368" t="str">
        <f>IFERROR(VLOOKUP(A50,'Control -LR-ES Enero 2024'!$I$7:$O$23,4,FALSE),"0")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Enero 2024'!$I$8:$M$22,3,FALSE),"0")</f>
        <v>0</v>
      </c>
      <c r="F51" s="368" t="str">
        <f>IFERROR(VLOOKUP(A51,'Control -LR-ES Enero 2024'!$I$8:$M$23,2,FALSE),"0")</f>
        <v>0</v>
      </c>
      <c r="G51" s="368" t="str">
        <f>IFERROR(VLOOKUP(A51,'Control -LR-ES Enero 2024'!$I$8:$M$22,5,FALSE),"0")</f>
        <v>0</v>
      </c>
      <c r="H51" s="368" t="str">
        <f>IFERROR(VLOOKUP(A51,'Control -LR-ES Enero 2024'!$I$7:$O$23,4,FALSE),"0")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Enero 2024'!$I$8:$M$22,3,FALSE),"0")</f>
        <v>0</v>
      </c>
      <c r="F52" s="368" t="str">
        <f>IFERROR(VLOOKUP(A52,'Control -LR-ES Enero 2024'!$I$8:$M$23,2,FALSE),"0")</f>
        <v>0</v>
      </c>
      <c r="G52" s="368" t="str">
        <f>IFERROR(VLOOKUP(A52,'Control -LR-ES Enero 2024'!$I$8:$M$22,5,FALSE),"0")</f>
        <v>0</v>
      </c>
      <c r="H52" s="368" t="str">
        <f>IFERROR(VLOOKUP(A52,'Control -LR-ES Enero 2024'!$I$7:$O$23,4,FALSE),"0")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Enero 2024'!$I$8:$M$22,3,FALSE),"0")</f>
        <v>0</v>
      </c>
      <c r="F53" s="368">
        <f>IFERROR(VLOOKUP(A53,'Control -LR-ES Enero 2024'!$I$8:$M$23,2,FALSE),"0")</f>
        <v>0</v>
      </c>
      <c r="G53" s="368">
        <f>IFERROR(VLOOKUP(A53,'Control -LR-ES Enero 2024'!$I$8:$M$22,5,FALSE),"0")</f>
        <v>0</v>
      </c>
      <c r="H53" s="368">
        <f>IFERROR(VLOOKUP(A53,'Control -LR-ES Enero 2024'!$I$7:$O$23,4,FALSE),"0")</f>
        <v>120</v>
      </c>
      <c r="I53" s="326">
        <f t="shared" si="1"/>
        <v>120</v>
      </c>
      <c r="J53" s="375"/>
      <c r="K53" s="385">
        <f t="shared" si="2"/>
        <v>385.2</v>
      </c>
      <c r="L53" s="454"/>
      <c r="M53" s="373" t="s">
        <v>261</v>
      </c>
      <c r="N53" s="477">
        <f>I53/200</f>
        <v>0.6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Enero 2024'!$I$8:$M$22,3,FALSE),"0")</f>
        <v>710</v>
      </c>
      <c r="F54" s="368">
        <f>IFERROR(VLOOKUP(A54,'Control -LR-ES Enero 2024'!$I$8:$M$23,2,FALSE),"0")</f>
        <v>160</v>
      </c>
      <c r="G54" s="368">
        <f>IFERROR(VLOOKUP(A54,'Control -LR-ES Enero 2024'!$I$8:$M$22,5,FALSE),"0")</f>
        <v>0</v>
      </c>
      <c r="H54" s="368">
        <f>IFERROR(VLOOKUP(A54,'Control -LR-ES Enero 2024'!$I$7:$O$23,4,FALSE),"0")</f>
        <v>0</v>
      </c>
      <c r="I54" s="326">
        <f t="shared" si="1"/>
        <v>870</v>
      </c>
      <c r="J54" s="375" t="s">
        <v>12</v>
      </c>
      <c r="K54" s="385">
        <f t="shared" si="2"/>
        <v>4863.3</v>
      </c>
      <c r="L54" s="454"/>
      <c r="M54" s="373">
        <v>20002380</v>
      </c>
      <c r="N54" s="372">
        <f t="shared" si="3"/>
        <v>870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Enero 2024'!$I$8:$M$22,3,FALSE),"0")</f>
        <v>0</v>
      </c>
      <c r="F55" s="368" t="str">
        <f>IFERROR(VLOOKUP(A55,'Control -LR-ES Enero 2024'!$I$8:$M$23,2,FALSE),"0")</f>
        <v>0</v>
      </c>
      <c r="G55" s="368" t="str">
        <f>IFERROR(VLOOKUP(A55,'Control -LR-ES Enero 2024'!$I$8:$M$22,5,FALSE),"0")</f>
        <v>0</v>
      </c>
      <c r="H55" s="368" t="str">
        <f>IFERROR(VLOOKUP(A55,'Control -LR-ES Enero 2024'!$I$7:$O$23,4,FALSE),"0")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592" t="s">
        <v>11</v>
      </c>
      <c r="D56" s="593"/>
      <c r="E56" s="326">
        <f>SUM(E8:E55)</f>
        <v>2495</v>
      </c>
      <c r="F56" s="326">
        <f>SUM(F8:F55)</f>
        <v>4000</v>
      </c>
      <c r="G56" s="326">
        <f>SUM(G8:G55)</f>
        <v>50</v>
      </c>
      <c r="H56" s="326">
        <f>SUM(H8:H55)</f>
        <v>780</v>
      </c>
      <c r="I56" s="333">
        <f>SUM(I8:I55)</f>
        <v>7325</v>
      </c>
      <c r="J56" s="390" t="s">
        <v>12</v>
      </c>
      <c r="K56" s="461">
        <f>SUM(K8:K55)</f>
        <v>38985.399999999994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42" t="s">
        <v>322</v>
      </c>
      <c r="D58" s="542"/>
      <c r="E58" s="542"/>
      <c r="F58" s="542"/>
      <c r="G58" s="542"/>
      <c r="H58" s="542"/>
      <c r="I58" s="542"/>
      <c r="J58" s="463">
        <f>K58/K58</f>
        <v>1</v>
      </c>
      <c r="K58" s="309">
        <f>K56</f>
        <v>38985.399999999994</v>
      </c>
      <c r="L58" s="493">
        <v>80098637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03">
        <v>500000000</v>
      </c>
      <c r="C59" s="559" t="s">
        <v>311</v>
      </c>
      <c r="D59" s="542"/>
      <c r="E59" s="542"/>
      <c r="F59" s="542"/>
      <c r="G59" s="542"/>
      <c r="H59" s="542"/>
      <c r="I59" s="542"/>
      <c r="J59" s="463">
        <f>K59/$K$58</f>
        <v>0.25995116120393791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10134.299999999999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03"/>
      <c r="C60" s="559" t="s">
        <v>313</v>
      </c>
      <c r="D60" s="542"/>
      <c r="E60" s="542"/>
      <c r="F60" s="542"/>
      <c r="G60" s="542"/>
      <c r="H60" s="542"/>
      <c r="I60" s="542"/>
      <c r="J60" s="463">
        <f>K60/$K$58</f>
        <v>0.61947549595489604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24150.5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03"/>
      <c r="C61" s="571" t="s">
        <v>312</v>
      </c>
      <c r="D61" s="601"/>
      <c r="E61" s="601"/>
      <c r="F61" s="601"/>
      <c r="G61" s="601"/>
      <c r="H61" s="601"/>
      <c r="I61" s="601"/>
      <c r="J61" s="463">
        <f>K61/$K$58</f>
        <v>3.9245461121342863E-3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03"/>
      <c r="C62" s="571" t="s">
        <v>314</v>
      </c>
      <c r="D62" s="601"/>
      <c r="E62" s="601"/>
      <c r="F62" s="601"/>
      <c r="G62" s="601"/>
      <c r="H62" s="601"/>
      <c r="I62" s="601"/>
      <c r="J62" s="463">
        <f>K62/$K$58</f>
        <v>0.11664879672903192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4547.6000000000004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03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04">
        <v>500000000</v>
      </c>
      <c r="C64" s="579" t="s">
        <v>306</v>
      </c>
      <c r="D64" s="579"/>
      <c r="E64" s="579"/>
      <c r="F64" s="579"/>
      <c r="G64" s="579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605">
        <v>80098638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03"/>
      <c r="C65" s="594" t="s">
        <v>315</v>
      </c>
      <c r="D65" s="594"/>
      <c r="E65" s="594"/>
      <c r="F65" s="594"/>
      <c r="G65" s="594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60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03"/>
      <c r="C66" s="579" t="s">
        <v>305</v>
      </c>
      <c r="D66" s="579"/>
      <c r="E66" s="579"/>
      <c r="F66" s="579"/>
      <c r="G66" s="579"/>
      <c r="H66" s="394">
        <f>'Certifi, servi.EM Enero 2024'!F63</f>
        <v>4072360.2752298755</v>
      </c>
      <c r="I66" s="279">
        <v>0.3</v>
      </c>
      <c r="J66" s="368" t="s">
        <v>10</v>
      </c>
      <c r="K66" s="395">
        <f>(H66*I66)</f>
        <v>1221708.0825689626</v>
      </c>
      <c r="L66" s="605">
        <v>80098639</v>
      </c>
      <c r="M66" s="342">
        <v>20002369</v>
      </c>
      <c r="N66" s="381">
        <f>H66</f>
        <v>4072360.2752298755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03"/>
      <c r="C67" s="594" t="s">
        <v>316</v>
      </c>
      <c r="D67" s="594"/>
      <c r="E67" s="594"/>
      <c r="F67" s="594"/>
      <c r="G67" s="594"/>
      <c r="H67" s="394">
        <f>H66</f>
        <v>4072360.2752298755</v>
      </c>
      <c r="I67" s="279">
        <v>0.1</v>
      </c>
      <c r="J67" s="368" t="s">
        <v>10</v>
      </c>
      <c r="K67" s="395">
        <f>(H67*I67)</f>
        <v>407236.02752298757</v>
      </c>
      <c r="L67" s="60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66" t="s">
        <v>296</v>
      </c>
      <c r="C69" s="567"/>
      <c r="D69" s="567"/>
      <c r="E69" s="567"/>
      <c r="F69" s="567"/>
      <c r="G69" s="568"/>
      <c r="H69" s="281" t="s">
        <v>8</v>
      </c>
      <c r="I69" s="540">
        <f>K64+K58+K65</f>
        <v>39823.391999999993</v>
      </c>
      <c r="J69" s="565"/>
      <c r="K69" s="541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66" t="s">
        <v>15</v>
      </c>
      <c r="C70" s="567"/>
      <c r="D70" s="567"/>
      <c r="E70" s="567"/>
      <c r="F70" s="567"/>
      <c r="G70" s="568"/>
      <c r="H70" s="281" t="s">
        <v>9</v>
      </c>
      <c r="I70" s="540">
        <f>K66+K67</f>
        <v>1628944.1100919503</v>
      </c>
      <c r="J70" s="565"/>
      <c r="K70" s="541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77" t="s">
        <v>17</v>
      </c>
      <c r="I77" s="577"/>
      <c r="J77" s="577"/>
      <c r="K77" s="578"/>
      <c r="L77" s="514"/>
      <c r="M77" s="5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980,00"/>
        <filter val="120,00"/>
        <filter val="160,00"/>
        <filter val="200,00"/>
        <filter val="220,00"/>
        <filter val="280,00"/>
        <filter val="340,00"/>
        <filter val="395,00"/>
        <filter val="440,00"/>
        <filter val="460,00"/>
        <filter val="490,00"/>
        <filter val="50,00"/>
        <filter val="550,00"/>
        <filter val="7.325,00"/>
        <filter val="70,00"/>
        <filter val="700,00"/>
        <filter val="870,00"/>
      </filters>
    </filterColumn>
  </autoFilter>
  <mergeCells count="26">
    <mergeCell ref="B69:G69"/>
    <mergeCell ref="I69:K69"/>
    <mergeCell ref="B70:G70"/>
    <mergeCell ref="I70:K70"/>
    <mergeCell ref="H77:K77"/>
    <mergeCell ref="B64:B67"/>
    <mergeCell ref="C64:G64"/>
    <mergeCell ref="L64:L65"/>
    <mergeCell ref="C65:G65"/>
    <mergeCell ref="C66:G66"/>
    <mergeCell ref="L66:L67"/>
    <mergeCell ref="C67:G67"/>
    <mergeCell ref="C56:D56"/>
    <mergeCell ref="C58:I58"/>
    <mergeCell ref="B59:B63"/>
    <mergeCell ref="C59:I59"/>
    <mergeCell ref="C60:I60"/>
    <mergeCell ref="C61:I61"/>
    <mergeCell ref="C62:I62"/>
    <mergeCell ref="B2:K2"/>
    <mergeCell ref="B3:K3"/>
    <mergeCell ref="L3:M3"/>
    <mergeCell ref="B4:K4"/>
    <mergeCell ref="L4:M4"/>
    <mergeCell ref="B5:K5"/>
    <mergeCell ref="L5:M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4" orientation="portrait" r:id="rId1"/>
  <headerFooter alignWithMargins="0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4BF8-51BA-41D6-97E1-E081DF1DD419}">
  <sheetPr>
    <pageSetUpPr fitToPage="1"/>
  </sheetPr>
  <dimension ref="A1:O96"/>
  <sheetViews>
    <sheetView tabSelected="1" topLeftCell="E2" zoomScale="98" zoomScaleNormal="98" workbookViewId="0">
      <selection activeCell="P17" sqref="P17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2.85546875" style="356" customWidth="1"/>
    <col min="8" max="8" width="6" style="356" customWidth="1"/>
    <col min="9" max="9" width="26.42578125" style="356" bestFit="1" customWidth="1"/>
    <col min="10" max="10" width="23.42578125" style="356" bestFit="1" customWidth="1"/>
    <col min="11" max="11" width="11.85546875" style="356" bestFit="1" customWidth="1"/>
    <col min="12" max="12" width="12.28515625" style="356" bestFit="1" customWidth="1"/>
    <col min="13" max="13" width="10.140625" style="393" bestFit="1" customWidth="1"/>
    <col min="14" max="16" width="13.42578125" style="356" bestFit="1" customWidth="1"/>
    <col min="17" max="16384" width="11.42578125" style="356"/>
  </cols>
  <sheetData>
    <row r="1" spans="2:15" x14ac:dyDescent="0.2">
      <c r="C1" s="393" t="s">
        <v>102</v>
      </c>
    </row>
    <row r="3" spans="2:15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  <c r="G3" s="494"/>
    </row>
    <row r="4" spans="2:15" x14ac:dyDescent="0.2">
      <c r="B4" s="368"/>
      <c r="C4" s="438"/>
      <c r="D4" s="368" t="s">
        <v>77</v>
      </c>
      <c r="E4" s="511">
        <v>220</v>
      </c>
      <c r="F4" s="368" t="s">
        <v>325</v>
      </c>
      <c r="G4" s="393"/>
      <c r="H4" s="393"/>
    </row>
    <row r="5" spans="2:15" x14ac:dyDescent="0.2">
      <c r="B5" s="368"/>
      <c r="C5" s="438"/>
      <c r="D5" s="368" t="s">
        <v>261</v>
      </c>
      <c r="E5" s="511">
        <v>120</v>
      </c>
      <c r="F5" s="368" t="s">
        <v>325</v>
      </c>
      <c r="G5" s="393"/>
      <c r="H5" s="393"/>
    </row>
    <row r="6" spans="2:15" x14ac:dyDescent="0.2">
      <c r="B6" s="368"/>
      <c r="C6" s="438"/>
      <c r="D6" s="368" t="s">
        <v>37</v>
      </c>
      <c r="E6" s="511">
        <v>50</v>
      </c>
      <c r="F6" s="368" t="s">
        <v>326</v>
      </c>
      <c r="G6" s="393"/>
      <c r="H6" s="393"/>
      <c r="I6" t="s">
        <v>25</v>
      </c>
      <c r="J6" t="s">
        <v>129</v>
      </c>
      <c r="K6"/>
      <c r="L6"/>
      <c r="M6"/>
      <c r="N6"/>
      <c r="O6"/>
    </row>
    <row r="7" spans="2:15" x14ac:dyDescent="0.2">
      <c r="B7" s="368"/>
      <c r="C7" s="438"/>
      <c r="D7" s="368" t="s">
        <v>369</v>
      </c>
      <c r="E7" s="511">
        <v>440</v>
      </c>
      <c r="F7" s="368" t="s">
        <v>325</v>
      </c>
      <c r="G7" s="393"/>
      <c r="H7" s="393"/>
      <c r="I7" t="s">
        <v>23</v>
      </c>
      <c r="J7" t="s">
        <v>323</v>
      </c>
      <c r="K7" t="s">
        <v>324</v>
      </c>
      <c r="L7" t="s">
        <v>325</v>
      </c>
      <c r="M7" t="s">
        <v>326</v>
      </c>
      <c r="N7" t="s">
        <v>24</v>
      </c>
      <c r="O7"/>
    </row>
    <row r="8" spans="2:15" x14ac:dyDescent="0.2">
      <c r="B8" s="368"/>
      <c r="C8" s="438"/>
      <c r="D8" s="368" t="s">
        <v>357</v>
      </c>
      <c r="E8" s="511">
        <v>70</v>
      </c>
      <c r="F8" s="368" t="s">
        <v>324</v>
      </c>
      <c r="G8" s="393"/>
      <c r="I8" s="54" t="s">
        <v>357</v>
      </c>
      <c r="J8" s="496"/>
      <c r="K8" s="496">
        <v>70</v>
      </c>
      <c r="L8" s="496"/>
      <c r="M8" s="496"/>
      <c r="N8" s="506">
        <v>70</v>
      </c>
      <c r="O8"/>
    </row>
    <row r="9" spans="2:15" x14ac:dyDescent="0.2">
      <c r="B9" s="368"/>
      <c r="C9" s="438"/>
      <c r="D9" s="368" t="s">
        <v>32</v>
      </c>
      <c r="E9" s="511">
        <v>490</v>
      </c>
      <c r="F9" s="368" t="s">
        <v>323</v>
      </c>
      <c r="G9" s="393"/>
      <c r="I9" s="54" t="s">
        <v>32</v>
      </c>
      <c r="J9" s="496">
        <v>490</v>
      </c>
      <c r="K9" s="496"/>
      <c r="L9" s="496"/>
      <c r="M9" s="496"/>
      <c r="N9" s="506">
        <v>490</v>
      </c>
      <c r="O9"/>
    </row>
    <row r="10" spans="2:15" x14ac:dyDescent="0.2">
      <c r="B10" s="368"/>
      <c r="C10" s="438"/>
      <c r="D10" s="368" t="s">
        <v>65</v>
      </c>
      <c r="E10" s="511">
        <v>1980</v>
      </c>
      <c r="F10" s="368" t="s">
        <v>323</v>
      </c>
      <c r="G10" s="393"/>
      <c r="I10" s="54" t="s">
        <v>65</v>
      </c>
      <c r="J10" s="496">
        <v>1980</v>
      </c>
      <c r="K10" s="496"/>
      <c r="L10" s="496"/>
      <c r="M10" s="496"/>
      <c r="N10" s="506">
        <v>1980</v>
      </c>
      <c r="O10"/>
    </row>
    <row r="11" spans="2:15" x14ac:dyDescent="0.2">
      <c r="B11" s="368"/>
      <c r="C11" s="438"/>
      <c r="D11" s="368" t="s">
        <v>69</v>
      </c>
      <c r="E11" s="511">
        <v>340</v>
      </c>
      <c r="F11" s="368" t="s">
        <v>323</v>
      </c>
      <c r="G11" s="393"/>
      <c r="I11" s="54" t="s">
        <v>77</v>
      </c>
      <c r="J11" s="496"/>
      <c r="K11" s="496"/>
      <c r="L11" s="496">
        <v>220</v>
      </c>
      <c r="M11" s="496"/>
      <c r="N11" s="506">
        <v>220</v>
      </c>
      <c r="O11"/>
    </row>
    <row r="12" spans="2:15" x14ac:dyDescent="0.2">
      <c r="B12" s="368"/>
      <c r="C12" s="438"/>
      <c r="D12" s="368" t="s">
        <v>354</v>
      </c>
      <c r="E12" s="511">
        <v>550</v>
      </c>
      <c r="F12" s="368" t="s">
        <v>323</v>
      </c>
      <c r="G12" s="393"/>
      <c r="I12" s="54" t="s">
        <v>261</v>
      </c>
      <c r="J12" s="496"/>
      <c r="K12" s="496"/>
      <c r="L12" s="496">
        <v>120</v>
      </c>
      <c r="M12" s="496"/>
      <c r="N12" s="506">
        <v>120</v>
      </c>
      <c r="O12"/>
    </row>
    <row r="13" spans="2:15" x14ac:dyDescent="0.2">
      <c r="B13" s="368"/>
      <c r="C13" s="438"/>
      <c r="D13" s="368" t="s">
        <v>329</v>
      </c>
      <c r="E13" s="511">
        <v>395</v>
      </c>
      <c r="F13" s="368" t="s">
        <v>324</v>
      </c>
      <c r="G13" s="393"/>
      <c r="I13" s="54" t="s">
        <v>69</v>
      </c>
      <c r="J13" s="496">
        <v>340</v>
      </c>
      <c r="K13" s="496"/>
      <c r="L13" s="496"/>
      <c r="M13" s="496"/>
      <c r="N13" s="506">
        <v>340</v>
      </c>
      <c r="O13"/>
    </row>
    <row r="14" spans="2:15" x14ac:dyDescent="0.2">
      <c r="B14" s="368"/>
      <c r="C14" s="438"/>
      <c r="D14" s="368" t="s">
        <v>356</v>
      </c>
      <c r="E14" s="511">
        <v>160</v>
      </c>
      <c r="F14" s="368" t="s">
        <v>323</v>
      </c>
      <c r="G14" s="393"/>
      <c r="I14" s="54" t="s">
        <v>37</v>
      </c>
      <c r="J14" s="496"/>
      <c r="K14" s="496"/>
      <c r="L14" s="496"/>
      <c r="M14" s="496">
        <v>50</v>
      </c>
      <c r="N14" s="506">
        <v>50</v>
      </c>
      <c r="O14"/>
    </row>
    <row r="15" spans="2:15" x14ac:dyDescent="0.2">
      <c r="B15" s="368"/>
      <c r="C15" s="438"/>
      <c r="D15" s="368" t="s">
        <v>372</v>
      </c>
      <c r="E15" s="511">
        <v>200</v>
      </c>
      <c r="F15" s="368" t="s">
        <v>323</v>
      </c>
      <c r="G15" s="393"/>
      <c r="I15" s="54" t="s">
        <v>354</v>
      </c>
      <c r="J15" s="496">
        <v>550</v>
      </c>
      <c r="K15" s="496"/>
      <c r="L15" s="496"/>
      <c r="M15" s="496"/>
      <c r="N15" s="506">
        <v>550</v>
      </c>
      <c r="O15"/>
    </row>
    <row r="16" spans="2:15" x14ac:dyDescent="0.2">
      <c r="B16" s="368"/>
      <c r="C16" s="438"/>
      <c r="D16" s="368" t="s">
        <v>377</v>
      </c>
      <c r="E16" s="511">
        <v>120</v>
      </c>
      <c r="F16" s="368" t="s">
        <v>323</v>
      </c>
      <c r="G16" s="393"/>
      <c r="I16" s="54" t="s">
        <v>329</v>
      </c>
      <c r="J16" s="496"/>
      <c r="K16" s="496">
        <v>395</v>
      </c>
      <c r="L16" s="496"/>
      <c r="M16" s="496"/>
      <c r="N16" s="506">
        <v>395</v>
      </c>
      <c r="O16"/>
    </row>
    <row r="17" spans="2:15" x14ac:dyDescent="0.2">
      <c r="B17" s="368"/>
      <c r="C17" s="438"/>
      <c r="D17" s="368" t="s">
        <v>377</v>
      </c>
      <c r="E17" s="511">
        <v>160</v>
      </c>
      <c r="F17" s="368" t="s">
        <v>324</v>
      </c>
      <c r="G17" s="393"/>
      <c r="I17" s="54" t="s">
        <v>369</v>
      </c>
      <c r="J17" s="496"/>
      <c r="K17" s="496"/>
      <c r="L17" s="496">
        <v>440</v>
      </c>
      <c r="M17" s="496"/>
      <c r="N17" s="506">
        <v>440</v>
      </c>
      <c r="O17"/>
    </row>
    <row r="18" spans="2:15" x14ac:dyDescent="0.2">
      <c r="B18" s="368"/>
      <c r="C18" s="438"/>
      <c r="D18" s="368" t="s">
        <v>359</v>
      </c>
      <c r="E18" s="511">
        <v>700</v>
      </c>
      <c r="F18" s="368" t="s">
        <v>324</v>
      </c>
      <c r="G18" s="393"/>
      <c r="I18" s="54" t="s">
        <v>356</v>
      </c>
      <c r="J18" s="496">
        <v>160</v>
      </c>
      <c r="K18" s="496"/>
      <c r="L18" s="496"/>
      <c r="M18" s="496"/>
      <c r="N18" s="506">
        <v>160</v>
      </c>
      <c r="O18"/>
    </row>
    <row r="19" spans="2:15" x14ac:dyDescent="0.2">
      <c r="B19" s="368"/>
      <c r="C19" s="438"/>
      <c r="D19" s="368" t="s">
        <v>371</v>
      </c>
      <c r="E19" s="511">
        <v>460</v>
      </c>
      <c r="F19" s="368" t="s">
        <v>324</v>
      </c>
      <c r="G19" s="393"/>
      <c r="I19" s="54" t="s">
        <v>377</v>
      </c>
      <c r="J19" s="496">
        <v>120</v>
      </c>
      <c r="K19" s="496">
        <v>160</v>
      </c>
      <c r="L19" s="496"/>
      <c r="M19" s="496"/>
      <c r="N19" s="506">
        <v>280</v>
      </c>
      <c r="O19"/>
    </row>
    <row r="20" spans="2:15" x14ac:dyDescent="0.2">
      <c r="B20" s="368"/>
      <c r="C20" s="438"/>
      <c r="D20" s="368" t="s">
        <v>384</v>
      </c>
      <c r="E20" s="511">
        <v>160</v>
      </c>
      <c r="F20" s="368" t="s">
        <v>323</v>
      </c>
      <c r="G20" s="393"/>
      <c r="I20" s="54" t="s">
        <v>359</v>
      </c>
      <c r="J20" s="496"/>
      <c r="K20" s="496">
        <v>700</v>
      </c>
      <c r="L20" s="496"/>
      <c r="M20" s="496"/>
      <c r="N20" s="506">
        <v>700</v>
      </c>
      <c r="O20"/>
    </row>
    <row r="21" spans="2:15" x14ac:dyDescent="0.2">
      <c r="B21" s="368"/>
      <c r="C21" s="438"/>
      <c r="D21" s="368" t="s">
        <v>384</v>
      </c>
      <c r="E21" s="511">
        <f>250+170+80</f>
        <v>500</v>
      </c>
      <c r="F21" s="368" t="s">
        <v>324</v>
      </c>
      <c r="G21" s="393"/>
      <c r="I21" s="54" t="s">
        <v>384</v>
      </c>
      <c r="J21" s="496">
        <v>160</v>
      </c>
      <c r="K21" s="496">
        <v>710</v>
      </c>
      <c r="L21" s="496"/>
      <c r="M21" s="496"/>
      <c r="N21" s="506">
        <v>870</v>
      </c>
      <c r="O21"/>
    </row>
    <row r="22" spans="2:15" x14ac:dyDescent="0.2">
      <c r="B22" s="368"/>
      <c r="C22" s="438"/>
      <c r="D22" s="368" t="s">
        <v>384</v>
      </c>
      <c r="E22" s="511">
        <v>210</v>
      </c>
      <c r="F22" s="368" t="s">
        <v>324</v>
      </c>
      <c r="G22" s="393"/>
      <c r="I22" s="54" t="s">
        <v>371</v>
      </c>
      <c r="J22" s="496"/>
      <c r="K22" s="496">
        <v>460</v>
      </c>
      <c r="L22" s="496"/>
      <c r="M22" s="496"/>
      <c r="N22" s="506">
        <v>460</v>
      </c>
      <c r="O22"/>
    </row>
    <row r="23" spans="2:15" x14ac:dyDescent="0.2">
      <c r="B23" s="368"/>
      <c r="C23" s="438"/>
      <c r="D23" s="368"/>
      <c r="E23" s="368"/>
      <c r="F23" s="368"/>
      <c r="G23" s="393"/>
      <c r="I23" s="54" t="s">
        <v>372</v>
      </c>
      <c r="J23" s="496">
        <v>200</v>
      </c>
      <c r="K23" s="496"/>
      <c r="L23" s="496"/>
      <c r="M23" s="496"/>
      <c r="N23" s="506">
        <v>200</v>
      </c>
      <c r="O23"/>
    </row>
    <row r="24" spans="2:15" x14ac:dyDescent="0.2">
      <c r="B24" s="368"/>
      <c r="C24" s="438"/>
      <c r="D24" s="368"/>
      <c r="E24" s="368"/>
      <c r="F24" s="368"/>
      <c r="G24" s="393"/>
      <c r="I24" s="54" t="s">
        <v>24</v>
      </c>
      <c r="J24" s="496">
        <v>4000</v>
      </c>
      <c r="K24" s="496">
        <v>2495</v>
      </c>
      <c r="L24" s="496">
        <v>780</v>
      </c>
      <c r="M24" s="496">
        <v>50</v>
      </c>
      <c r="N24" s="496">
        <v>7325</v>
      </c>
      <c r="O24"/>
    </row>
    <row r="25" spans="2:15" x14ac:dyDescent="0.2">
      <c r="B25" s="368"/>
      <c r="C25" s="438"/>
      <c r="D25" s="368"/>
      <c r="E25" s="368"/>
      <c r="F25" s="368"/>
      <c r="G25" s="393"/>
      <c r="I25"/>
      <c r="J25"/>
      <c r="K25"/>
      <c r="L25"/>
      <c r="M25"/>
      <c r="N25"/>
      <c r="O25"/>
    </row>
    <row r="26" spans="2:15" x14ac:dyDescent="0.2">
      <c r="B26" s="368"/>
      <c r="C26" s="438"/>
      <c r="D26" s="368"/>
      <c r="E26" s="368"/>
      <c r="F26" s="368"/>
      <c r="G26" s="393"/>
      <c r="I26"/>
      <c r="J26"/>
      <c r="K26"/>
    </row>
    <row r="27" spans="2:15" x14ac:dyDescent="0.2">
      <c r="B27" s="368"/>
      <c r="C27" s="438"/>
      <c r="D27" s="368"/>
      <c r="E27" s="368"/>
      <c r="F27" s="368"/>
      <c r="G27" s="393"/>
      <c r="I27"/>
      <c r="J27"/>
      <c r="K27"/>
    </row>
    <row r="28" spans="2:15" x14ac:dyDescent="0.2">
      <c r="B28" s="368"/>
      <c r="C28" s="438"/>
      <c r="D28" s="368"/>
      <c r="E28" s="368"/>
      <c r="F28" s="368"/>
      <c r="G28" s="393"/>
      <c r="I28"/>
      <c r="J28"/>
      <c r="K28"/>
    </row>
    <row r="29" spans="2:15" x14ac:dyDescent="0.2">
      <c r="B29" s="368"/>
      <c r="C29" s="438"/>
      <c r="D29" s="368"/>
      <c r="E29" s="368"/>
      <c r="F29" s="368"/>
      <c r="G29" s="393"/>
      <c r="I29"/>
      <c r="J29"/>
      <c r="K29"/>
    </row>
    <row r="30" spans="2:15" x14ac:dyDescent="0.2">
      <c r="B30" s="368"/>
      <c r="C30" s="438"/>
      <c r="D30" s="368"/>
      <c r="E30" s="368"/>
      <c r="F30" s="368"/>
      <c r="G30" s="393"/>
      <c r="I30"/>
      <c r="J30"/>
      <c r="K30"/>
    </row>
    <row r="31" spans="2:15" x14ac:dyDescent="0.2">
      <c r="I31"/>
      <c r="J31"/>
      <c r="K31"/>
    </row>
    <row r="32" spans="2:15" x14ac:dyDescent="0.2">
      <c r="I32"/>
      <c r="J32"/>
      <c r="K32"/>
    </row>
    <row r="33" spans="2:11" x14ac:dyDescent="0.2">
      <c r="I33"/>
      <c r="J33"/>
      <c r="K33"/>
    </row>
    <row r="34" spans="2:11" x14ac:dyDescent="0.2">
      <c r="I34"/>
      <c r="J34"/>
      <c r="K34"/>
    </row>
    <row r="35" spans="2:11" x14ac:dyDescent="0.2">
      <c r="I35"/>
      <c r="J35"/>
      <c r="K35"/>
    </row>
    <row r="36" spans="2:11" x14ac:dyDescent="0.2">
      <c r="C36" s="447"/>
      <c r="F36" s="393"/>
      <c r="G36" s="393"/>
    </row>
    <row r="37" spans="2:11" x14ac:dyDescent="0.2">
      <c r="C37" s="356"/>
      <c r="D37" s="356"/>
      <c r="E37" s="356"/>
    </row>
    <row r="38" spans="2:11" x14ac:dyDescent="0.2">
      <c r="C38" s="356"/>
      <c r="D38" s="356"/>
      <c r="E38" s="356"/>
    </row>
    <row r="39" spans="2:11" x14ac:dyDescent="0.2">
      <c r="B39" s="356"/>
      <c r="C39" s="356"/>
      <c r="D39" s="356"/>
      <c r="E39" s="356"/>
    </row>
    <row r="40" spans="2:11" x14ac:dyDescent="0.2">
      <c r="B40" s="356"/>
      <c r="C40" s="356"/>
      <c r="D40" s="356"/>
      <c r="E40" s="356"/>
    </row>
    <row r="41" spans="2:11" x14ac:dyDescent="0.2">
      <c r="B41" s="356"/>
      <c r="C41" s="356"/>
      <c r="D41" s="356"/>
      <c r="E41" s="356"/>
    </row>
    <row r="42" spans="2:11" x14ac:dyDescent="0.2">
      <c r="B42" s="356"/>
      <c r="C42" s="356"/>
      <c r="D42" s="356"/>
      <c r="E42" s="356"/>
    </row>
    <row r="43" spans="2:11" x14ac:dyDescent="0.2">
      <c r="B43" s="356"/>
      <c r="C43" s="356"/>
      <c r="D43" s="356"/>
      <c r="E43" s="356"/>
    </row>
    <row r="44" spans="2:11" x14ac:dyDescent="0.2">
      <c r="B44" s="356"/>
      <c r="C44" s="356"/>
      <c r="D44" s="356"/>
      <c r="E44" s="356"/>
    </row>
    <row r="45" spans="2:11" x14ac:dyDescent="0.2">
      <c r="B45" s="356"/>
      <c r="C45" s="356"/>
      <c r="D45" s="356"/>
      <c r="E45" s="356"/>
    </row>
    <row r="46" spans="2:11" x14ac:dyDescent="0.2">
      <c r="B46" s="356"/>
      <c r="C46" s="356"/>
      <c r="D46" s="356"/>
      <c r="E46" s="470"/>
    </row>
    <row r="47" spans="2:11" x14ac:dyDescent="0.2">
      <c r="B47" s="356"/>
      <c r="C47" s="356"/>
      <c r="D47" s="356"/>
      <c r="E47" s="356"/>
    </row>
    <row r="48" spans="2:11" x14ac:dyDescent="0.2">
      <c r="B48" s="356"/>
      <c r="C48" s="356"/>
      <c r="D48" s="356"/>
      <c r="E48" s="356"/>
    </row>
    <row r="49" spans="1:12" x14ac:dyDescent="0.2">
      <c r="B49" s="356"/>
      <c r="C49" s="356"/>
      <c r="D49" s="356"/>
      <c r="E49" s="356"/>
    </row>
    <row r="50" spans="1:12" x14ac:dyDescent="0.2">
      <c r="B50" t="s">
        <v>357</v>
      </c>
      <c r="C50" s="356" t="s">
        <v>324</v>
      </c>
      <c r="D50" s="356"/>
      <c r="E50" s="356"/>
    </row>
    <row r="51" spans="1:12" x14ac:dyDescent="0.2">
      <c r="B51" t="s">
        <v>362</v>
      </c>
      <c r="C51" s="356" t="s">
        <v>323</v>
      </c>
      <c r="D51" s="356"/>
      <c r="E51" s="356"/>
    </row>
    <row r="52" spans="1:12" x14ac:dyDescent="0.2">
      <c r="B52" t="s">
        <v>361</v>
      </c>
      <c r="C52" s="356" t="s">
        <v>326</v>
      </c>
      <c r="D52" s="356"/>
      <c r="E52" s="356"/>
    </row>
    <row r="53" spans="1:12" x14ac:dyDescent="0.2">
      <c r="B53" t="s">
        <v>374</v>
      </c>
      <c r="C53" s="356" t="s">
        <v>325</v>
      </c>
      <c r="D53" s="356"/>
      <c r="E53" s="356"/>
    </row>
    <row r="54" spans="1:12" x14ac:dyDescent="0.2">
      <c r="B54" t="s">
        <v>63</v>
      </c>
      <c r="C54" s="356"/>
      <c r="D54" s="356"/>
      <c r="E54" s="356"/>
    </row>
    <row r="55" spans="1:12" x14ac:dyDescent="0.2">
      <c r="B55" t="s">
        <v>30</v>
      </c>
      <c r="C55" s="356"/>
      <c r="D55" s="356"/>
      <c r="E55" s="356"/>
    </row>
    <row r="56" spans="1:12" x14ac:dyDescent="0.2">
      <c r="B56" t="s">
        <v>31</v>
      </c>
    </row>
    <row r="57" spans="1:12" x14ac:dyDescent="0.2">
      <c r="B57" t="s">
        <v>32</v>
      </c>
    </row>
    <row r="58" spans="1:12" x14ac:dyDescent="0.2">
      <c r="B58" t="s">
        <v>33</v>
      </c>
    </row>
    <row r="59" spans="1:12" s="393" customFormat="1" x14ac:dyDescent="0.2">
      <c r="A59" s="356"/>
      <c r="B59" t="s">
        <v>363</v>
      </c>
      <c r="F59" s="356"/>
      <c r="G59" s="356"/>
      <c r="H59" s="356"/>
      <c r="I59" s="356"/>
      <c r="J59" s="356"/>
      <c r="K59" s="356"/>
      <c r="L59" s="356"/>
    </row>
    <row r="60" spans="1:12" s="393" customFormat="1" x14ac:dyDescent="0.2">
      <c r="A60" s="356"/>
      <c r="B60" t="s">
        <v>34</v>
      </c>
      <c r="F60" s="356"/>
      <c r="G60" s="356"/>
      <c r="H60" s="356"/>
      <c r="I60" s="356"/>
      <c r="J60" s="356"/>
      <c r="K60" s="356"/>
      <c r="L60" s="356"/>
    </row>
    <row r="61" spans="1:12" s="393" customFormat="1" x14ac:dyDescent="0.2">
      <c r="A61" s="356"/>
      <c r="B61" t="s">
        <v>142</v>
      </c>
      <c r="F61" s="356"/>
      <c r="G61" s="356"/>
      <c r="H61" s="356"/>
      <c r="I61" s="356"/>
      <c r="J61" s="356"/>
      <c r="K61" s="356"/>
      <c r="L61" s="356"/>
    </row>
    <row r="62" spans="1:12" s="393" customFormat="1" x14ac:dyDescent="0.2">
      <c r="A62" s="356"/>
      <c r="B62" t="s">
        <v>65</v>
      </c>
      <c r="F62" s="356"/>
      <c r="G62" s="356"/>
      <c r="H62" s="356"/>
      <c r="I62" s="356"/>
      <c r="J62" s="356"/>
      <c r="K62" s="356"/>
      <c r="L62" s="356"/>
    </row>
    <row r="63" spans="1:12" s="393" customFormat="1" x14ac:dyDescent="0.2">
      <c r="A63" s="356"/>
      <c r="B63" t="s">
        <v>77</v>
      </c>
      <c r="F63" s="356"/>
      <c r="G63" s="356"/>
      <c r="H63" s="356"/>
      <c r="I63" s="356"/>
      <c r="J63" s="356"/>
      <c r="K63" s="356"/>
      <c r="L63" s="356"/>
    </row>
    <row r="64" spans="1:12" s="393" customFormat="1" x14ac:dyDescent="0.2">
      <c r="A64" s="356"/>
      <c r="B64" t="s">
        <v>381</v>
      </c>
      <c r="F64" s="356"/>
      <c r="G64" s="356"/>
      <c r="H64" s="356"/>
      <c r="I64" s="356"/>
      <c r="J64" s="356"/>
      <c r="K64" s="356"/>
      <c r="L64" s="356"/>
    </row>
    <row r="65" spans="1:12" s="393" customFormat="1" x14ac:dyDescent="0.2">
      <c r="A65" s="356"/>
      <c r="B65" t="s">
        <v>382</v>
      </c>
      <c r="F65" s="356"/>
      <c r="G65" s="356"/>
      <c r="H65" s="356"/>
      <c r="I65" s="356"/>
      <c r="J65" s="356"/>
      <c r="K65" s="356"/>
      <c r="L65" s="356"/>
    </row>
    <row r="66" spans="1:12" s="393" customFormat="1" x14ac:dyDescent="0.2">
      <c r="A66" s="356"/>
      <c r="B66" t="s">
        <v>373</v>
      </c>
      <c r="F66" s="356"/>
      <c r="G66" s="356"/>
      <c r="H66" s="356"/>
      <c r="I66" s="356"/>
      <c r="J66" s="356"/>
      <c r="K66" s="356"/>
      <c r="L66" s="356"/>
    </row>
    <row r="67" spans="1:12" s="393" customFormat="1" x14ac:dyDescent="0.2">
      <c r="A67" s="356"/>
      <c r="B67" t="s">
        <v>261</v>
      </c>
      <c r="F67" s="356"/>
      <c r="G67" s="356"/>
      <c r="H67" s="356"/>
      <c r="I67" s="356"/>
      <c r="J67" s="356"/>
      <c r="K67" s="356"/>
      <c r="L67" s="356"/>
    </row>
    <row r="68" spans="1:12" s="393" customFormat="1" x14ac:dyDescent="0.2">
      <c r="A68" s="356"/>
      <c r="B68" t="s">
        <v>69</v>
      </c>
      <c r="F68" s="356"/>
      <c r="G68" s="356"/>
      <c r="H68" s="356"/>
      <c r="I68" s="356"/>
      <c r="J68" s="356"/>
      <c r="K68" s="356"/>
      <c r="L68" s="356"/>
    </row>
    <row r="69" spans="1:12" s="393" customFormat="1" x14ac:dyDescent="0.2">
      <c r="A69" s="356"/>
      <c r="B69" t="s">
        <v>383</v>
      </c>
      <c r="F69" s="356"/>
      <c r="G69" s="356"/>
      <c r="H69" s="356"/>
      <c r="I69" s="356"/>
      <c r="J69" s="356"/>
      <c r="K69" s="356"/>
      <c r="L69" s="356"/>
    </row>
    <row r="70" spans="1:12" s="393" customFormat="1" x14ac:dyDescent="0.2">
      <c r="A70" s="356"/>
      <c r="B70" t="s">
        <v>353</v>
      </c>
      <c r="F70" s="356"/>
      <c r="G70" s="356"/>
      <c r="H70" s="356"/>
      <c r="I70" s="356"/>
      <c r="J70" s="356"/>
      <c r="K70" s="356"/>
      <c r="L70" s="356"/>
    </row>
    <row r="71" spans="1:12" s="393" customFormat="1" x14ac:dyDescent="0.2">
      <c r="A71" s="356"/>
      <c r="B71" t="s">
        <v>37</v>
      </c>
      <c r="F71" s="356"/>
      <c r="G71" s="356"/>
      <c r="H71" s="356"/>
      <c r="I71" s="356"/>
      <c r="J71" s="356"/>
      <c r="K71" s="356"/>
      <c r="L71" s="356"/>
    </row>
    <row r="72" spans="1:12" s="393" customFormat="1" x14ac:dyDescent="0.2">
      <c r="A72" s="356"/>
      <c r="B72" t="s">
        <v>366</v>
      </c>
      <c r="F72" s="356"/>
      <c r="G72" s="356"/>
      <c r="H72" s="356"/>
      <c r="I72" s="356"/>
      <c r="J72" s="356"/>
      <c r="K72" s="356"/>
      <c r="L72" s="356"/>
    </row>
    <row r="73" spans="1:12" s="393" customFormat="1" x14ac:dyDescent="0.2">
      <c r="A73" s="356"/>
      <c r="B73" t="s">
        <v>354</v>
      </c>
      <c r="F73" s="356"/>
      <c r="G73" s="356"/>
      <c r="H73" s="356"/>
      <c r="I73" s="356"/>
      <c r="J73" s="356"/>
      <c r="K73" s="356"/>
      <c r="L73" s="356"/>
    </row>
    <row r="74" spans="1:12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  <c r="L74" s="356"/>
    </row>
    <row r="75" spans="1:12" x14ac:dyDescent="0.2">
      <c r="B75" t="s">
        <v>368</v>
      </c>
    </row>
    <row r="76" spans="1:12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  <c r="L76" s="356"/>
    </row>
    <row r="77" spans="1:12" s="393" customFormat="1" x14ac:dyDescent="0.2">
      <c r="A77" s="356"/>
      <c r="B77" t="s">
        <v>329</v>
      </c>
      <c r="F77" s="356"/>
      <c r="G77" s="356"/>
      <c r="H77" s="356"/>
      <c r="I77" s="356"/>
      <c r="J77" s="356"/>
      <c r="K77" s="356"/>
      <c r="L77" s="356"/>
    </row>
    <row r="78" spans="1:12" s="393" customFormat="1" x14ac:dyDescent="0.2">
      <c r="A78" s="356"/>
      <c r="B78" t="s">
        <v>369</v>
      </c>
      <c r="F78" s="356"/>
      <c r="G78" s="356"/>
      <c r="H78" s="356"/>
      <c r="I78" s="356"/>
      <c r="J78" s="356"/>
      <c r="K78" s="356"/>
      <c r="L78" s="356"/>
    </row>
    <row r="79" spans="1:12" s="393" customFormat="1" x14ac:dyDescent="0.2">
      <c r="A79" s="356"/>
      <c r="B79" t="s">
        <v>376</v>
      </c>
      <c r="F79" s="356"/>
      <c r="G79" s="356"/>
      <c r="H79" s="356"/>
      <c r="I79" s="356"/>
      <c r="J79" s="356"/>
      <c r="K79" s="356"/>
      <c r="L79" s="356"/>
    </row>
    <row r="80" spans="1:12" s="393" customFormat="1" x14ac:dyDescent="0.2">
      <c r="A80" s="356"/>
      <c r="B80" t="s">
        <v>370</v>
      </c>
      <c r="F80" s="356"/>
      <c r="G80" s="356"/>
      <c r="H80" s="356"/>
      <c r="I80" s="356"/>
      <c r="J80" s="356"/>
      <c r="K80" s="356"/>
      <c r="L80" s="356"/>
    </row>
    <row r="81" spans="2:4" x14ac:dyDescent="0.2">
      <c r="B81" t="s">
        <v>356</v>
      </c>
    </row>
    <row r="82" spans="2:4" x14ac:dyDescent="0.2">
      <c r="B82" t="s">
        <v>372</v>
      </c>
    </row>
    <row r="83" spans="2:4" x14ac:dyDescent="0.2">
      <c r="B83" t="s">
        <v>340</v>
      </c>
    </row>
    <row r="84" spans="2:4" x14ac:dyDescent="0.2">
      <c r="B84" t="s">
        <v>355</v>
      </c>
    </row>
    <row r="85" spans="2:4" x14ac:dyDescent="0.2">
      <c r="B85" t="s">
        <v>364</v>
      </c>
    </row>
    <row r="86" spans="2:4" x14ac:dyDescent="0.2">
      <c r="B86" t="s">
        <v>358</v>
      </c>
    </row>
    <row r="87" spans="2:4" x14ac:dyDescent="0.2">
      <c r="B87" t="s">
        <v>379</v>
      </c>
    </row>
    <row r="88" spans="2:4" x14ac:dyDescent="0.2">
      <c r="B88" t="s">
        <v>377</v>
      </c>
    </row>
    <row r="89" spans="2:4" x14ac:dyDescent="0.2">
      <c r="B89" t="s">
        <v>378</v>
      </c>
    </row>
    <row r="90" spans="2:4" x14ac:dyDescent="0.2">
      <c r="B90" t="s">
        <v>360</v>
      </c>
    </row>
    <row r="91" spans="2:4" x14ac:dyDescent="0.2">
      <c r="B91" t="s">
        <v>359</v>
      </c>
    </row>
    <row r="92" spans="2:4" x14ac:dyDescent="0.2">
      <c r="B92" t="s">
        <v>380</v>
      </c>
    </row>
    <row r="93" spans="2:4" x14ac:dyDescent="0.2">
      <c r="B93" t="s">
        <v>375</v>
      </c>
    </row>
    <row r="94" spans="2:4" x14ac:dyDescent="0.2">
      <c r="B94" t="s">
        <v>384</v>
      </c>
      <c r="D94" s="393" t="s">
        <v>229</v>
      </c>
    </row>
    <row r="95" spans="2:4" x14ac:dyDescent="0.2">
      <c r="B95" t="s">
        <v>228</v>
      </c>
      <c r="D95" s="393" t="s">
        <v>230</v>
      </c>
    </row>
    <row r="96" spans="2:4" x14ac:dyDescent="0.2">
      <c r="B96" t="s">
        <v>371</v>
      </c>
    </row>
  </sheetData>
  <dataValidations count="10">
    <dataValidation type="list" allowBlank="1" showInputMessage="1" showErrorMessage="1" sqref="D20:D21" xr:uid="{C5AAE805-0D69-4313-B2B9-4C8F5C76CFDE}">
      <formula1>$B$45:$B$83</formula1>
    </dataValidation>
    <dataValidation type="list" allowBlank="1" showInputMessage="1" showErrorMessage="1" sqref="D12" xr:uid="{F0495901-5001-4C72-853C-BBFCF2515983}">
      <formula1>$B$45:$B$82</formula1>
    </dataValidation>
    <dataValidation type="list" allowBlank="1" showInputMessage="1" showErrorMessage="1" sqref="D4:D11 D13:D19" xr:uid="{F0087986-9B98-4E2B-96DD-FFF3F534784C}">
      <formula1>$B$45:$B$91</formula1>
    </dataValidation>
    <dataValidation type="list" allowBlank="1" showInputMessage="1" showErrorMessage="1" sqref="G19:G20" xr:uid="{080C864A-ED91-4F01-AEE3-C7AB59F3B868}">
      <formula1>$C$53:$C$55</formula1>
    </dataValidation>
    <dataValidation type="list" allowBlank="1" showInputMessage="1" showErrorMessage="1" sqref="G4:G18" xr:uid="{7A9E1D39-F09B-40DD-A95E-1EBD15E0D0BA}">
      <formula1>$C$45:$C$48</formula1>
    </dataValidation>
    <dataValidation type="list" allowBlank="1" showInputMessage="1" showErrorMessage="1" sqref="G24:G30" xr:uid="{B4338837-AA4A-4E0D-9337-DD36023291DC}">
      <formula1>$C$58:$C$60</formula1>
    </dataValidation>
    <dataValidation type="list" allowBlank="1" showInputMessage="1" showErrorMessage="1" sqref="D22" xr:uid="{D311A31A-7931-4572-B30D-7C0F9A20E5E5}">
      <formula1>$B$50:$B$96</formula1>
    </dataValidation>
    <dataValidation type="list" allowBlank="1" showInputMessage="1" showErrorMessage="1" sqref="D36" xr:uid="{7B0D2C48-4FBC-4224-8B8D-27ECCE9EAA2B}">
      <formula1>$B$50:$B$68</formula1>
    </dataValidation>
    <dataValidation type="list" allowBlank="1" showInputMessage="1" showErrorMessage="1" sqref="D23:D30" xr:uid="{DD201B6F-570F-438C-BFB6-1A0E7046AA98}">
      <formula1>$B$50:$B$88</formula1>
    </dataValidation>
    <dataValidation type="list" allowBlank="1" showInputMessage="1" showErrorMessage="1" sqref="G21:G23 F5:F30" xr:uid="{DB66807B-CD67-4B61-AEB1-F3143F08DD8E}">
      <formula1>$C$50:$C$53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B5C7FAD8FC8F64DAF52F09394B8A658" ma:contentTypeVersion="16" ma:contentTypeDescription="Crear nuevo documento." ma:contentTypeScope="" ma:versionID="e9fb93e6bb18947a0c27d704da0cab2c">
  <xsd:schema xmlns:xsd="http://www.w3.org/2001/XMLSchema" xmlns:xs="http://www.w3.org/2001/XMLSchema" xmlns:p="http://schemas.microsoft.com/office/2006/metadata/properties" xmlns:ns3="a2ff79ba-cdec-4f80-a81b-ed0382a2d100" xmlns:ns4="e4208579-be49-4b81-9f68-0447da67a203" targetNamespace="http://schemas.microsoft.com/office/2006/metadata/properties" ma:root="true" ma:fieldsID="998c6136a953ed7cc2bd724df422ae82" ns3:_="" ns4:_="">
    <xsd:import namespace="a2ff79ba-cdec-4f80-a81b-ed0382a2d100"/>
    <xsd:import namespace="e4208579-be49-4b81-9f68-0447da67a203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ff79ba-cdec-4f80-a81b-ed0382a2d100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208579-be49-4b81-9f68-0447da67a20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SecurityGroups xmlns="a2ff79ba-cdec-4f80-a81b-ed0382a2d100" xsi:nil="true"/>
    <MigrationWizIdPermissions xmlns="a2ff79ba-cdec-4f80-a81b-ed0382a2d100" xsi:nil="true"/>
    <MigrationWizIdDocumentLibraryPermissions xmlns="a2ff79ba-cdec-4f80-a81b-ed0382a2d100" xsi:nil="true"/>
    <MigrationWizId xmlns="a2ff79ba-cdec-4f80-a81b-ed0382a2d100" xsi:nil="true"/>
    <MigrationWizIdPermissionLevels xmlns="a2ff79ba-cdec-4f80-a81b-ed0382a2d100" xsi:nil="true"/>
  </documentManagement>
</p:properties>
</file>

<file path=customXml/itemProps1.xml><?xml version="1.0" encoding="utf-8"?>
<ds:datastoreItem xmlns:ds="http://schemas.openxmlformats.org/officeDocument/2006/customXml" ds:itemID="{4D9A1420-729B-42B9-AE57-13A96A2B9AC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3EEB0A3-052F-4F3A-9EE4-F9E8FD4BC5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ff79ba-cdec-4f80-a81b-ed0382a2d100"/>
    <ds:schemaRef ds:uri="e4208579-be49-4b81-9f68-0447da67a2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654BDC-A35B-47CE-8B67-6676C9D131D0}">
  <ds:schemaRefs>
    <ds:schemaRef ds:uri="e4208579-be49-4b81-9f68-0447da67a203"/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a2ff79ba-cdec-4f80-a81b-ed0382a2d1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226</vt:i4>
      </vt:variant>
      <vt:variant>
        <vt:lpstr>Rangos con nombre</vt:lpstr>
      </vt:variant>
      <vt:variant>
        <vt:i4>224</vt:i4>
      </vt:variant>
    </vt:vector>
  </HeadingPairs>
  <TitlesOfParts>
    <vt:vector size="450" baseType="lpstr">
      <vt:lpstr>Control -LR-ES septi 19</vt:lpstr>
      <vt:lpstr>Certificado servicio-EM</vt:lpstr>
      <vt:lpstr>Control-EM</vt:lpstr>
      <vt:lpstr>Certificado servicio-LR-ES</vt:lpstr>
      <vt:lpstr>Control-LR-ES</vt:lpstr>
      <vt:lpstr>Certificado servicio-EM Julio</vt:lpstr>
      <vt:lpstr>Control-EM Julio</vt:lpstr>
      <vt:lpstr>Certificado servicio-LR-ES Juli</vt:lpstr>
      <vt:lpstr>Control -LR-ES julio</vt:lpstr>
      <vt:lpstr>Hoja6</vt:lpstr>
      <vt:lpstr>Certificado servicio-EM Agos</vt:lpstr>
      <vt:lpstr>Control-EM Agost</vt:lpstr>
      <vt:lpstr>Certificado servicio-LR-ES-agos</vt:lpstr>
      <vt:lpstr>Control -LR-ES agost</vt:lpstr>
      <vt:lpstr>Certificado servicio-EM Sept 19</vt:lpstr>
      <vt:lpstr>Control-EM Septi 19</vt:lpstr>
      <vt:lpstr>Certificado servicio-LR-ES-Spti</vt:lpstr>
      <vt:lpstr>Carga rem sept</vt:lpstr>
      <vt:lpstr>Carga es-lr sept</vt:lpstr>
      <vt:lpstr>Certif. servicio-EM Octubre 19</vt:lpstr>
      <vt:lpstr>Control-EM octubre 19</vt:lpstr>
      <vt:lpstr>Control -LR-ES octubre 19</vt:lpstr>
      <vt:lpstr>Certif. servicio-EM Noviembre19</vt:lpstr>
      <vt:lpstr>Certif. servici-LR-ES-octubre19</vt:lpstr>
      <vt:lpstr>Certif. servici-LR-ES-noviemb19</vt:lpstr>
      <vt:lpstr>Certif. servicio-EM Diciembre</vt:lpstr>
      <vt:lpstr>Control-EM Diciembre</vt:lpstr>
      <vt:lpstr>Certif. servici-LR-ES Diciembre</vt:lpstr>
      <vt:lpstr>Control -LR-ES Diciembre</vt:lpstr>
      <vt:lpstr>Certif. servicio-EM Enero 2020</vt:lpstr>
      <vt:lpstr>Control-EM Enero 2020</vt:lpstr>
      <vt:lpstr>Certifi,servi. ES-LR enero 2020</vt:lpstr>
      <vt:lpstr>Control -LR-ES Enero 2020</vt:lpstr>
      <vt:lpstr>Certif. servicio-EM Febrero 20</vt:lpstr>
      <vt:lpstr>Control-EM Febrero 20</vt:lpstr>
      <vt:lpstr>Certifi,servi. ES-LR febrero 20</vt:lpstr>
      <vt:lpstr>Control -LR-ES febrero 2020 </vt:lpstr>
      <vt:lpstr>Certif. servicio-EM Marzo 2020</vt:lpstr>
      <vt:lpstr>Control-EM Marzo 2020</vt:lpstr>
      <vt:lpstr>Certifi,servi. ES-LR Marzo 2020</vt:lpstr>
      <vt:lpstr>Control -LR-ES Marzo  2020</vt:lpstr>
      <vt:lpstr>Certif. servicio-EM Abril  2020</vt:lpstr>
      <vt:lpstr>Control-EM Abril 2020 </vt:lpstr>
      <vt:lpstr>Certifi,servi. ES-LR Abril 2020</vt:lpstr>
      <vt:lpstr>Control -LR-ES Abril  2020 </vt:lpstr>
      <vt:lpstr>Certif. servicio-EM Mayo 2020</vt:lpstr>
      <vt:lpstr>Control-EM Mayo 2020 </vt:lpstr>
      <vt:lpstr>Certifi,servi. ES-LR Mayo 2020</vt:lpstr>
      <vt:lpstr>Control -LR-ES Mayo   2020 </vt:lpstr>
      <vt:lpstr>Certif. servicio-EM Junio 2020 </vt:lpstr>
      <vt:lpstr>Control-EM Junio 2020  </vt:lpstr>
      <vt:lpstr>Certifi,servi. ES-LR Junio 20</vt:lpstr>
      <vt:lpstr>Control -LR-ES Junio 2020 </vt:lpstr>
      <vt:lpstr>Certif. servicio-EM Julio 2020</vt:lpstr>
      <vt:lpstr>Control-EM Julio 2020</vt:lpstr>
      <vt:lpstr>Certifi,servi. ES-LR Julio2020</vt:lpstr>
      <vt:lpstr>Control -LR-ES Julio 2020</vt:lpstr>
      <vt:lpstr>Certif. servicio-EM Agosto 2020</vt:lpstr>
      <vt:lpstr>Control-EM Agosto  2020 </vt:lpstr>
      <vt:lpstr>Certifi,servi.ES-LR Agosto 2020</vt:lpstr>
      <vt:lpstr>Control -LR-ES Agosto 2020</vt:lpstr>
      <vt:lpstr>Certif. servicio-EM Septim.2020</vt:lpstr>
      <vt:lpstr>Control-EM Septiembre  2020 </vt:lpstr>
      <vt:lpstr>Certifi,servi.ES-LR Septim2020</vt:lpstr>
      <vt:lpstr>Control -LR-ES Septiembre 2020 </vt:lpstr>
      <vt:lpstr>Certifi REM ocubre 2020</vt:lpstr>
      <vt:lpstr>Control-EM Octubre   2020</vt:lpstr>
      <vt:lpstr>Certifi,servi.ES-LR octubre 202</vt:lpstr>
      <vt:lpstr>Control -LR-ES octubre 2020</vt:lpstr>
      <vt:lpstr>Certifi REM Noviembre  2020</vt:lpstr>
      <vt:lpstr>Control-EM Noviembre   2020 </vt:lpstr>
      <vt:lpstr>Certifi,servi.ES-LR Noviembre </vt:lpstr>
      <vt:lpstr>Control -LR-ES Noviembre 2020</vt:lpstr>
      <vt:lpstr>Tarifas nov 20</vt:lpstr>
      <vt:lpstr>Certifi REM Diciembre  2020 </vt:lpstr>
      <vt:lpstr>Control-EM Diciembre   2020</vt:lpstr>
      <vt:lpstr>Certifi,servi.ES-LR Diciembre 2</vt:lpstr>
      <vt:lpstr>Control -LR-ES Diciembre 2020 </vt:lpstr>
      <vt:lpstr>Certifi REM Enero  2021</vt:lpstr>
      <vt:lpstr>Control-EM Enero   2021</vt:lpstr>
      <vt:lpstr>Certifi,servi.ES-LR Enero 2021</vt:lpstr>
      <vt:lpstr>Control -LR-ES Enero 2021</vt:lpstr>
      <vt:lpstr>Certifi REM Febrero  2021</vt:lpstr>
      <vt:lpstr>Control-EM Febrero   2021 </vt:lpstr>
      <vt:lpstr>Certifi,servi.ES-LR Febrero 202</vt:lpstr>
      <vt:lpstr>Control -LR-ES Febrero 2021</vt:lpstr>
      <vt:lpstr>Certifi REM Marzo  2021</vt:lpstr>
      <vt:lpstr>Control-EM Marzo 2021 </vt:lpstr>
      <vt:lpstr>Certifi,servi.ES-LR Marzo 2021 </vt:lpstr>
      <vt:lpstr>Control -LR-ES Marzo 2021</vt:lpstr>
      <vt:lpstr>Certifi REM Abril  2021 </vt:lpstr>
      <vt:lpstr>Control-EM Abril 2021 </vt:lpstr>
      <vt:lpstr>Certifi,servi.ES-LR Abril 2021</vt:lpstr>
      <vt:lpstr>Control -LR-ES Abril 2021</vt:lpstr>
      <vt:lpstr>Certifi REM Mayo  2021</vt:lpstr>
      <vt:lpstr>Control-EM Mayo 2021 </vt:lpstr>
      <vt:lpstr>Certifi,servi.ES-LR Mayo2021</vt:lpstr>
      <vt:lpstr>Control -LR-ES Mayo 2021</vt:lpstr>
      <vt:lpstr>Certifi REM Junio  2021</vt:lpstr>
      <vt:lpstr>Control-EM Junio 2021 </vt:lpstr>
      <vt:lpstr>Certifi,servi.ES-LR Junio2021</vt:lpstr>
      <vt:lpstr>Control -LR-ES Junio 2021</vt:lpstr>
      <vt:lpstr>Certifi REM Julio 2021</vt:lpstr>
      <vt:lpstr>Control-EM Julio 2021 </vt:lpstr>
      <vt:lpstr>Certifi,servi.ES-LR Julio2021</vt:lpstr>
      <vt:lpstr>Control -LR-ES Julio 2021</vt:lpstr>
      <vt:lpstr>Certifi REM Agosto 2021</vt:lpstr>
      <vt:lpstr>Control-EM Agosto  2021</vt:lpstr>
      <vt:lpstr>Certifi,servi.ES-LR  Agost 2021</vt:lpstr>
      <vt:lpstr>Control -LR-ES  Agosto 2021</vt:lpstr>
      <vt:lpstr>Certifi, servi.EM Septiembre 21</vt:lpstr>
      <vt:lpstr>Control-EM Septiembre  2021 </vt:lpstr>
      <vt:lpstr>Certifi,servi.ES-LR Septiem. 21</vt:lpstr>
      <vt:lpstr>Control -LR-ES  Septiembre 2021</vt:lpstr>
      <vt:lpstr>Certifi, servi.EM Octubre 2021</vt:lpstr>
      <vt:lpstr>Control-EM Octubre  2021</vt:lpstr>
      <vt:lpstr>Certifi,servi.ES-LR octubre2021</vt:lpstr>
      <vt:lpstr>Control -LR-ES  octubre2021</vt:lpstr>
      <vt:lpstr>Certifi, servi.EM Noviembre 21</vt:lpstr>
      <vt:lpstr>Control-EM Noviembre 21</vt:lpstr>
      <vt:lpstr>Certifi,es-lr noviembre 21</vt:lpstr>
      <vt:lpstr>Control -LR-ES noviembre 21</vt:lpstr>
      <vt:lpstr>Certifi, servi.EM DICIEMBRE 21</vt:lpstr>
      <vt:lpstr>Control-EM Diciembre 21</vt:lpstr>
      <vt:lpstr>Certifi,es-lr diciembre 21</vt:lpstr>
      <vt:lpstr>Control -LR-ES diciembre 21</vt:lpstr>
      <vt:lpstr>Certifi, servi.EM Enero 2022</vt:lpstr>
      <vt:lpstr>Control-EM Enero 2022</vt:lpstr>
      <vt:lpstr>Certifi,es-lr Enero 2022</vt:lpstr>
      <vt:lpstr>Control -LR-ES Enero 2022</vt:lpstr>
      <vt:lpstr>Certifi, servi.EM Febrero 2022</vt:lpstr>
      <vt:lpstr>Control-EM Febrero  2022 </vt:lpstr>
      <vt:lpstr>Certifi,es-lr febrero 2022 </vt:lpstr>
      <vt:lpstr>Control -LR-ES febrero 2022 </vt:lpstr>
      <vt:lpstr>Certifi, servi.EM Marzo 2022 </vt:lpstr>
      <vt:lpstr>Control-EM Marzo 2022</vt:lpstr>
      <vt:lpstr>Certifi,es-lr Marzo 2022 </vt:lpstr>
      <vt:lpstr>Control -LR-ES Marzo 2022 </vt:lpstr>
      <vt:lpstr>Certifi, servi.EM Abril 2022</vt:lpstr>
      <vt:lpstr>Control-EM Abril 2022</vt:lpstr>
      <vt:lpstr>Certifi,es-lr Abril 2022</vt:lpstr>
      <vt:lpstr>Control -LR-ES Abril 2022</vt:lpstr>
      <vt:lpstr>Certifi, servi.EM Mayo 2022</vt:lpstr>
      <vt:lpstr>Control-EM Mayo 2022</vt:lpstr>
      <vt:lpstr>Certifi,es-lr Mayo 2022</vt:lpstr>
      <vt:lpstr>Control -LR-ES Mayo 2022</vt:lpstr>
      <vt:lpstr>Certifi, servi.EM Junio 2022</vt:lpstr>
      <vt:lpstr>Control-EM Junio 2022</vt:lpstr>
      <vt:lpstr>Certifi,es-lr Junio 2022</vt:lpstr>
      <vt:lpstr>Control -LR-ES Junio 2022</vt:lpstr>
      <vt:lpstr>Certifi, servi.EM Julio 2022</vt:lpstr>
      <vt:lpstr>Control-EM Julio 2022</vt:lpstr>
      <vt:lpstr>Certifi,es-lr Julio 2022</vt:lpstr>
      <vt:lpstr>Control -LR-ES Julio 2022</vt:lpstr>
      <vt:lpstr>Certifi, servi.EM Agosto 202</vt:lpstr>
      <vt:lpstr>Control-EM Agosto 2022 </vt:lpstr>
      <vt:lpstr>Certifi,es-lr Agosto 2022</vt:lpstr>
      <vt:lpstr>Control -LR-ES Agosto 2022 </vt:lpstr>
      <vt:lpstr>Certifi, servi.EM Septiembre 22</vt:lpstr>
      <vt:lpstr>Control-EM Septiembre 2022</vt:lpstr>
      <vt:lpstr>Certifi,es-lr Septiembre 2022</vt:lpstr>
      <vt:lpstr>Control -LR-ES Septiembre 2022</vt:lpstr>
      <vt:lpstr>Certifi, servi.EM Octubre 22</vt:lpstr>
      <vt:lpstr>Control-EM Octubre  2022 </vt:lpstr>
      <vt:lpstr>Certfi.servi.lr-es octubre 22</vt:lpstr>
      <vt:lpstr>Control -LR-ES Octubre 22</vt:lpstr>
      <vt:lpstr>Certifi, servi.EM Noviembre 22</vt:lpstr>
      <vt:lpstr>Control-EM Noviembre  2022</vt:lpstr>
      <vt:lpstr>Certfi.servi.lr-es Noviembre 22</vt:lpstr>
      <vt:lpstr>Control -LR-ES Noviembre 22</vt:lpstr>
      <vt:lpstr>Certifi, servi.EM Diciembre 22</vt:lpstr>
      <vt:lpstr>Control-EM Diciembre  2022 </vt:lpstr>
      <vt:lpstr>Certfi.servi.lr-es diciembre22</vt:lpstr>
      <vt:lpstr>Control -LR-ES Diciembre 22 </vt:lpstr>
      <vt:lpstr>Certifi, servi.EM Enero 2023</vt:lpstr>
      <vt:lpstr>Control-EM Enero 2023</vt:lpstr>
      <vt:lpstr>Certfi.servi.lr-es Enero 2023</vt:lpstr>
      <vt:lpstr>Control -LR-ES Enero 2023</vt:lpstr>
      <vt:lpstr>Certifi, servi.EM Febrero 2023</vt:lpstr>
      <vt:lpstr>Control-EM Febrero 2023</vt:lpstr>
      <vt:lpstr>Certfi.servi.lr-es Febrero 2023</vt:lpstr>
      <vt:lpstr>Control -LR-ES Febrero 2023</vt:lpstr>
      <vt:lpstr>Certifi, servi.EM Marzo 2023</vt:lpstr>
      <vt:lpstr>Control-EM Marzo 2023</vt:lpstr>
      <vt:lpstr>Certfi.servi.lr-es Marzo 2023</vt:lpstr>
      <vt:lpstr>Control -LR-ES Marzo 2023</vt:lpstr>
      <vt:lpstr>Certifi, servi.EM Abril 2023</vt:lpstr>
      <vt:lpstr>Control-EM Abril 2023</vt:lpstr>
      <vt:lpstr>Certfi.servi.lr-es Abril 2023</vt:lpstr>
      <vt:lpstr>Control -LR-ES Abril 2023</vt:lpstr>
      <vt:lpstr>Certifi, servi.EM Mayo 2023</vt:lpstr>
      <vt:lpstr>Control-EM Mayo 2023</vt:lpstr>
      <vt:lpstr>Certfi.servi.lr-es Mayo 2023</vt:lpstr>
      <vt:lpstr>Control -LR-ES Mayo 2023</vt:lpstr>
      <vt:lpstr>Certifi, servi.EM Junio 2023</vt:lpstr>
      <vt:lpstr>Control-EM Junio 2023</vt:lpstr>
      <vt:lpstr>Certfi.servi.lr-es Junio 2023</vt:lpstr>
      <vt:lpstr>Control -LR-ES Junio 2023</vt:lpstr>
      <vt:lpstr>Certifi, servi.EM Julio 2023</vt:lpstr>
      <vt:lpstr>Control-EM Julio 2023</vt:lpstr>
      <vt:lpstr>Certfi.servi.lr-es Julio 2023</vt:lpstr>
      <vt:lpstr>Control -LR-ES Julio 2023</vt:lpstr>
      <vt:lpstr>Certifi, servi.EM Agosto 2023</vt:lpstr>
      <vt:lpstr>Control-EM Agosto 2023</vt:lpstr>
      <vt:lpstr>Certfi.servi.lr-es Agosto 2023</vt:lpstr>
      <vt:lpstr>Control -LR-ES Agosto 2023</vt:lpstr>
      <vt:lpstr>Certifi, servi.EM Septiemb 2023</vt:lpstr>
      <vt:lpstr>Control-EM Septiemb 2023</vt:lpstr>
      <vt:lpstr>Certfi.servi.lr-es Septiem 2023</vt:lpstr>
      <vt:lpstr>Control -LR-ES Septiemb 2023</vt:lpstr>
      <vt:lpstr>Certifi, servi.EM Octubre 2023</vt:lpstr>
      <vt:lpstr>Control-EM Octubre 2023 </vt:lpstr>
      <vt:lpstr>Certfi.servi.lr-es Octubre 2023</vt:lpstr>
      <vt:lpstr>Control -LR-ES Octubre 2023</vt:lpstr>
      <vt:lpstr>Certifi, servi.EM Noviembre2023</vt:lpstr>
      <vt:lpstr>Control-EM Noviembre2023</vt:lpstr>
      <vt:lpstr>Certfi.servi.lr-es Noviembr2023</vt:lpstr>
      <vt:lpstr>Control -LR-ES Noviembr2023</vt:lpstr>
      <vt:lpstr>Certifi, servi.EM Diciembre</vt:lpstr>
      <vt:lpstr>Control-EM Diciembre2023</vt:lpstr>
      <vt:lpstr>Certfi.servi.lr-es Diciembre</vt:lpstr>
      <vt:lpstr>Control -LR-ES Diciembr2023</vt:lpstr>
      <vt:lpstr>Certifi, servi.EM Enero 2024</vt:lpstr>
      <vt:lpstr>Control-EM Enero 2024</vt:lpstr>
      <vt:lpstr>Certfi.servi.lr-es Enero 2024</vt:lpstr>
      <vt:lpstr>Control -LR-ES Enero 2024</vt:lpstr>
      <vt:lpstr>'Carga es-lr sept'!Área_de_impresión</vt:lpstr>
      <vt:lpstr>'Carga rem sept'!Área_de_impresión</vt:lpstr>
      <vt:lpstr>'Certfi.servi.lr-es Abril 2023'!Área_de_impresión</vt:lpstr>
      <vt:lpstr>'Certfi.servi.lr-es Agosto 2023'!Área_de_impresión</vt:lpstr>
      <vt:lpstr>'Certfi.servi.lr-es Diciembre'!Área_de_impresión</vt:lpstr>
      <vt:lpstr>'Certfi.servi.lr-es diciembre22'!Área_de_impresión</vt:lpstr>
      <vt:lpstr>'Certfi.servi.lr-es Enero 2023'!Área_de_impresión</vt:lpstr>
      <vt:lpstr>'Certfi.servi.lr-es Enero 2024'!Área_de_impresión</vt:lpstr>
      <vt:lpstr>'Certfi.servi.lr-es Febrero 2023'!Área_de_impresión</vt:lpstr>
      <vt:lpstr>'Certfi.servi.lr-es Julio 2023'!Área_de_impresión</vt:lpstr>
      <vt:lpstr>'Certfi.servi.lr-es Junio 2023'!Área_de_impresión</vt:lpstr>
      <vt:lpstr>'Certfi.servi.lr-es Marzo 2023'!Área_de_impresión</vt:lpstr>
      <vt:lpstr>'Certfi.servi.lr-es Mayo 2023'!Área_de_impresión</vt:lpstr>
      <vt:lpstr>'Certfi.servi.lr-es Noviembr2023'!Área_de_impresión</vt:lpstr>
      <vt:lpstr>'Certfi.servi.lr-es Noviembre 22'!Área_de_impresión</vt:lpstr>
      <vt:lpstr>'Certfi.servi.lr-es Octubre 2023'!Área_de_impresión</vt:lpstr>
      <vt:lpstr>'Certfi.servi.lr-es octubre 22'!Área_de_impresión</vt:lpstr>
      <vt:lpstr>'Certfi.servi.lr-es Septiem 2023'!Área_de_impresión</vt:lpstr>
      <vt:lpstr>'Certif. servici-LR-ES Diciembre'!Área_de_impresión</vt:lpstr>
      <vt:lpstr>'Certif. servici-LR-ES-noviemb19'!Área_de_impresión</vt:lpstr>
      <vt:lpstr>'Certif. servici-LR-ES-octubre19'!Área_de_impresión</vt:lpstr>
      <vt:lpstr>'Certif. servicio-EM Abril  2020'!Área_de_impresión</vt:lpstr>
      <vt:lpstr>'Certif. servicio-EM Agosto 2020'!Área_de_impresión</vt:lpstr>
      <vt:lpstr>'Certif. servicio-EM Diciembre'!Área_de_impresión</vt:lpstr>
      <vt:lpstr>'Certif. servicio-EM Enero 2020'!Área_de_impresión</vt:lpstr>
      <vt:lpstr>'Certif. servicio-EM Febrero 20'!Área_de_impresión</vt:lpstr>
      <vt:lpstr>'Certif. servicio-EM Julio 2020'!Área_de_impresión</vt:lpstr>
      <vt:lpstr>'Certif. servicio-EM Junio 2020 '!Área_de_impresión</vt:lpstr>
      <vt:lpstr>'Certif. servicio-EM Marzo 2020'!Área_de_impresión</vt:lpstr>
      <vt:lpstr>'Certif. servicio-EM Mayo 2020'!Área_de_impresión</vt:lpstr>
      <vt:lpstr>'Certif. servicio-EM Noviembre19'!Área_de_impresión</vt:lpstr>
      <vt:lpstr>'Certif. servicio-EM Octubre 19'!Área_de_impresión</vt:lpstr>
      <vt:lpstr>'Certif. servicio-EM Septim.2020'!Área_de_impresión</vt:lpstr>
      <vt:lpstr>'Certifi REM Abril  2021 '!Área_de_impresión</vt:lpstr>
      <vt:lpstr>'Certifi REM Agosto 2021'!Área_de_impresión</vt:lpstr>
      <vt:lpstr>'Certifi REM Diciembre  2020 '!Área_de_impresión</vt:lpstr>
      <vt:lpstr>'Certifi REM Enero  2021'!Área_de_impresión</vt:lpstr>
      <vt:lpstr>'Certifi REM Febrero  2021'!Área_de_impresión</vt:lpstr>
      <vt:lpstr>'Certifi REM Julio 2021'!Área_de_impresión</vt:lpstr>
      <vt:lpstr>'Certifi REM Junio  2021'!Área_de_impresión</vt:lpstr>
      <vt:lpstr>'Certifi REM Marzo  2021'!Área_de_impresión</vt:lpstr>
      <vt:lpstr>'Certifi REM Mayo  2021'!Área_de_impresión</vt:lpstr>
      <vt:lpstr>'Certifi REM Noviembre  2020'!Área_de_impresión</vt:lpstr>
      <vt:lpstr>'Certifi REM ocubre 2020'!Área_de_impresión</vt:lpstr>
      <vt:lpstr>'Certifi, servi.EM Abril 2022'!Área_de_impresión</vt:lpstr>
      <vt:lpstr>'Certifi, servi.EM Abril 2023'!Área_de_impresión</vt:lpstr>
      <vt:lpstr>'Certifi, servi.EM Agosto 202'!Área_de_impresión</vt:lpstr>
      <vt:lpstr>'Certifi, servi.EM Agosto 2023'!Área_de_impresión</vt:lpstr>
      <vt:lpstr>'Certifi, servi.EM Diciembre'!Área_de_impresión</vt:lpstr>
      <vt:lpstr>'Certifi, servi.EM DICIEMBRE 21'!Área_de_impresión</vt:lpstr>
      <vt:lpstr>'Certifi, servi.EM Diciembre 22'!Área_de_impresión</vt:lpstr>
      <vt:lpstr>'Certifi, servi.EM Enero 2022'!Área_de_impresión</vt:lpstr>
      <vt:lpstr>'Certifi, servi.EM Enero 2023'!Área_de_impresión</vt:lpstr>
      <vt:lpstr>'Certifi, servi.EM Enero 2024'!Área_de_impresión</vt:lpstr>
      <vt:lpstr>'Certifi, servi.EM Febrero 2022'!Área_de_impresión</vt:lpstr>
      <vt:lpstr>'Certifi, servi.EM Febrero 2023'!Área_de_impresión</vt:lpstr>
      <vt:lpstr>'Certifi, servi.EM Julio 2022'!Área_de_impresión</vt:lpstr>
      <vt:lpstr>'Certifi, servi.EM Julio 2023'!Área_de_impresión</vt:lpstr>
      <vt:lpstr>'Certifi, servi.EM Junio 2022'!Área_de_impresión</vt:lpstr>
      <vt:lpstr>'Certifi, servi.EM Junio 2023'!Área_de_impresión</vt:lpstr>
      <vt:lpstr>'Certifi, servi.EM Marzo 2022 '!Área_de_impresión</vt:lpstr>
      <vt:lpstr>'Certifi, servi.EM Marzo 2023'!Área_de_impresión</vt:lpstr>
      <vt:lpstr>'Certifi, servi.EM Mayo 2022'!Área_de_impresión</vt:lpstr>
      <vt:lpstr>'Certifi, servi.EM Mayo 2023'!Área_de_impresión</vt:lpstr>
      <vt:lpstr>'Certifi, servi.EM Noviembre 21'!Área_de_impresión</vt:lpstr>
      <vt:lpstr>'Certifi, servi.EM Noviembre 22'!Área_de_impresión</vt:lpstr>
      <vt:lpstr>'Certifi, servi.EM Noviembre2023'!Área_de_impresión</vt:lpstr>
      <vt:lpstr>'Certifi, servi.EM Octubre 2021'!Área_de_impresión</vt:lpstr>
      <vt:lpstr>'Certifi, servi.EM Octubre 2023'!Área_de_impresión</vt:lpstr>
      <vt:lpstr>'Certifi, servi.EM Octubre 22'!Área_de_impresión</vt:lpstr>
      <vt:lpstr>'Certifi, servi.EM Septiemb 2023'!Área_de_impresión</vt:lpstr>
      <vt:lpstr>'Certifi, servi.EM Septiembre 21'!Área_de_impresión</vt:lpstr>
      <vt:lpstr>'Certifi, servi.EM Septiembre 22'!Área_de_impresión</vt:lpstr>
      <vt:lpstr>'Certifi,es-lr Abril 2022'!Área_de_impresión</vt:lpstr>
      <vt:lpstr>'Certifi,es-lr Agosto 2022'!Área_de_impresión</vt:lpstr>
      <vt:lpstr>'Certifi,es-lr diciembre 21'!Área_de_impresión</vt:lpstr>
      <vt:lpstr>'Certifi,es-lr Enero 2022'!Área_de_impresión</vt:lpstr>
      <vt:lpstr>'Certifi,es-lr febrero 2022 '!Área_de_impresión</vt:lpstr>
      <vt:lpstr>'Certifi,es-lr Julio 2022'!Área_de_impresión</vt:lpstr>
      <vt:lpstr>'Certifi,es-lr Junio 2022'!Área_de_impresión</vt:lpstr>
      <vt:lpstr>'Certifi,es-lr Marzo 2022 '!Área_de_impresión</vt:lpstr>
      <vt:lpstr>'Certifi,es-lr Mayo 2022'!Área_de_impresión</vt:lpstr>
      <vt:lpstr>'Certifi,es-lr noviembre 21'!Área_de_impresión</vt:lpstr>
      <vt:lpstr>'Certifi,es-lr Septiembre 2022'!Área_de_impresión</vt:lpstr>
      <vt:lpstr>'Certifi,servi. ES-LR Abril 2020'!Área_de_impresión</vt:lpstr>
      <vt:lpstr>'Certifi,servi. ES-LR enero 2020'!Área_de_impresión</vt:lpstr>
      <vt:lpstr>'Certifi,servi. ES-LR febrero 20'!Área_de_impresión</vt:lpstr>
      <vt:lpstr>'Certifi,servi. ES-LR Julio2020'!Área_de_impresión</vt:lpstr>
      <vt:lpstr>'Certifi,servi. ES-LR Junio 20'!Área_de_impresión</vt:lpstr>
      <vt:lpstr>'Certifi,servi. ES-LR Marzo 2020'!Área_de_impresión</vt:lpstr>
      <vt:lpstr>'Certifi,servi. ES-LR Mayo 2020'!Área_de_impresión</vt:lpstr>
      <vt:lpstr>'Certifi,servi.ES-LR  Agost 2021'!Área_de_impresión</vt:lpstr>
      <vt:lpstr>'Certifi,servi.ES-LR Abril 2021'!Área_de_impresión</vt:lpstr>
      <vt:lpstr>'Certifi,servi.ES-LR Agosto 2020'!Área_de_impresión</vt:lpstr>
      <vt:lpstr>'Certifi,servi.ES-LR Diciembre 2'!Área_de_impresión</vt:lpstr>
      <vt:lpstr>'Certifi,servi.ES-LR Enero 2021'!Área_de_impresión</vt:lpstr>
      <vt:lpstr>'Certifi,servi.ES-LR Febrero 202'!Área_de_impresión</vt:lpstr>
      <vt:lpstr>'Certifi,servi.ES-LR Julio2021'!Área_de_impresión</vt:lpstr>
      <vt:lpstr>'Certifi,servi.ES-LR Junio2021'!Área_de_impresión</vt:lpstr>
      <vt:lpstr>'Certifi,servi.ES-LR Marzo 2021 '!Área_de_impresión</vt:lpstr>
      <vt:lpstr>'Certifi,servi.ES-LR Mayo2021'!Área_de_impresión</vt:lpstr>
      <vt:lpstr>'Certifi,servi.ES-LR Noviembre '!Área_de_impresión</vt:lpstr>
      <vt:lpstr>'Certifi,servi.ES-LR octubre 202'!Área_de_impresión</vt:lpstr>
      <vt:lpstr>'Certifi,servi.ES-LR octubre2021'!Área_de_impresión</vt:lpstr>
      <vt:lpstr>'Certifi,servi.ES-LR Septiem. 21'!Área_de_impresión</vt:lpstr>
      <vt:lpstr>'Certifi,servi.ES-LR Septim2020'!Área_de_impresión</vt:lpstr>
      <vt:lpstr>'Certificado servicio-EM'!Área_de_impresión</vt:lpstr>
      <vt:lpstr>'Certificado servicio-EM Agos'!Área_de_impresión</vt:lpstr>
      <vt:lpstr>'Certificado servicio-EM Julio'!Área_de_impresión</vt:lpstr>
      <vt:lpstr>'Certificado servicio-EM Sept 19'!Área_de_impresión</vt:lpstr>
      <vt:lpstr>'Certificado servicio-LR-ES'!Área_de_impresión</vt:lpstr>
      <vt:lpstr>'Certificado servicio-LR-ES Juli'!Área_de_impresión</vt:lpstr>
      <vt:lpstr>'Certificado servicio-LR-ES-agos'!Área_de_impresión</vt:lpstr>
      <vt:lpstr>'Certificado servicio-LR-ES-Spti'!Área_de_impresión</vt:lpstr>
      <vt:lpstr>'Control -LR-ES  Agosto 2021'!Área_de_impresión</vt:lpstr>
      <vt:lpstr>'Control -LR-ES  octubre2021'!Área_de_impresión</vt:lpstr>
      <vt:lpstr>'Control -LR-ES  Septiembre 2021'!Área_de_impresión</vt:lpstr>
      <vt:lpstr>'Control -LR-ES Abril  2020 '!Área_de_impresión</vt:lpstr>
      <vt:lpstr>'Control -LR-ES Abril 2021'!Área_de_impresión</vt:lpstr>
      <vt:lpstr>'Control -LR-ES Abril 2022'!Área_de_impresión</vt:lpstr>
      <vt:lpstr>'Control -LR-ES Abril 2023'!Área_de_impresión</vt:lpstr>
      <vt:lpstr>'Control -LR-ES agost'!Área_de_impresión</vt:lpstr>
      <vt:lpstr>'Control -LR-ES Agosto 2020'!Área_de_impresión</vt:lpstr>
      <vt:lpstr>'Control -LR-ES Agosto 2022 '!Área_de_impresión</vt:lpstr>
      <vt:lpstr>'Control -LR-ES Agosto 2023'!Área_de_impresión</vt:lpstr>
      <vt:lpstr>'Control -LR-ES Diciembr2023'!Área_de_impresión</vt:lpstr>
      <vt:lpstr>'Control -LR-ES Diciembre'!Área_de_impresión</vt:lpstr>
      <vt:lpstr>'Control -LR-ES Diciembre 2020 '!Área_de_impresión</vt:lpstr>
      <vt:lpstr>'Control -LR-ES diciembre 21'!Área_de_impresión</vt:lpstr>
      <vt:lpstr>'Control -LR-ES Diciembre 22 '!Área_de_impresión</vt:lpstr>
      <vt:lpstr>'Control -LR-ES Enero 2020'!Área_de_impresión</vt:lpstr>
      <vt:lpstr>'Control -LR-ES Enero 2021'!Área_de_impresión</vt:lpstr>
      <vt:lpstr>'Control -LR-ES Enero 2022'!Área_de_impresión</vt:lpstr>
      <vt:lpstr>'Control -LR-ES Enero 2023'!Área_de_impresión</vt:lpstr>
      <vt:lpstr>'Control -LR-ES Enero 2024'!Área_de_impresión</vt:lpstr>
      <vt:lpstr>'Control -LR-ES febrero 2020 '!Área_de_impresión</vt:lpstr>
      <vt:lpstr>'Control -LR-ES Febrero 2021'!Área_de_impresión</vt:lpstr>
      <vt:lpstr>'Control -LR-ES febrero 2022 '!Área_de_impresión</vt:lpstr>
      <vt:lpstr>'Control -LR-ES Febrero 2023'!Área_de_impresión</vt:lpstr>
      <vt:lpstr>'Control -LR-ES julio'!Área_de_impresión</vt:lpstr>
      <vt:lpstr>'Control -LR-ES Julio 2020'!Área_de_impresión</vt:lpstr>
      <vt:lpstr>'Control -LR-ES Julio 2021'!Área_de_impresión</vt:lpstr>
      <vt:lpstr>'Control -LR-ES Julio 2022'!Área_de_impresión</vt:lpstr>
      <vt:lpstr>'Control -LR-ES Julio 2023'!Área_de_impresión</vt:lpstr>
      <vt:lpstr>'Control -LR-ES Junio 2020 '!Área_de_impresión</vt:lpstr>
      <vt:lpstr>'Control -LR-ES Junio 2021'!Área_de_impresión</vt:lpstr>
      <vt:lpstr>'Control -LR-ES Junio 2022'!Área_de_impresión</vt:lpstr>
      <vt:lpstr>'Control -LR-ES Junio 2023'!Área_de_impresión</vt:lpstr>
      <vt:lpstr>'Control -LR-ES Marzo  2020'!Área_de_impresión</vt:lpstr>
      <vt:lpstr>'Control -LR-ES Marzo 2021'!Área_de_impresión</vt:lpstr>
      <vt:lpstr>'Control -LR-ES Marzo 2022 '!Área_de_impresión</vt:lpstr>
      <vt:lpstr>'Control -LR-ES Marzo 2023'!Área_de_impresión</vt:lpstr>
      <vt:lpstr>'Control -LR-ES Mayo   2020 '!Área_de_impresión</vt:lpstr>
      <vt:lpstr>'Control -LR-ES Mayo 2021'!Área_de_impresión</vt:lpstr>
      <vt:lpstr>'Control -LR-ES Mayo 2022'!Área_de_impresión</vt:lpstr>
      <vt:lpstr>'Control -LR-ES Mayo 2023'!Área_de_impresión</vt:lpstr>
      <vt:lpstr>'Control -LR-ES Noviembr2023'!Área_de_impresión</vt:lpstr>
      <vt:lpstr>'Control -LR-ES Noviembre 2020'!Área_de_impresión</vt:lpstr>
      <vt:lpstr>'Control -LR-ES noviembre 21'!Área_de_impresión</vt:lpstr>
      <vt:lpstr>'Control -LR-ES Noviembre 22'!Área_de_impresión</vt:lpstr>
      <vt:lpstr>'Control -LR-ES octubre 19'!Área_de_impresión</vt:lpstr>
      <vt:lpstr>'Control -LR-ES octubre 2020'!Área_de_impresión</vt:lpstr>
      <vt:lpstr>'Control -LR-ES Octubre 2023'!Área_de_impresión</vt:lpstr>
      <vt:lpstr>'Control -LR-ES Octubre 22'!Área_de_impresión</vt:lpstr>
      <vt:lpstr>'Control -LR-ES septi 19'!Área_de_impresión</vt:lpstr>
      <vt:lpstr>'Control -LR-ES Septiemb 2023'!Área_de_impresión</vt:lpstr>
      <vt:lpstr>'Control -LR-ES Septiembre 2020 '!Área_de_impresión</vt:lpstr>
      <vt:lpstr>'Control -LR-ES Septiembre 2022'!Área_de_impresión</vt:lpstr>
      <vt:lpstr>'Control-EM'!Área_de_impresión</vt:lpstr>
      <vt:lpstr>'Control-EM Abril 2020 '!Área_de_impresión</vt:lpstr>
      <vt:lpstr>'Control-EM Abril 2021 '!Área_de_impresión</vt:lpstr>
      <vt:lpstr>'Control-EM Abril 2022'!Área_de_impresión</vt:lpstr>
      <vt:lpstr>'Control-EM Abril 2023'!Área_de_impresión</vt:lpstr>
      <vt:lpstr>'Control-EM Agost'!Área_de_impresión</vt:lpstr>
      <vt:lpstr>'Control-EM Agosto  2020 '!Área_de_impresión</vt:lpstr>
      <vt:lpstr>'Control-EM Agosto  2021'!Área_de_impresión</vt:lpstr>
      <vt:lpstr>'Control-EM Agosto 2022 '!Área_de_impresión</vt:lpstr>
      <vt:lpstr>'Control-EM Agosto 2023'!Área_de_impresión</vt:lpstr>
      <vt:lpstr>'Control-EM Diciembre'!Área_de_impresión</vt:lpstr>
      <vt:lpstr>'Control-EM Diciembre   2020'!Área_de_impresión</vt:lpstr>
      <vt:lpstr>'Control-EM Diciembre  2022 '!Área_de_impresión</vt:lpstr>
      <vt:lpstr>'Control-EM Diciembre 21'!Área_de_impresión</vt:lpstr>
      <vt:lpstr>'Control-EM Diciembre2023'!Área_de_impresión</vt:lpstr>
      <vt:lpstr>'Control-EM Enero   2021'!Área_de_impresión</vt:lpstr>
      <vt:lpstr>'Control-EM Enero 2020'!Área_de_impresión</vt:lpstr>
      <vt:lpstr>'Control-EM Enero 2022'!Área_de_impresión</vt:lpstr>
      <vt:lpstr>'Control-EM Enero 2023'!Área_de_impresión</vt:lpstr>
      <vt:lpstr>'Control-EM Enero 2024'!Área_de_impresión</vt:lpstr>
      <vt:lpstr>'Control-EM Febrero   2021 '!Área_de_impresión</vt:lpstr>
      <vt:lpstr>'Control-EM Febrero  2022 '!Área_de_impresión</vt:lpstr>
      <vt:lpstr>'Control-EM Febrero 20'!Área_de_impresión</vt:lpstr>
      <vt:lpstr>'Control-EM Febrero 2023'!Área_de_impresión</vt:lpstr>
      <vt:lpstr>'Control-EM Julio'!Área_de_impresión</vt:lpstr>
      <vt:lpstr>'Control-EM Julio 2020'!Área_de_impresión</vt:lpstr>
      <vt:lpstr>'Control-EM Julio 2021 '!Área_de_impresión</vt:lpstr>
      <vt:lpstr>'Control-EM Julio 2022'!Área_de_impresión</vt:lpstr>
      <vt:lpstr>'Control-EM Julio 2023'!Área_de_impresión</vt:lpstr>
      <vt:lpstr>'Control-EM Junio 2020  '!Área_de_impresión</vt:lpstr>
      <vt:lpstr>'Control-EM Junio 2021 '!Área_de_impresión</vt:lpstr>
      <vt:lpstr>'Control-EM Junio 2022'!Área_de_impresión</vt:lpstr>
      <vt:lpstr>'Control-EM Junio 2023'!Área_de_impresión</vt:lpstr>
      <vt:lpstr>'Control-EM Marzo 2020'!Área_de_impresión</vt:lpstr>
      <vt:lpstr>'Control-EM Marzo 2021 '!Área_de_impresión</vt:lpstr>
      <vt:lpstr>'Control-EM Marzo 2022'!Área_de_impresión</vt:lpstr>
      <vt:lpstr>'Control-EM Marzo 2023'!Área_de_impresión</vt:lpstr>
      <vt:lpstr>'Control-EM Mayo 2020 '!Área_de_impresión</vt:lpstr>
      <vt:lpstr>'Control-EM Mayo 2021 '!Área_de_impresión</vt:lpstr>
      <vt:lpstr>'Control-EM Mayo 2022'!Área_de_impresión</vt:lpstr>
      <vt:lpstr>'Control-EM Mayo 2023'!Área_de_impresión</vt:lpstr>
      <vt:lpstr>'Control-EM Noviembre   2020 '!Área_de_impresión</vt:lpstr>
      <vt:lpstr>'Control-EM Noviembre  2022'!Área_de_impresión</vt:lpstr>
      <vt:lpstr>'Control-EM Noviembre 21'!Área_de_impresión</vt:lpstr>
      <vt:lpstr>'Control-EM Noviembre2023'!Área_de_impresión</vt:lpstr>
      <vt:lpstr>'Control-EM Octubre   2020'!Área_de_impresión</vt:lpstr>
      <vt:lpstr>'Control-EM Octubre  2021'!Área_de_impresión</vt:lpstr>
      <vt:lpstr>'Control-EM Octubre  2022 '!Área_de_impresión</vt:lpstr>
      <vt:lpstr>'Control-EM octubre 19'!Área_de_impresión</vt:lpstr>
      <vt:lpstr>'Control-EM Octubre 2023 '!Área_de_impresión</vt:lpstr>
      <vt:lpstr>'Control-EM Septi 19'!Área_de_impresión</vt:lpstr>
      <vt:lpstr>'Control-EM Septiemb 2023'!Área_de_impresión</vt:lpstr>
      <vt:lpstr>'Control-EM Septiembre  2020 '!Área_de_impresión</vt:lpstr>
      <vt:lpstr>'Control-EM Septiembre  2021 '!Área_de_impresión</vt:lpstr>
      <vt:lpstr>'Control-EM Septiembre 2022'!Área_de_impresión</vt:lpstr>
      <vt:lpstr>'Control-LR-ES'!Área_de_impresión</vt:lpstr>
    </vt:vector>
  </TitlesOfParts>
  <Company>Nalco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Nalco Company</dc:creator>
  <cp:lastModifiedBy>Cordero, Evangelina Natalia</cp:lastModifiedBy>
  <cp:lastPrinted>2023-08-29T15:26:05Z</cp:lastPrinted>
  <dcterms:created xsi:type="dcterms:W3CDTF">2005-11-04T20:19:28Z</dcterms:created>
  <dcterms:modified xsi:type="dcterms:W3CDTF">2024-01-24T12:12:34Z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0x010100AB5C7FAD8FC8F64DAF52F09394B8A658</vt:lpwstr>
  </property>
</Properties>
</file>