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1. Pluspetrol RFI PQ/PE Anterior feb-23/"/>
    </mc:Choice>
  </mc:AlternateContent>
  <xr:revisionPtr revIDLastSave="609" documentId="8_{3BBF1F85-DFB2-43DF-A0F3-8F5D38C79CFF}" xr6:coauthVersionLast="47" xr6:coauthVersionMax="47" xr10:uidLastSave="{E98DBFC8-93B9-4E47-BC24-E582A66EAD2D}"/>
  <bookViews>
    <workbookView xWindow="-120" yWindow="-120" windowWidth="20730" windowHeight="11160" xr2:uid="{732A4FC5-58A5-4E97-9FA6-D88E73F9B693}"/>
  </bookViews>
  <sheets>
    <sheet name="EERR" sheetId="3" r:id="rId1"/>
    <sheet name="Sheet1" sheetId="1" r:id="rId2"/>
    <sheet name="Presentado-feb23" sheetId="5" r:id="rId3"/>
    <sheet name="Presentado-ene24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xlnm._FilterDatabase" localSheetId="1" hidden="1">Sheet1!$A$3:$J$18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 localSheetId="3">[7]!AbrirImprimir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_xlnm.Print_Area" localSheetId="3">'Presentado-ene24'!$A$1:$I$17</definedName>
    <definedName name="_xlnm.Print_Area" localSheetId="2">'Presentado-feb23'!$A$1:$I$17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 localSheetId="3">[7]!BorrarHoja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 localSheetId="3">[7]!GrabarCambios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 localSheetId="3">[7]!Macro4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 localSheetId="3">[7]!Módulo3.Sector2</definedName>
    <definedName name="Módulo3.Sector2">[7]!Módulo3.Sector2</definedName>
    <definedName name="Módulo4.Sector3" localSheetId="3">[7]!Módulo4.Sector3</definedName>
    <definedName name="Módulo4.Sector3">[7]!Módulo4.Sector3</definedName>
    <definedName name="Módulo5.Sector4" localSheetId="3">[7]!Módulo5.Sector4</definedName>
    <definedName name="Módulo5.Sector4">[7]!Módulo5.Sector4</definedName>
    <definedName name="Módulo6.Sector5" localSheetId="3">[7]!Módulo6.Sector5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 localSheetId="3">[7]!Sector1</definedName>
    <definedName name="Sector1">[7]!Sector1</definedName>
    <definedName name="Sector2">#N/A</definedName>
    <definedName name="SectorTanque1" localSheetId="3">[7]!SectorTanque1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 localSheetId="3">[7]!Tanque2</definedName>
    <definedName name="Tanque2">[7]!Tanque2</definedName>
    <definedName name="Tanque3" localSheetId="3">[7]!Tanque3</definedName>
    <definedName name="Tanque3">[7]!Tanque3</definedName>
    <definedName name="Tanque4" localSheetId="3">[7]!Tanque4</definedName>
    <definedName name="Tanque4">[7]!Tanque4</definedName>
    <definedName name="Tanque5" localSheetId="3">[7]!Tanque5</definedName>
    <definedName name="Tanque5">[7]!Tanque5</definedName>
    <definedName name="Tanque6" localSheetId="3">[7]!Tanque6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I10" i="6"/>
  <c r="I9" i="6"/>
  <c r="I8" i="6"/>
  <c r="I7" i="6"/>
  <c r="I6" i="6"/>
  <c r="I5" i="6"/>
  <c r="I4" i="6"/>
  <c r="I3" i="6"/>
  <c r="G3" i="6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G3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4" i="3"/>
  <c r="F4" i="3"/>
  <c r="G4" i="3" s="1"/>
  <c r="M4" i="3" s="1"/>
  <c r="F5" i="3" l="1"/>
  <c r="G5" i="3" s="1"/>
  <c r="I5" i="3" s="1"/>
  <c r="K4" i="3"/>
  <c r="O5" i="3" l="1"/>
  <c r="J5" i="3"/>
  <c r="F6" i="3"/>
  <c r="G6" i="3" s="1"/>
  <c r="I6" i="3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M5" i="1" s="1"/>
  <c r="J12" i="1"/>
  <c r="O6" i="3" l="1"/>
  <c r="J6" i="3"/>
  <c r="O20" i="3"/>
  <c r="M5" i="3"/>
  <c r="K5" i="3"/>
  <c r="F7" i="3"/>
  <c r="G7" i="3" s="1"/>
  <c r="I7" i="3" s="1"/>
  <c r="J16" i="1"/>
  <c r="O7" i="3" l="1"/>
  <c r="J7" i="3"/>
  <c r="M6" i="3"/>
  <c r="K6" i="3"/>
  <c r="F8" i="3"/>
  <c r="G8" i="3" s="1"/>
  <c r="I8" i="3" s="1"/>
  <c r="J20" i="1"/>
  <c r="K7" i="1" s="1"/>
  <c r="O8" i="3" l="1"/>
  <c r="J8" i="3"/>
  <c r="M7" i="3"/>
  <c r="K7" i="3"/>
  <c r="F9" i="3"/>
  <c r="G9" i="3" s="1"/>
  <c r="I9" i="3" s="1"/>
  <c r="K14" i="1"/>
  <c r="K6" i="1"/>
  <c r="K13" i="1"/>
  <c r="K12" i="1"/>
  <c r="K5" i="1"/>
  <c r="K11" i="1"/>
  <c r="K18" i="1"/>
  <c r="K10" i="1"/>
  <c r="K17" i="1"/>
  <c r="K9" i="1"/>
  <c r="K16" i="1"/>
  <c r="K8" i="1"/>
  <c r="K15" i="1"/>
  <c r="H5" i="1"/>
  <c r="J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M12" i="1"/>
  <c r="J13" i="1"/>
  <c r="M13" i="1" s="1"/>
  <c r="J14" i="1"/>
  <c r="M14" i="1" s="1"/>
  <c r="J15" i="1"/>
  <c r="M15" i="1" s="1"/>
  <c r="M16" i="1"/>
  <c r="J17" i="1"/>
  <c r="M17" i="1" s="1"/>
  <c r="J18" i="1"/>
  <c r="M18" i="1" s="1"/>
  <c r="O9" i="3" l="1"/>
  <c r="J9" i="3"/>
  <c r="F10" i="3"/>
  <c r="G10" i="3" s="1"/>
  <c r="I10" i="3" s="1"/>
  <c r="M8" i="3"/>
  <c r="K8" i="3"/>
  <c r="M20" i="1"/>
  <c r="O10" i="3" l="1"/>
  <c r="J10" i="3"/>
  <c r="F11" i="3"/>
  <c r="G11" i="3" s="1"/>
  <c r="I11" i="3" s="1"/>
  <c r="M9" i="3"/>
  <c r="K9" i="3"/>
  <c r="O11" i="3" l="1"/>
  <c r="J11" i="3"/>
  <c r="M10" i="3"/>
  <c r="K10" i="3"/>
  <c r="F12" i="3"/>
  <c r="G12" i="3" s="1"/>
  <c r="I12" i="3" s="1"/>
  <c r="O12" i="3" l="1"/>
  <c r="J12" i="3"/>
  <c r="F13" i="3"/>
  <c r="G13" i="3" s="1"/>
  <c r="I13" i="3" s="1"/>
  <c r="K11" i="3"/>
  <c r="M11" i="3"/>
  <c r="O13" i="3" l="1"/>
  <c r="J13" i="3"/>
  <c r="K12" i="3"/>
  <c r="M12" i="3"/>
  <c r="F14" i="3"/>
  <c r="G14" i="3" s="1"/>
  <c r="I14" i="3" s="1"/>
  <c r="O14" i="3" l="1"/>
  <c r="J14" i="3"/>
  <c r="F15" i="3"/>
  <c r="G15" i="3" s="1"/>
  <c r="I15" i="3" s="1"/>
  <c r="M13" i="3"/>
  <c r="K13" i="3"/>
  <c r="O15" i="3" l="1"/>
  <c r="J15" i="3"/>
  <c r="K14" i="3"/>
  <c r="M14" i="3"/>
  <c r="F16" i="3"/>
  <c r="G16" i="3" s="1"/>
  <c r="I16" i="3" s="1"/>
  <c r="O16" i="3" l="1"/>
  <c r="J16" i="3"/>
  <c r="F17" i="3"/>
  <c r="G17" i="3" s="1"/>
  <c r="I17" i="3" s="1"/>
  <c r="K15" i="3"/>
  <c r="M15" i="3"/>
  <c r="O17" i="3" l="1"/>
  <c r="J17" i="3"/>
  <c r="M17" i="3"/>
  <c r="K17" i="3"/>
  <c r="M16" i="3"/>
  <c r="K16" i="3"/>
  <c r="O19" i="3" l="1"/>
  <c r="I4" i="3" l="1"/>
  <c r="O4" i="3" l="1"/>
  <c r="J4" i="3"/>
  <c r="O21" i="3" l="1"/>
  <c r="O23" i="3" s="1"/>
  <c r="O24" i="3" s="1"/>
  <c r="P4" i="3" l="1"/>
  <c r="O22" i="3"/>
  <c r="P5" i="3"/>
  <c r="P6" i="3"/>
  <c r="P7" i="3"/>
  <c r="P8" i="3"/>
  <c r="P9" i="3"/>
  <c r="P10" i="3"/>
  <c r="P11" i="3"/>
  <c r="P12" i="3"/>
  <c r="P13" i="3"/>
  <c r="P14" i="3"/>
  <c r="P15" i="3"/>
  <c r="P16" i="3"/>
  <c r="P17" i="3"/>
</calcChain>
</file>

<file path=xl/sharedStrings.xml><?xml version="1.0" encoding="utf-8"?>
<sst xmlns="http://schemas.openxmlformats.org/spreadsheetml/2006/main" count="271" uniqueCount="95">
  <si>
    <t>PRODUCTO</t>
  </si>
  <si>
    <t>Descripción</t>
  </si>
  <si>
    <t>Inhibidor de incrustaciones</t>
  </si>
  <si>
    <t>Biocida</t>
  </si>
  <si>
    <t>Inhibidor de halita</t>
  </si>
  <si>
    <t>Dispersante de parafinas</t>
  </si>
  <si>
    <t>Espumante</t>
  </si>
  <si>
    <t>Antiespumante</t>
  </si>
  <si>
    <t>Inhibidor de corrosión</t>
  </si>
  <si>
    <t>Secuestrante de SH2</t>
  </si>
  <si>
    <t>Reductor de fricción</t>
  </si>
  <si>
    <t>Floculante</t>
  </si>
  <si>
    <t>Clarificante</t>
  </si>
  <si>
    <t>Glutaraldehído / Sales de Amonio Cuaternario / Etanol</t>
  </si>
  <si>
    <t>THPS / Sales de Amonio Cuaternario</t>
  </si>
  <si>
    <t>Sales del ácido etidrónico &amp; etanolamina (1:1,5M) / Etilenglicol</t>
  </si>
  <si>
    <t>Nitriloamida / Cloruro de amonio</t>
  </si>
  <si>
    <t>Inhibidor de Hidratos Cinético</t>
  </si>
  <si>
    <t>Solvente aromático pesado, nafta (petroleo)/Nafta (petróleo), hidrodesulfurados pesados/Compuesto del ácido dodecilbencenosulfónico con 2-aminoetanol (1:1)/Ácido maleico</t>
  </si>
  <si>
    <t>1-propanaminio, 3-amino-N-(carboximetil)-N, N-dimetil-, derivados N-acilo de coco., Hidróxidos, sales / Dodecan-1-ol, etoxilado / Glicerol / Acido amino-tris-metilenfosfónico / fosfónico, ácido, (1-hidroxietilideno)bis-</t>
  </si>
  <si>
    <t>Queroseno (petróleo)/Naftaleno/Xileno</t>
  </si>
  <si>
    <t>Bis(Tetrakishidrometilfosfonio)Sulfato (2:1)</t>
  </si>
  <si>
    <t>Producto de la reacción de acido grasos de tall oil con dietilenotrianmia/Ácido Acético/Cloruro de alquil dimetil bencil amonio/Acido tioglicólico/Etanol</t>
  </si>
  <si>
    <t>Metanol/Solvente aromático pesado, nafta (petroleo)/Naftaleno</t>
  </si>
  <si>
    <t>poliacrilamida cuaternario de amonio/Destilados (petróleo), hidrotratados ligeros/Etoxilato de alcohol ramificado</t>
  </si>
  <si>
    <t>Policloruro de Alumínio</t>
  </si>
  <si>
    <t>Metanol/2,2',2"-(hexahidro-1,3,5-triazina-1,3,5-tri-il)trietanol</t>
  </si>
  <si>
    <t>RCO</t>
  </si>
  <si>
    <t>LC</t>
  </si>
  <si>
    <t>CEN</t>
  </si>
  <si>
    <t>TOTAL</t>
  </si>
  <si>
    <t>Cantidad mensual utilizada [L/mes]</t>
  </si>
  <si>
    <t>Cantidad anual utilizada [L/año]</t>
  </si>
  <si>
    <t>PRECIO UNITARIO</t>
  </si>
  <si>
    <t>USD/LTS</t>
  </si>
  <si>
    <t>PRODUCTO/NOMBRE COMERCIAL</t>
  </si>
  <si>
    <t>Referencia PECOM 2022</t>
  </si>
  <si>
    <t>Organofosfonatos (sal nitrogenada) / Etilenglicol</t>
  </si>
  <si>
    <t>IC5400</t>
  </si>
  <si>
    <t>THPC / Sales de Amonio Cuaternario</t>
  </si>
  <si>
    <t>BX989</t>
  </si>
  <si>
    <t>THPC</t>
  </si>
  <si>
    <t>BX936</t>
  </si>
  <si>
    <t xml:space="preserve">Glutaraldehído / Sales de Amonio Cuaternario / Metanol </t>
  </si>
  <si>
    <t>Polisiloxanos / Kerosene</t>
  </si>
  <si>
    <t>ABC15</t>
  </si>
  <si>
    <t>Poliamina / Hidroxicloruro de Al</t>
  </si>
  <si>
    <t>FBS2000</t>
  </si>
  <si>
    <t>Trimetilbenceno/tolueno/polímeros</t>
  </si>
  <si>
    <t>DPA7367S</t>
  </si>
  <si>
    <t>1-2-3 trihidroxipropan  ((3-dodecanoylamina) propil) dimetil amonio carboxilato / Sales de alqueno C12-C16   / esteres fosfóricos</t>
  </si>
  <si>
    <t>ESB1090</t>
  </si>
  <si>
    <t>Solución de poliacrilamidas de alto peso molecular</t>
  </si>
  <si>
    <t>FBS1401</t>
  </si>
  <si>
    <t>BXC3234</t>
  </si>
  <si>
    <t>Producto de la reacción de acido grasos con dietilenotrianmia/Ácido Acético/Compuestos cuaternarios/Acido tioglicólico</t>
  </si>
  <si>
    <t>CY802</t>
  </si>
  <si>
    <t>Polímeros/ Organofosfonatos</t>
  </si>
  <si>
    <t>IC108</t>
  </si>
  <si>
    <t>1,2 dihidroxietano / Etilenglicol monobutil éter/ productos de condensación de compuestos nitrogenados</t>
  </si>
  <si>
    <t>BHI30</t>
  </si>
  <si>
    <t>Solvente aromático pesado,/ acido alquilarilsulfónico dodecilbencenosulfónico y derivados /tensioactivos no iónicos</t>
  </si>
  <si>
    <t>RFB671</t>
  </si>
  <si>
    <t>Formulación Base Triazina</t>
  </si>
  <si>
    <t>BSH507</t>
  </si>
  <si>
    <t>Venta Anual</t>
  </si>
  <si>
    <t>CR</t>
  </si>
  <si>
    <t>K</t>
  </si>
  <si>
    <t>Composición Solicitada por Pluspetrol</t>
  </si>
  <si>
    <t>Porcentaje de incidencia</t>
  </si>
  <si>
    <t>Flete</t>
  </si>
  <si>
    <t>CP</t>
  </si>
  <si>
    <t>TC</t>
  </si>
  <si>
    <t>Situación</t>
  </si>
  <si>
    <t>Denominación comercial</t>
  </si>
  <si>
    <t>Costo Rep [USD/lt]</t>
  </si>
  <si>
    <t>Costo total USD]</t>
  </si>
  <si>
    <t>RFI</t>
  </si>
  <si>
    <t>Cantidad Mensual[Lts]</t>
  </si>
  <si>
    <t>Precio USD/litro</t>
  </si>
  <si>
    <t>Mark Up</t>
  </si>
  <si>
    <t>CR global  [USD/lt]</t>
  </si>
  <si>
    <t>Costo</t>
  </si>
  <si>
    <t>Venta feb-23</t>
  </si>
  <si>
    <t>Venta ene-24</t>
  </si>
  <si>
    <t>Variación %</t>
  </si>
  <si>
    <t>Variación de precios [%]</t>
  </si>
  <si>
    <t>Venta [USD/mes]</t>
  </si>
  <si>
    <t>Imp Pais</t>
  </si>
  <si>
    <t>Incidencia</t>
  </si>
  <si>
    <t>Composición requerido por Pluspetrol</t>
  </si>
  <si>
    <t>Composición de producto PECOM</t>
  </si>
  <si>
    <t>-</t>
  </si>
  <si>
    <t>7,5%+10%</t>
  </si>
  <si>
    <t>Flete  [USD/litro]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</si>
</sst>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3" formatCode="_-* #,##0.00_-;\-* #,##0.00_-;_-* &quot;-&quot;??_-;_-@_-"/>
    <numFmt numFmtId="164" formatCode="&quot;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Exo"/>
    </font>
    <font>
      <sz val="11"/>
      <color theme="1"/>
      <name val="Exo"/>
    </font>
    <font>
      <sz val="10"/>
      <color theme="1"/>
      <name val="Exo"/>
    </font>
    <font>
      <sz val="11"/>
      <color rgb="FF000000"/>
      <name val="Exo"/>
    </font>
    <font>
      <b/>
      <sz val="11"/>
      <color theme="0"/>
      <name val="Exo"/>
    </font>
    <font>
      <b/>
      <sz val="10"/>
      <color theme="0"/>
      <name val="Exo"/>
    </font>
    <font>
      <b/>
      <sz val="10"/>
      <color rgb="FFFFFFFF"/>
      <name val="Exo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6" fillId="0" borderId="0" xfId="2" applyNumberFormat="1" applyFont="1" applyBorder="1" applyAlignment="1">
      <alignment horizontal="center" vertical="center" wrapText="1"/>
    </xf>
    <xf numFmtId="43" fontId="7" fillId="0" borderId="0" xfId="1" applyFont="1" applyAlignment="1">
      <alignment horizontal="center" vertical="center" wrapText="1"/>
    </xf>
    <xf numFmtId="164" fontId="7" fillId="0" borderId="0" xfId="1" applyNumberFormat="1" applyFont="1" applyBorder="1"/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43" fontId="0" fillId="5" borderId="1" xfId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/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0" applyFont="1"/>
    <xf numFmtId="0" fontId="10" fillId="3" borderId="0" xfId="0" applyFont="1" applyFill="1"/>
    <xf numFmtId="0" fontId="10" fillId="0" borderId="0" xfId="0" applyFont="1" applyAlignment="1">
      <alignment vertical="center" wrapText="1"/>
    </xf>
    <xf numFmtId="8" fontId="10" fillId="0" borderId="0" xfId="0" applyNumberFormat="1" applyFont="1" applyAlignment="1">
      <alignment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4" fontId="10" fillId="8" borderId="6" xfId="0" applyNumberFormat="1" applyFont="1" applyFill="1" applyBorder="1" applyAlignment="1">
      <alignment horizontal="center" vertical="center"/>
    </xf>
    <xf numFmtId="43" fontId="10" fillId="8" borderId="6" xfId="1" applyFont="1" applyFill="1" applyBorder="1" applyAlignment="1">
      <alignment horizontal="center" vertical="center"/>
    </xf>
    <xf numFmtId="2" fontId="10" fillId="8" borderId="6" xfId="0" applyNumberFormat="1" applyFont="1" applyFill="1" applyBorder="1" applyAlignment="1">
      <alignment horizontal="center" vertical="center"/>
    </xf>
    <xf numFmtId="2" fontId="9" fillId="8" borderId="6" xfId="0" applyNumberFormat="1" applyFont="1" applyFill="1" applyBorder="1" applyAlignment="1">
      <alignment horizontal="center" vertical="center"/>
    </xf>
    <xf numFmtId="2" fontId="9" fillId="10" borderId="6" xfId="2" applyNumberFormat="1" applyFont="1" applyFill="1" applyBorder="1" applyAlignment="1">
      <alignment horizontal="center" vertical="center"/>
    </xf>
    <xf numFmtId="3" fontId="10" fillId="8" borderId="6" xfId="0" applyNumberFormat="1" applyFont="1" applyFill="1" applyBorder="1" applyAlignment="1">
      <alignment horizontal="center" vertical="center"/>
    </xf>
    <xf numFmtId="9" fontId="10" fillId="8" borderId="6" xfId="2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 wrapText="1"/>
    </xf>
    <xf numFmtId="3" fontId="10" fillId="0" borderId="7" xfId="0" applyNumberFormat="1" applyFont="1" applyFill="1" applyBorder="1" applyAlignment="1">
      <alignment horizontal="center" vertical="center"/>
    </xf>
    <xf numFmtId="3" fontId="10" fillId="0" borderId="13" xfId="0" applyNumberFormat="1" applyFont="1" applyFill="1" applyBorder="1" applyAlignment="1">
      <alignment horizontal="center" vertical="center"/>
    </xf>
    <xf numFmtId="3" fontId="10" fillId="0" borderId="14" xfId="0" applyNumberFormat="1" applyFont="1" applyFill="1" applyBorder="1" applyAlignment="1">
      <alignment horizontal="center" vertical="center"/>
    </xf>
    <xf numFmtId="3" fontId="10" fillId="0" borderId="15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3" fontId="10" fillId="0" borderId="16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9" fillId="0" borderId="17" xfId="0" applyNumberFormat="1" applyFont="1" applyFill="1" applyBorder="1" applyAlignment="1">
      <alignment horizontal="center" vertical="center"/>
    </xf>
    <xf numFmtId="3" fontId="9" fillId="0" borderId="18" xfId="0" applyNumberFormat="1" applyFont="1" applyFill="1" applyBorder="1" applyAlignment="1">
      <alignment horizontal="center" vertical="center"/>
    </xf>
    <xf numFmtId="3" fontId="9" fillId="0" borderId="19" xfId="0" applyNumberFormat="1" applyFont="1" applyFill="1" applyBorder="1" applyAlignment="1">
      <alignment horizontal="center" vertical="center"/>
    </xf>
    <xf numFmtId="3" fontId="10" fillId="0" borderId="20" xfId="0" applyNumberFormat="1" applyFont="1" applyFill="1" applyBorder="1" applyAlignment="1">
      <alignment horizontal="center" vertical="center"/>
    </xf>
    <xf numFmtId="3" fontId="10" fillId="0" borderId="21" xfId="0" applyNumberFormat="1" applyFont="1" applyFill="1" applyBorder="1" applyAlignment="1">
      <alignment horizontal="center" vertical="center"/>
    </xf>
    <xf numFmtId="9" fontId="10" fillId="0" borderId="22" xfId="2" applyFont="1" applyFill="1" applyBorder="1" applyAlignment="1">
      <alignment horizontal="center" vertical="center"/>
    </xf>
    <xf numFmtId="3" fontId="9" fillId="0" borderId="7" xfId="0" applyNumberFormat="1" applyFont="1" applyFill="1" applyBorder="1" applyAlignment="1">
      <alignment horizontal="center" vertical="center"/>
    </xf>
    <xf numFmtId="3" fontId="9" fillId="0" borderId="13" xfId="0" applyNumberFormat="1" applyFont="1" applyFill="1" applyBorder="1" applyAlignment="1">
      <alignment horizontal="center" vertical="center"/>
    </xf>
    <xf numFmtId="3" fontId="9" fillId="0" borderId="14" xfId="2" applyNumberFormat="1" applyFont="1" applyFill="1" applyBorder="1" applyAlignment="1">
      <alignment horizontal="center" vertical="center"/>
    </xf>
    <xf numFmtId="9" fontId="9" fillId="0" borderId="19" xfId="2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10" fontId="9" fillId="1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9" fillId="0" borderId="0" xfId="0" applyFont="1"/>
    <xf numFmtId="17" fontId="14" fillId="6" borderId="4" xfId="3" applyNumberFormat="1" applyFont="1" applyFill="1" applyBorder="1" applyAlignment="1">
      <alignment horizontal="center" vertical="center" wrapText="1"/>
    </xf>
    <xf numFmtId="17" fontId="14" fillId="6" borderId="5" xfId="3" applyNumberFormat="1" applyFont="1" applyFill="1" applyBorder="1" applyAlignment="1">
      <alignment horizontal="center" vertical="center" wrapText="1"/>
    </xf>
    <xf numFmtId="17" fontId="14" fillId="6" borderId="11" xfId="3" applyNumberFormat="1" applyFont="1" applyFill="1" applyBorder="1" applyAlignment="1">
      <alignment horizontal="center" vertical="center" wrapText="1"/>
    </xf>
    <xf numFmtId="0" fontId="14" fillId="6" borderId="6" xfId="3" applyFont="1" applyFill="1" applyBorder="1" applyAlignment="1">
      <alignment horizontal="center" vertical="center" wrapText="1"/>
    </xf>
    <xf numFmtId="17" fontId="14" fillId="6" borderId="6" xfId="3" applyNumberFormat="1" applyFont="1" applyFill="1" applyBorder="1" applyAlignment="1">
      <alignment horizontal="center" vertical="center" wrapText="1"/>
    </xf>
    <xf numFmtId="17" fontId="14" fillId="6" borderId="12" xfId="3" applyNumberFormat="1" applyFont="1" applyFill="1" applyBorder="1" applyAlignment="1">
      <alignment horizontal="center" vertical="center" wrapText="1"/>
    </xf>
    <xf numFmtId="17" fontId="14" fillId="6" borderId="8" xfId="3" applyNumberFormat="1" applyFont="1" applyFill="1" applyBorder="1" applyAlignment="1">
      <alignment horizontal="center" vertical="center" wrapText="1"/>
    </xf>
    <xf numFmtId="0" fontId="14" fillId="6" borderId="15" xfId="3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4" fillId="6" borderId="8" xfId="3" applyFont="1" applyFill="1" applyBorder="1" applyAlignment="1">
      <alignment horizontal="center" vertical="center" wrapText="1"/>
    </xf>
    <xf numFmtId="9" fontId="9" fillId="8" borderId="6" xfId="2" applyFont="1" applyFill="1" applyBorder="1" applyAlignment="1">
      <alignment horizontal="center" vertical="center"/>
    </xf>
    <xf numFmtId="2" fontId="9" fillId="13" borderId="6" xfId="0" applyNumberFormat="1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894967A1-A37F-4361-94EC-F2497ADA27E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styles" Target="style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625929</xdr:colOff>
      <xdr:row>18</xdr:row>
      <xdr:rowOff>149678</xdr:rowOff>
    </xdr:from>
    <xdr:to>
      <xdr:col>6</xdr:col>
      <xdr:colOff>698511</xdr:colOff>
      <xdr:row>38</xdr:row>
      <xdr:rowOff>124466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9FBEC-E742-02B1-DF77-B089DC143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6893" y="5415642"/>
          <a:ext cx="3324689" cy="46012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85F6-102C-46FE-B91D-0B0AE3A5DEF0}">
  <dimension ref="A1:T34"/>
  <sheetViews>
    <sheetView showGridLines="0" tabSelected="1" topLeftCell="A4" zoomScale="70" zoomScaleNormal="70" workbookViewId="0">
      <selection activeCell="Q5" sqref="Q5"/>
    </sheetView>
  </sheetViews>
  <sheetFormatPr baseColWidth="10" defaultRowHeight="18" x14ac:dyDescent="0.35"/>
  <cols>
    <col min="1" max="1" width="16.5703125" style="29" customWidth="1"/>
    <col min="2" max="2" width="18.42578125" style="29" customWidth="1"/>
    <col min="3" max="4" width="13.28515625" style="29" customWidth="1"/>
    <col min="5" max="5" width="22.85546875" style="29" customWidth="1"/>
    <col min="6" max="6" width="12.5703125" style="29" customWidth="1"/>
    <col min="7" max="7" width="13.28515625" style="29" customWidth="1"/>
    <col min="8" max="8" width="10.7109375" style="29" customWidth="1"/>
    <col min="9" max="9" width="11" style="29" customWidth="1"/>
    <col min="10" max="10" width="12.85546875" style="29" customWidth="1"/>
    <col min="11" max="11" width="8" style="29" bestFit="1" customWidth="1"/>
    <col min="12" max="12" width="11.42578125" style="29" customWidth="1"/>
    <col min="13" max="13" width="14.140625" style="29" customWidth="1"/>
    <col min="14" max="14" width="11.42578125" style="29"/>
    <col min="15" max="15" width="15.28515625" style="29" customWidth="1"/>
    <col min="16" max="16" width="14.7109375" style="30" customWidth="1"/>
    <col min="17" max="16384" width="11.42578125" style="29"/>
  </cols>
  <sheetData>
    <row r="1" spans="1:20" ht="41.25" customHeight="1" x14ac:dyDescent="0.35">
      <c r="A1" s="66" t="s">
        <v>72</v>
      </c>
      <c r="B1" s="65">
        <v>810.07</v>
      </c>
      <c r="C1" s="63">
        <v>45294</v>
      </c>
      <c r="D1" s="28"/>
      <c r="E1" s="27"/>
      <c r="F1" s="27"/>
    </row>
    <row r="2" spans="1:20" ht="41.25" customHeight="1" x14ac:dyDescent="0.35">
      <c r="A2" s="66" t="s">
        <v>88</v>
      </c>
      <c r="B2" s="62">
        <v>0.17499999999999999</v>
      </c>
      <c r="C2" s="64" t="s">
        <v>93</v>
      </c>
      <c r="D2" s="67"/>
      <c r="E2" s="67"/>
      <c r="F2" s="67"/>
      <c r="G2" s="67"/>
      <c r="H2" s="68" t="s">
        <v>79</v>
      </c>
      <c r="I2" s="69"/>
      <c r="J2" s="70" t="s">
        <v>86</v>
      </c>
      <c r="K2" s="68" t="s">
        <v>80</v>
      </c>
      <c r="L2" s="69"/>
      <c r="M2" s="67"/>
      <c r="N2" s="68" t="s">
        <v>87</v>
      </c>
      <c r="O2" s="69"/>
      <c r="P2" s="70" t="s">
        <v>89</v>
      </c>
    </row>
    <row r="3" spans="1:20" ht="63" customHeight="1" x14ac:dyDescent="0.35">
      <c r="A3" s="75" t="s">
        <v>73</v>
      </c>
      <c r="B3" s="76" t="s">
        <v>74</v>
      </c>
      <c r="C3" s="77" t="s">
        <v>75</v>
      </c>
      <c r="D3" s="71" t="s">
        <v>88</v>
      </c>
      <c r="E3" s="71" t="s">
        <v>78</v>
      </c>
      <c r="F3" s="71" t="s">
        <v>94</v>
      </c>
      <c r="G3" s="71" t="s">
        <v>81</v>
      </c>
      <c r="H3" s="72">
        <v>44958</v>
      </c>
      <c r="I3" s="72">
        <v>45292</v>
      </c>
      <c r="J3" s="73"/>
      <c r="K3" s="72">
        <v>44958</v>
      </c>
      <c r="L3" s="72">
        <v>45292</v>
      </c>
      <c r="M3" s="71" t="s">
        <v>76</v>
      </c>
      <c r="N3" s="72">
        <v>44958</v>
      </c>
      <c r="O3" s="74">
        <v>45292</v>
      </c>
      <c r="P3" s="73"/>
      <c r="R3" s="31"/>
      <c r="S3" s="31"/>
      <c r="T3" s="32"/>
    </row>
    <row r="4" spans="1:20" ht="20.100000000000001" customHeight="1" x14ac:dyDescent="0.35">
      <c r="A4" s="33" t="s">
        <v>77</v>
      </c>
      <c r="B4" s="34" t="s">
        <v>38</v>
      </c>
      <c r="C4" s="35">
        <v>1.1399999999999999</v>
      </c>
      <c r="D4" s="35">
        <f>+C4*$B$2</f>
        <v>0.19949999999999998</v>
      </c>
      <c r="E4" s="36">
        <v>27380</v>
      </c>
      <c r="F4" s="37">
        <f>(842+421)/22/B1</f>
        <v>7.0869296368327311E-2</v>
      </c>
      <c r="G4" s="38">
        <f>+C4+F4+D4</f>
        <v>1.4103692963683272</v>
      </c>
      <c r="H4" s="79">
        <v>3.13</v>
      </c>
      <c r="I4" s="39">
        <f>L4*G4</f>
        <v>2.5386647334629888</v>
      </c>
      <c r="J4" s="78">
        <f>+I4/H4-1</f>
        <v>-0.18892500528339018</v>
      </c>
      <c r="K4" s="38">
        <f>+H4/G4</f>
        <v>2.2192769000712702</v>
      </c>
      <c r="L4" s="38">
        <v>1.8</v>
      </c>
      <c r="M4" s="40">
        <f>E4*G4</f>
        <v>38615.9113345648</v>
      </c>
      <c r="N4" s="40">
        <f>H4*E4</f>
        <v>85699.4</v>
      </c>
      <c r="O4" s="40">
        <f>+I4*E4</f>
        <v>69508.640402216639</v>
      </c>
      <c r="P4" s="41">
        <f>+O4/$O$21</f>
        <v>0.14235425989995648</v>
      </c>
    </row>
    <row r="5" spans="1:20" ht="20.100000000000001" customHeight="1" x14ac:dyDescent="0.35">
      <c r="A5" s="42"/>
      <c r="B5" s="34" t="s">
        <v>54</v>
      </c>
      <c r="C5" s="35">
        <v>3.72</v>
      </c>
      <c r="D5" s="35">
        <f>+C5*$B$2</f>
        <v>0.65100000000000002</v>
      </c>
      <c r="E5" s="36">
        <v>26800</v>
      </c>
      <c r="F5" s="37">
        <f>+F4</f>
        <v>7.0869296368327311E-2</v>
      </c>
      <c r="G5" s="38">
        <f t="shared" ref="G5:G17" si="0">+C5+F5+D5</f>
        <v>4.4418692963683277</v>
      </c>
      <c r="H5" s="79">
        <v>7.01</v>
      </c>
      <c r="I5" s="39">
        <f t="shared" ref="I5:I17" si="1">L5*G5</f>
        <v>6.9293161023345915</v>
      </c>
      <c r="J5" s="78">
        <f>+I5/H5-1</f>
        <v>-1.1509828482939799E-2</v>
      </c>
      <c r="K5" s="38">
        <f t="shared" ref="K5:K17" si="2">+H5/G5</f>
        <v>1.578164401580068</v>
      </c>
      <c r="L5" s="38">
        <v>1.56</v>
      </c>
      <c r="M5" s="40">
        <f>E5*G5</f>
        <v>119042.09714267118</v>
      </c>
      <c r="N5" s="40">
        <f t="shared" ref="N5:N17" si="3">H5*E5</f>
        <v>187868</v>
      </c>
      <c r="O5" s="40">
        <f t="shared" ref="O5:O17" si="4">+I5*E5</f>
        <v>185705.67154256706</v>
      </c>
      <c r="P5" s="41">
        <f t="shared" ref="P5:P17" si="5">+O5/$O$21</f>
        <v>0.38032672310511051</v>
      </c>
    </row>
    <row r="6" spans="1:20" ht="20.100000000000001" customHeight="1" x14ac:dyDescent="0.35">
      <c r="A6" s="42"/>
      <c r="B6" s="34" t="s">
        <v>49</v>
      </c>
      <c r="C6" s="35">
        <v>4.12</v>
      </c>
      <c r="D6" s="35">
        <f>+C6*$B$2</f>
        <v>0.72099999999999997</v>
      </c>
      <c r="E6" s="36">
        <v>2300</v>
      </c>
      <c r="F6" s="37">
        <f t="shared" ref="F6:F17" si="6">+F5</f>
        <v>7.0869296368327311E-2</v>
      </c>
      <c r="G6" s="38">
        <f t="shared" si="0"/>
        <v>4.9118692963683275</v>
      </c>
      <c r="H6" s="79">
        <v>7.16</v>
      </c>
      <c r="I6" s="39">
        <f t="shared" si="1"/>
        <v>7.6625161023345907</v>
      </c>
      <c r="J6" s="78">
        <f>+I6/H6-1</f>
        <v>7.0183813175222154E-2</v>
      </c>
      <c r="K6" s="38">
        <f t="shared" si="2"/>
        <v>1.4576935109600464</v>
      </c>
      <c r="L6" s="38">
        <v>1.56</v>
      </c>
      <c r="M6" s="40">
        <f>E6*G6</f>
        <v>11297.299381647153</v>
      </c>
      <c r="N6" s="40">
        <f t="shared" si="3"/>
        <v>16468</v>
      </c>
      <c r="O6" s="40">
        <f t="shared" si="4"/>
        <v>17623.787035369558</v>
      </c>
      <c r="P6" s="41">
        <f t="shared" si="5"/>
        <v>3.6093658939910372E-2</v>
      </c>
    </row>
    <row r="7" spans="1:20" ht="20.100000000000001" customHeight="1" x14ac:dyDescent="0.35">
      <c r="A7" s="42"/>
      <c r="B7" s="34" t="s">
        <v>58</v>
      </c>
      <c r="C7" s="35">
        <v>2.59</v>
      </c>
      <c r="D7" s="35">
        <f>+C7*$B$2</f>
        <v>0.45324999999999993</v>
      </c>
      <c r="E7" s="36">
        <v>6200</v>
      </c>
      <c r="F7" s="37">
        <f t="shared" si="6"/>
        <v>7.0869296368327311E-2</v>
      </c>
      <c r="G7" s="38">
        <f t="shared" si="0"/>
        <v>3.1141192963683269</v>
      </c>
      <c r="H7" s="79">
        <v>4.95</v>
      </c>
      <c r="I7" s="39">
        <f t="shared" si="1"/>
        <v>4.8580261023345903</v>
      </c>
      <c r="J7" s="78">
        <f>+I7/H7-1</f>
        <v>-1.8580585386951509E-2</v>
      </c>
      <c r="K7" s="38">
        <f t="shared" si="2"/>
        <v>1.5895344811525589</v>
      </c>
      <c r="L7" s="38">
        <v>1.56</v>
      </c>
      <c r="M7" s="40">
        <f>E7*G7</f>
        <v>19307.539637483627</v>
      </c>
      <c r="N7" s="40">
        <f t="shared" si="3"/>
        <v>30690</v>
      </c>
      <c r="O7" s="40">
        <f t="shared" si="4"/>
        <v>30119.761834474459</v>
      </c>
      <c r="P7" s="41">
        <f t="shared" si="5"/>
        <v>6.1685516786094879E-2</v>
      </c>
    </row>
    <row r="8" spans="1:20" ht="20.100000000000001" customHeight="1" x14ac:dyDescent="0.35">
      <c r="A8" s="42"/>
      <c r="B8" s="34" t="s">
        <v>51</v>
      </c>
      <c r="C8" s="35">
        <v>2.5499999999999998</v>
      </c>
      <c r="D8" s="35">
        <f>+C8*$B$2</f>
        <v>0.44624999999999992</v>
      </c>
      <c r="E8" s="36">
        <v>1550</v>
      </c>
      <c r="F8" s="37">
        <f t="shared" si="6"/>
        <v>7.0869296368327311E-2</v>
      </c>
      <c r="G8" s="38">
        <f t="shared" si="0"/>
        <v>3.0671192963683271</v>
      </c>
      <c r="H8" s="79">
        <v>4.12</v>
      </c>
      <c r="I8" s="39">
        <f t="shared" si="1"/>
        <v>4.7847061023345905</v>
      </c>
      <c r="J8" s="78">
        <f>+I8/H8-1</f>
        <v>0.16133643260548314</v>
      </c>
      <c r="K8" s="38">
        <f t="shared" si="2"/>
        <v>1.3432799972529121</v>
      </c>
      <c r="L8" s="38">
        <v>1.56</v>
      </c>
      <c r="M8" s="40">
        <f>E8*G8</f>
        <v>4754.0349093709074</v>
      </c>
      <c r="N8" s="40">
        <f t="shared" si="3"/>
        <v>6386</v>
      </c>
      <c r="O8" s="40">
        <f t="shared" si="4"/>
        <v>7416.294458618615</v>
      </c>
      <c r="P8" s="41">
        <f t="shared" si="5"/>
        <v>1.5188631265806397E-2</v>
      </c>
    </row>
    <row r="9" spans="1:20" ht="20.100000000000001" customHeight="1" x14ac:dyDescent="0.35">
      <c r="A9" s="42"/>
      <c r="B9" s="34" t="s">
        <v>45</v>
      </c>
      <c r="C9" s="35">
        <v>1.71</v>
      </c>
      <c r="D9" s="35">
        <f>+C9*$B$2</f>
        <v>0.29924999999999996</v>
      </c>
      <c r="E9" s="36">
        <v>4300</v>
      </c>
      <c r="F9" s="37">
        <f t="shared" si="6"/>
        <v>7.0869296368327311E-2</v>
      </c>
      <c r="G9" s="38">
        <f t="shared" si="0"/>
        <v>2.080119296368327</v>
      </c>
      <c r="H9" s="79">
        <v>3.67</v>
      </c>
      <c r="I9" s="39">
        <f t="shared" si="1"/>
        <v>3.2449861023345905</v>
      </c>
      <c r="J9" s="78">
        <f>+I9/H9-1</f>
        <v>-0.11580760154370828</v>
      </c>
      <c r="K9" s="38">
        <f t="shared" si="2"/>
        <v>1.7643218859646368</v>
      </c>
      <c r="L9" s="38">
        <v>1.56</v>
      </c>
      <c r="M9" s="40">
        <f>E9*G9</f>
        <v>8944.5129743838061</v>
      </c>
      <c r="N9" s="40">
        <f t="shared" si="3"/>
        <v>15781</v>
      </c>
      <c r="O9" s="40">
        <f t="shared" si="4"/>
        <v>13953.440240038739</v>
      </c>
      <c r="P9" s="41">
        <f t="shared" si="5"/>
        <v>2.8576758902705304E-2</v>
      </c>
    </row>
    <row r="10" spans="1:20" ht="20.100000000000001" customHeight="1" x14ac:dyDescent="0.35">
      <c r="A10" s="42"/>
      <c r="B10" s="34" t="s">
        <v>60</v>
      </c>
      <c r="C10" s="35">
        <v>1.97</v>
      </c>
      <c r="D10" s="35">
        <f>+C10*$B$2</f>
        <v>0.34475</v>
      </c>
      <c r="E10" s="36">
        <v>5000</v>
      </c>
      <c r="F10" s="37">
        <f t="shared" si="6"/>
        <v>7.0869296368327311E-2</v>
      </c>
      <c r="G10" s="38">
        <f t="shared" si="0"/>
        <v>2.3856192963683274</v>
      </c>
      <c r="H10" s="79">
        <v>2.84</v>
      </c>
      <c r="I10" s="39">
        <f t="shared" si="1"/>
        <v>3.7215661023345907</v>
      </c>
      <c r="J10" s="78">
        <f>+I10/H10-1</f>
        <v>0.3104105994135884</v>
      </c>
      <c r="K10" s="38">
        <f t="shared" si="2"/>
        <v>1.1904665611664798</v>
      </c>
      <c r="L10" s="38">
        <v>1.56</v>
      </c>
      <c r="M10" s="40">
        <f>E10*G10</f>
        <v>11928.096481841636</v>
      </c>
      <c r="N10" s="40">
        <f t="shared" si="3"/>
        <v>14200</v>
      </c>
      <c r="O10" s="40">
        <f t="shared" si="4"/>
        <v>18607.830511672953</v>
      </c>
      <c r="P10" s="41">
        <f t="shared" si="5"/>
        <v>3.8108987969049067E-2</v>
      </c>
    </row>
    <row r="11" spans="1:20" ht="20.100000000000001" customHeight="1" x14ac:dyDescent="0.35">
      <c r="A11" s="42"/>
      <c r="B11" s="34" t="s">
        <v>40</v>
      </c>
      <c r="C11" s="35">
        <v>2.0299999999999998</v>
      </c>
      <c r="D11" s="35">
        <f>+C11*$B$2</f>
        <v>0.35524999999999995</v>
      </c>
      <c r="E11" s="36">
        <v>13700</v>
      </c>
      <c r="F11" s="37">
        <f t="shared" si="6"/>
        <v>7.0869296368327311E-2</v>
      </c>
      <c r="G11" s="38">
        <f t="shared" si="0"/>
        <v>2.4561192963683269</v>
      </c>
      <c r="H11" s="79">
        <v>6.55</v>
      </c>
      <c r="I11" s="39">
        <f t="shared" si="1"/>
        <v>4.9122385927366539</v>
      </c>
      <c r="J11" s="78">
        <f>+I11/H11-1</f>
        <v>-0.25003990950585431</v>
      </c>
      <c r="K11" s="38">
        <f t="shared" si="2"/>
        <v>2.6668085746832317</v>
      </c>
      <c r="L11" s="38">
        <v>2</v>
      </c>
      <c r="M11" s="40">
        <f>E11*G11</f>
        <v>33648.834360246081</v>
      </c>
      <c r="N11" s="40">
        <f t="shared" si="3"/>
        <v>89735</v>
      </c>
      <c r="O11" s="40">
        <f t="shared" si="4"/>
        <v>67297.668720492162</v>
      </c>
      <c r="P11" s="41">
        <f t="shared" si="5"/>
        <v>0.13782617194441057</v>
      </c>
    </row>
    <row r="12" spans="1:20" ht="20.100000000000001" customHeight="1" x14ac:dyDescent="0.35">
      <c r="A12" s="42"/>
      <c r="B12" s="34" t="s">
        <v>42</v>
      </c>
      <c r="C12" s="35">
        <v>1.73</v>
      </c>
      <c r="D12" s="35">
        <f>+C12*$B$2</f>
        <v>0.30274999999999996</v>
      </c>
      <c r="E12" s="36">
        <v>5100</v>
      </c>
      <c r="F12" s="37">
        <f t="shared" si="6"/>
        <v>7.0869296368327311E-2</v>
      </c>
      <c r="G12" s="38">
        <f t="shared" si="0"/>
        <v>2.1036192963683273</v>
      </c>
      <c r="H12" s="79">
        <v>8.68</v>
      </c>
      <c r="I12" s="39">
        <f t="shared" si="1"/>
        <v>5.2590482409208184</v>
      </c>
      <c r="J12" s="78">
        <f>+I12/H12-1</f>
        <v>-0.3941188662533619</v>
      </c>
      <c r="K12" s="38">
        <f t="shared" si="2"/>
        <v>4.1262218952759593</v>
      </c>
      <c r="L12" s="38">
        <v>2.5</v>
      </c>
      <c r="M12" s="40">
        <f>E12*G12</f>
        <v>10728.45841147847</v>
      </c>
      <c r="N12" s="40">
        <f t="shared" si="3"/>
        <v>44268</v>
      </c>
      <c r="O12" s="40">
        <f t="shared" si="4"/>
        <v>26821.146028696174</v>
      </c>
      <c r="P12" s="41">
        <f t="shared" si="5"/>
        <v>5.4929924833660555E-2</v>
      </c>
    </row>
    <row r="13" spans="1:20" ht="20.100000000000001" customHeight="1" x14ac:dyDescent="0.35">
      <c r="A13" s="42"/>
      <c r="B13" s="34" t="s">
        <v>56</v>
      </c>
      <c r="C13" s="35">
        <v>2.12</v>
      </c>
      <c r="D13" s="35">
        <f>+C13*$B$2</f>
        <v>0.371</v>
      </c>
      <c r="E13" s="36">
        <v>5000</v>
      </c>
      <c r="F13" s="37">
        <f t="shared" si="6"/>
        <v>7.0869296368327311E-2</v>
      </c>
      <c r="G13" s="38">
        <f t="shared" si="0"/>
        <v>2.5618692963683274</v>
      </c>
      <c r="H13" s="79">
        <v>3.62</v>
      </c>
      <c r="I13" s="39">
        <f t="shared" si="1"/>
        <v>3.9965161023345908</v>
      </c>
      <c r="J13" s="78">
        <f>+I13/H13-1</f>
        <v>0.10400997302060522</v>
      </c>
      <c r="K13" s="38">
        <f t="shared" si="2"/>
        <v>1.4130307136010667</v>
      </c>
      <c r="L13" s="38">
        <v>1.56</v>
      </c>
      <c r="M13" s="40">
        <f>E13*G13</f>
        <v>12809.346481841638</v>
      </c>
      <c r="N13" s="40">
        <f t="shared" si="3"/>
        <v>18100</v>
      </c>
      <c r="O13" s="40">
        <f t="shared" si="4"/>
        <v>19982.580511672953</v>
      </c>
      <c r="P13" s="41">
        <f t="shared" si="5"/>
        <v>4.0924487130952175E-2</v>
      </c>
    </row>
    <row r="14" spans="1:20" ht="20.100000000000001" customHeight="1" x14ac:dyDescent="0.35">
      <c r="A14" s="42"/>
      <c r="B14" s="34" t="s">
        <v>64</v>
      </c>
      <c r="C14" s="35">
        <v>2.15</v>
      </c>
      <c r="D14" s="35">
        <f>+C14*$B$2</f>
        <v>0.37624999999999997</v>
      </c>
      <c r="E14" s="36">
        <v>2300</v>
      </c>
      <c r="F14" s="37">
        <f t="shared" si="6"/>
        <v>7.0869296368327311E-2</v>
      </c>
      <c r="G14" s="38">
        <f t="shared" si="0"/>
        <v>2.5971192963683274</v>
      </c>
      <c r="H14" s="79">
        <v>3.52</v>
      </c>
      <c r="I14" s="39">
        <f t="shared" si="1"/>
        <v>4.0515061023345913</v>
      </c>
      <c r="J14" s="78">
        <f>+I14/H14-1</f>
        <v>0.15099605179959985</v>
      </c>
      <c r="K14" s="38">
        <f t="shared" si="2"/>
        <v>1.3553478290050749</v>
      </c>
      <c r="L14" s="38">
        <v>1.56</v>
      </c>
      <c r="M14" s="40">
        <f>E14*G14</f>
        <v>5973.3743816471533</v>
      </c>
      <c r="N14" s="40">
        <f t="shared" si="3"/>
        <v>8096</v>
      </c>
      <c r="O14" s="40">
        <f t="shared" si="4"/>
        <v>9318.4640353695595</v>
      </c>
      <c r="P14" s="41">
        <f t="shared" si="5"/>
        <v>1.9084290003133088E-2</v>
      </c>
    </row>
    <row r="15" spans="1:20" ht="20.100000000000001" customHeight="1" x14ac:dyDescent="0.35">
      <c r="A15" s="42"/>
      <c r="B15" s="34" t="s">
        <v>62</v>
      </c>
      <c r="C15" s="35">
        <v>2</v>
      </c>
      <c r="D15" s="35">
        <f>+C15*$B$2</f>
        <v>0.35</v>
      </c>
      <c r="E15" s="36">
        <v>1600</v>
      </c>
      <c r="F15" s="37">
        <f t="shared" si="6"/>
        <v>7.0869296368327311E-2</v>
      </c>
      <c r="G15" s="38">
        <f t="shared" si="0"/>
        <v>2.4208692963683274</v>
      </c>
      <c r="H15" s="79">
        <v>3.6</v>
      </c>
      <c r="I15" s="39">
        <f t="shared" si="1"/>
        <v>3.7765561023345908</v>
      </c>
      <c r="J15" s="78">
        <f>+I15/H15-1</f>
        <v>4.9043361759608439E-2</v>
      </c>
      <c r="K15" s="38">
        <f t="shared" si="2"/>
        <v>1.4870691306633317</v>
      </c>
      <c r="L15" s="38">
        <v>1.56</v>
      </c>
      <c r="M15" s="40">
        <f>E15*G15</f>
        <v>3873.3908741893238</v>
      </c>
      <c r="N15" s="40">
        <f t="shared" si="3"/>
        <v>5760</v>
      </c>
      <c r="O15" s="40">
        <f t="shared" si="4"/>
        <v>6042.4897637353452</v>
      </c>
      <c r="P15" s="41">
        <f t="shared" si="5"/>
        <v>1.2375068096457501E-2</v>
      </c>
    </row>
    <row r="16" spans="1:20" ht="20.100000000000001" customHeight="1" x14ac:dyDescent="0.35">
      <c r="A16" s="42"/>
      <c r="B16" s="34" t="s">
        <v>53</v>
      </c>
      <c r="C16" s="35">
        <v>4.53</v>
      </c>
      <c r="D16" s="35">
        <f>+C16*$B$2</f>
        <v>0.79274999999999995</v>
      </c>
      <c r="E16" s="36">
        <v>1070</v>
      </c>
      <c r="F16" s="37">
        <f t="shared" si="6"/>
        <v>7.0869296368327311E-2</v>
      </c>
      <c r="G16" s="38">
        <f t="shared" si="0"/>
        <v>5.3936192963683274</v>
      </c>
      <c r="H16" s="79">
        <v>7.12</v>
      </c>
      <c r="I16" s="39">
        <f t="shared" si="1"/>
        <v>8.4140461023345914</v>
      </c>
      <c r="J16" s="78">
        <f>+I16/H16-1</f>
        <v>0.181748048080701</v>
      </c>
      <c r="K16" s="38">
        <f t="shared" si="2"/>
        <v>1.3200783386387862</v>
      </c>
      <c r="L16" s="38">
        <v>1.56</v>
      </c>
      <c r="M16" s="40">
        <f>E16*G16</f>
        <v>5771.1726471141101</v>
      </c>
      <c r="N16" s="40">
        <f t="shared" si="3"/>
        <v>7618.4000000000005</v>
      </c>
      <c r="O16" s="40">
        <f t="shared" si="4"/>
        <v>9003.0293294980129</v>
      </c>
      <c r="P16" s="41">
        <f t="shared" si="5"/>
        <v>1.8438277164423145E-2</v>
      </c>
    </row>
    <row r="17" spans="1:16" ht="20.100000000000001" customHeight="1" x14ac:dyDescent="0.35">
      <c r="A17" s="42"/>
      <c r="B17" s="34" t="s">
        <v>47</v>
      </c>
      <c r="C17" s="35">
        <v>1.42</v>
      </c>
      <c r="D17" s="35">
        <f>+C17*$B$2</f>
        <v>0.24849999999999997</v>
      </c>
      <c r="E17" s="36">
        <v>2535</v>
      </c>
      <c r="F17" s="37">
        <f t="shared" si="6"/>
        <v>7.0869296368327311E-2</v>
      </c>
      <c r="G17" s="38">
        <f t="shared" si="0"/>
        <v>1.7393692963683272</v>
      </c>
      <c r="H17" s="79">
        <v>2.4500000000000002</v>
      </c>
      <c r="I17" s="39">
        <f t="shared" si="1"/>
        <v>2.7134161023345906</v>
      </c>
      <c r="J17" s="78">
        <f>+I17/H17-1</f>
        <v>0.10751677646309821</v>
      </c>
      <c r="K17" s="38">
        <f t="shared" si="2"/>
        <v>1.4085565412218191</v>
      </c>
      <c r="L17" s="38">
        <v>1.56</v>
      </c>
      <c r="M17" s="40">
        <f>E17*G17</f>
        <v>4409.3011662937097</v>
      </c>
      <c r="N17" s="40">
        <f t="shared" si="3"/>
        <v>6210.75</v>
      </c>
      <c r="O17" s="40">
        <f t="shared" si="4"/>
        <v>6878.5098194181874</v>
      </c>
      <c r="P17" s="41">
        <f t="shared" si="5"/>
        <v>1.4087243958330008E-2</v>
      </c>
    </row>
    <row r="19" spans="1:16" x14ac:dyDescent="0.35">
      <c r="M19" s="43" t="s">
        <v>82</v>
      </c>
      <c r="N19" s="44"/>
      <c r="O19" s="45">
        <f>SUM(M4:M17)</f>
        <v>291103.37018477358</v>
      </c>
    </row>
    <row r="20" spans="1:16" x14ac:dyDescent="0.35">
      <c r="M20" s="46" t="s">
        <v>83</v>
      </c>
      <c r="N20" s="47"/>
      <c r="O20" s="48">
        <f>SUM(N4:N17)</f>
        <v>536880.55000000005</v>
      </c>
    </row>
    <row r="21" spans="1:16" x14ac:dyDescent="0.35">
      <c r="B21" s="49" t="s">
        <v>38</v>
      </c>
      <c r="C21" s="49">
        <v>3.13</v>
      </c>
      <c r="D21" s="50"/>
      <c r="M21" s="51" t="s">
        <v>84</v>
      </c>
      <c r="N21" s="52"/>
      <c r="O21" s="53">
        <f>SUM(O4:O17)</f>
        <v>488279.31423384038</v>
      </c>
    </row>
    <row r="22" spans="1:16" x14ac:dyDescent="0.35">
      <c r="B22" s="49" t="s">
        <v>54</v>
      </c>
      <c r="C22" s="49">
        <v>7.01</v>
      </c>
      <c r="D22" s="50"/>
      <c r="M22" s="54" t="s">
        <v>85</v>
      </c>
      <c r="N22" s="55"/>
      <c r="O22" s="56">
        <f>+O21/O20-1</f>
        <v>-9.0525230921775113E-2</v>
      </c>
    </row>
    <row r="23" spans="1:16" x14ac:dyDescent="0.35">
      <c r="B23" s="49" t="s">
        <v>49</v>
      </c>
      <c r="C23" s="49">
        <v>7.16</v>
      </c>
      <c r="D23" s="50"/>
      <c r="M23" s="57" t="s">
        <v>71</v>
      </c>
      <c r="N23" s="58"/>
      <c r="O23" s="59">
        <f>+O20-O19-5.5%*O21</f>
        <v>218921.81753236524</v>
      </c>
    </row>
    <row r="24" spans="1:16" x14ac:dyDescent="0.35">
      <c r="B24" s="49" t="s">
        <v>58</v>
      </c>
      <c r="C24" s="49">
        <v>4.95</v>
      </c>
      <c r="D24" s="50"/>
      <c r="M24" s="51" t="s">
        <v>71</v>
      </c>
      <c r="N24" s="52"/>
      <c r="O24" s="60">
        <f>+O23/O21</f>
        <v>0.44835365978154473</v>
      </c>
    </row>
    <row r="25" spans="1:16" x14ac:dyDescent="0.35">
      <c r="B25" s="49" t="s">
        <v>51</v>
      </c>
      <c r="C25" s="49">
        <v>4.12</v>
      </c>
      <c r="D25" s="50"/>
      <c r="M25" s="47"/>
      <c r="N25" s="47"/>
      <c r="O25" s="61"/>
    </row>
    <row r="26" spans="1:16" x14ac:dyDescent="0.35">
      <c r="B26" s="49" t="s">
        <v>45</v>
      </c>
      <c r="C26" s="49">
        <v>3.67</v>
      </c>
      <c r="D26" s="50"/>
      <c r="M26" s="47"/>
      <c r="N26" s="47"/>
      <c r="O26" s="61"/>
    </row>
    <row r="27" spans="1:16" x14ac:dyDescent="0.35">
      <c r="B27" s="49" t="s">
        <v>60</v>
      </c>
      <c r="C27" s="49">
        <v>2.84</v>
      </c>
      <c r="D27" s="50"/>
    </row>
    <row r="28" spans="1:16" x14ac:dyDescent="0.35">
      <c r="B28" s="49" t="s">
        <v>40</v>
      </c>
      <c r="C28" s="49">
        <v>6.55</v>
      </c>
      <c r="D28" s="50"/>
    </row>
    <row r="29" spans="1:16" x14ac:dyDescent="0.35">
      <c r="B29" s="49" t="s">
        <v>42</v>
      </c>
      <c r="C29" s="49">
        <v>8.68</v>
      </c>
      <c r="D29" s="50"/>
    </row>
    <row r="30" spans="1:16" x14ac:dyDescent="0.35">
      <c r="B30" s="49" t="s">
        <v>56</v>
      </c>
      <c r="C30" s="49">
        <v>3.62</v>
      </c>
      <c r="D30" s="50"/>
    </row>
    <row r="31" spans="1:16" x14ac:dyDescent="0.35">
      <c r="B31" s="49" t="s">
        <v>64</v>
      </c>
      <c r="C31" s="49">
        <v>3.52</v>
      </c>
      <c r="D31" s="50"/>
    </row>
    <row r="32" spans="1:16" x14ac:dyDescent="0.35">
      <c r="B32" s="49" t="s">
        <v>62</v>
      </c>
      <c r="C32" s="49">
        <v>3.6</v>
      </c>
      <c r="D32" s="50"/>
    </row>
    <row r="33" spans="2:4" x14ac:dyDescent="0.35">
      <c r="B33" s="49" t="s">
        <v>53</v>
      </c>
      <c r="C33" s="49">
        <v>7.12</v>
      </c>
      <c r="D33" s="50"/>
    </row>
    <row r="34" spans="2:4" x14ac:dyDescent="0.35">
      <c r="B34" s="49" t="s">
        <v>47</v>
      </c>
      <c r="C34" s="49">
        <v>2.4500000000000002</v>
      </c>
      <c r="D34" s="50"/>
    </row>
  </sheetData>
  <mergeCells count="14">
    <mergeCell ref="P2:P3"/>
    <mergeCell ref="M23:N23"/>
    <mergeCell ref="M24:N24"/>
    <mergeCell ref="M25:N25"/>
    <mergeCell ref="M26:N26"/>
    <mergeCell ref="M19:N19"/>
    <mergeCell ref="M20:N20"/>
    <mergeCell ref="M21:N21"/>
    <mergeCell ref="M22:N22"/>
    <mergeCell ref="J2:J3"/>
    <mergeCell ref="A4:A17"/>
    <mergeCell ref="H2:I2"/>
    <mergeCell ref="K2:L2"/>
    <mergeCell ref="N2:O2"/>
  </mergeCells>
  <conditionalFormatting sqref="P4:P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{24B10AA6-E988-4124-9E7C-5AB21F476BC8}</x14:id>
        </ext>
      </extLst>
    </cfRule>
  </conditionalFormatting>
  <conditionalFormatting sqref="L4:L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{19218C65-CF95-412D-A4EE-B0116D8B4CDA}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B10AA6-E988-4124-9E7C-5AB21F476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P4:P17</xm:sqref>
        </x14:conditionalFormatting>
        <x14:conditionalFormatting xmlns:xm="http://schemas.microsoft.com/office/excel/2006/main">
          <x14:cfRule type="dataBar" id="{19218C65-CF95-412D-A4EE-B0116D8B4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EF56-40AC-459B-9A79-0ED7C647AE8B}">
  <dimension ref="A1:M20"/>
  <sheetViews>
    <sheetView showGridLines="0" topLeftCell="A2" zoomScale="70" zoomScaleNormal="70" workbookViewId="0">
      <selection activeCell="C7" sqref="C7"/>
    </sheetView>
  </sheetViews>
  <sheetFormatPr baseColWidth="10" defaultColWidth="8.7109375" defaultRowHeight="15" x14ac:dyDescent="0.25"/>
  <cols>
    <col min="1" max="1" width="19.42578125" style="2" customWidth="1"/>
    <col min="2" max="2" width="9.85546875" style="2" customWidth="1"/>
    <col min="3" max="3" width="12.7109375" style="2" customWidth="1"/>
    <col min="4" max="4" width="31" style="2" customWidth="1"/>
    <col min="5" max="5" width="47" style="2" customWidth="1"/>
    <col min="6" max="6" width="36.140625" style="2" customWidth="1"/>
    <col min="7" max="7" width="20.42578125" style="2" customWidth="1"/>
    <col min="8" max="8" width="17.85546875" style="2" customWidth="1"/>
    <col min="9" max="9" width="18.42578125" style="2" customWidth="1"/>
    <col min="10" max="10" width="17.5703125" style="2" customWidth="1"/>
    <col min="11" max="11" width="12.42578125" style="2" customWidth="1"/>
    <col min="12" max="12" width="5.28515625" customWidth="1"/>
    <col min="13" max="13" width="18.42578125" customWidth="1"/>
  </cols>
  <sheetData>
    <row r="1" spans="1:13" x14ac:dyDescent="0.25">
      <c r="A1" s="4" t="s">
        <v>67</v>
      </c>
      <c r="B1" s="3">
        <v>1.56</v>
      </c>
      <c r="D1" s="4" t="s">
        <v>70</v>
      </c>
      <c r="E1" s="3">
        <v>0.09</v>
      </c>
    </row>
    <row r="3" spans="1:13" ht="30" x14ac:dyDescent="0.25">
      <c r="A3" s="21" t="s">
        <v>35</v>
      </c>
      <c r="B3" s="21" t="s">
        <v>66</v>
      </c>
      <c r="C3" s="7" t="s">
        <v>33</v>
      </c>
      <c r="D3" s="21" t="s">
        <v>1</v>
      </c>
      <c r="E3" s="21" t="s">
        <v>68</v>
      </c>
      <c r="F3" s="21" t="s">
        <v>36</v>
      </c>
      <c r="G3" s="8" t="s">
        <v>27</v>
      </c>
      <c r="H3" s="8" t="s">
        <v>28</v>
      </c>
      <c r="I3" s="8" t="s">
        <v>29</v>
      </c>
      <c r="J3" s="8" t="s">
        <v>30</v>
      </c>
    </row>
    <row r="4" spans="1:13" ht="45" x14ac:dyDescent="0.25">
      <c r="A4" s="22" t="s">
        <v>0</v>
      </c>
      <c r="B4" s="22"/>
      <c r="C4" s="9" t="s">
        <v>34</v>
      </c>
      <c r="D4" s="22" t="s">
        <v>1</v>
      </c>
      <c r="E4" s="22"/>
      <c r="F4" s="22"/>
      <c r="G4" s="10" t="s">
        <v>31</v>
      </c>
      <c r="H4" s="10" t="s">
        <v>31</v>
      </c>
      <c r="I4" s="10" t="s">
        <v>31</v>
      </c>
      <c r="J4" s="10" t="s">
        <v>32</v>
      </c>
      <c r="K4" s="11" t="s">
        <v>69</v>
      </c>
      <c r="M4" s="10" t="s">
        <v>65</v>
      </c>
    </row>
    <row r="5" spans="1:13" ht="30" x14ac:dyDescent="0.25">
      <c r="A5" s="15" t="s">
        <v>38</v>
      </c>
      <c r="B5" s="6">
        <v>1.9132704899525854</v>
      </c>
      <c r="C5" s="16">
        <f>(B5+$E$1)*$B$1</f>
        <v>3.1251019643260332</v>
      </c>
      <c r="D5" s="1" t="s">
        <v>2</v>
      </c>
      <c r="E5" s="1" t="s">
        <v>15</v>
      </c>
      <c r="F5" s="15" t="s">
        <v>37</v>
      </c>
      <c r="G5" s="1">
        <v>14800</v>
      </c>
      <c r="H5" s="1">
        <f>6080+6500</f>
        <v>12580</v>
      </c>
      <c r="I5" s="1"/>
      <c r="J5" s="17">
        <f t="shared" ref="J5:J18" si="0">SUM(G5:I5)*12</f>
        <v>328560</v>
      </c>
      <c r="K5" s="12">
        <f>J5/$J$20</f>
        <v>0.26117231840511279</v>
      </c>
      <c r="M5" s="18">
        <f>J5*C5</f>
        <v>1026783.5013989614</v>
      </c>
    </row>
    <row r="6" spans="1:13" ht="30" x14ac:dyDescent="0.25">
      <c r="A6" s="15" t="s">
        <v>54</v>
      </c>
      <c r="B6" s="6">
        <v>4.4021223752540077</v>
      </c>
      <c r="C6" s="16">
        <f t="shared" ref="C6:C18" si="1">(B6+$E$1)*$B$1</f>
        <v>7.0077109053962525</v>
      </c>
      <c r="D6" s="1" t="s">
        <v>3</v>
      </c>
      <c r="E6" s="1" t="s">
        <v>13</v>
      </c>
      <c r="F6" s="15" t="s">
        <v>43</v>
      </c>
      <c r="G6" s="1"/>
      <c r="H6" s="1">
        <v>26800</v>
      </c>
      <c r="I6" s="1"/>
      <c r="J6" s="17">
        <f t="shared" si="0"/>
        <v>321600</v>
      </c>
      <c r="K6" s="12">
        <f t="shared" ref="K6:K18" si="2">J6/$J$20</f>
        <v>0.25563981494729815</v>
      </c>
      <c r="M6" s="18">
        <f t="shared" ref="M6:M18" si="3">J6*C6</f>
        <v>2253679.8271754347</v>
      </c>
    </row>
    <row r="7" spans="1:13" ht="75" x14ac:dyDescent="0.25">
      <c r="A7" s="15" t="s">
        <v>49</v>
      </c>
      <c r="B7" s="6">
        <v>4.5008466922555881</v>
      </c>
      <c r="C7" s="16">
        <f t="shared" si="1"/>
        <v>7.1617208399187176</v>
      </c>
      <c r="D7" s="1" t="s">
        <v>5</v>
      </c>
      <c r="E7" s="1" t="s">
        <v>18</v>
      </c>
      <c r="F7" s="15" t="s">
        <v>48</v>
      </c>
      <c r="G7" s="1"/>
      <c r="H7" s="1">
        <v>2300</v>
      </c>
      <c r="I7" s="1"/>
      <c r="J7" s="17">
        <f t="shared" si="0"/>
        <v>27600</v>
      </c>
      <c r="K7" s="12">
        <f t="shared" si="2"/>
        <v>2.193923784995469E-2</v>
      </c>
      <c r="M7" s="18">
        <f t="shared" si="3"/>
        <v>197663.49518175662</v>
      </c>
    </row>
    <row r="8" spans="1:13" x14ac:dyDescent="0.25">
      <c r="A8" s="15" t="s">
        <v>58</v>
      </c>
      <c r="B8" s="6">
        <v>3.08</v>
      </c>
      <c r="C8" s="16">
        <f t="shared" si="1"/>
        <v>4.9451999999999998</v>
      </c>
      <c r="D8" s="1" t="s">
        <v>4</v>
      </c>
      <c r="E8" s="1" t="s">
        <v>16</v>
      </c>
      <c r="F8" s="15" t="s">
        <v>57</v>
      </c>
      <c r="G8" s="1"/>
      <c r="H8" s="1">
        <v>2500</v>
      </c>
      <c r="I8" s="1">
        <v>3700</v>
      </c>
      <c r="J8" s="17">
        <f t="shared" si="0"/>
        <v>74400</v>
      </c>
      <c r="K8" s="12">
        <f t="shared" si="2"/>
        <v>5.914055420422569E-2</v>
      </c>
      <c r="M8" s="18">
        <f t="shared" si="3"/>
        <v>367922.88</v>
      </c>
    </row>
    <row r="9" spans="1:13" ht="75" x14ac:dyDescent="0.25">
      <c r="A9" s="15" t="s">
        <v>51</v>
      </c>
      <c r="B9" s="6">
        <v>2.5519586814179274</v>
      </c>
      <c r="C9" s="16">
        <f t="shared" si="1"/>
        <v>4.121455543011967</v>
      </c>
      <c r="D9" s="1" t="s">
        <v>6</v>
      </c>
      <c r="E9" s="1" t="s">
        <v>19</v>
      </c>
      <c r="F9" s="15" t="s">
        <v>50</v>
      </c>
      <c r="G9" s="1"/>
      <c r="H9" s="1"/>
      <c r="I9" s="1">
        <v>1550</v>
      </c>
      <c r="J9" s="17">
        <f t="shared" si="0"/>
        <v>18600</v>
      </c>
      <c r="K9" s="12">
        <f t="shared" si="2"/>
        <v>1.4785138551056422E-2</v>
      </c>
      <c r="M9" s="18">
        <f t="shared" si="3"/>
        <v>76659.073100022593</v>
      </c>
    </row>
    <row r="10" spans="1:13" x14ac:dyDescent="0.25">
      <c r="A10" s="15" t="s">
        <v>45</v>
      </c>
      <c r="B10" s="6">
        <v>2.2629261684353126</v>
      </c>
      <c r="C10" s="16">
        <f t="shared" si="1"/>
        <v>3.6705648227590877</v>
      </c>
      <c r="D10" s="1" t="s">
        <v>7</v>
      </c>
      <c r="E10" s="1" t="s">
        <v>20</v>
      </c>
      <c r="F10" s="15" t="s">
        <v>44</v>
      </c>
      <c r="G10" s="1">
        <v>4300</v>
      </c>
      <c r="H10" s="1"/>
      <c r="I10" s="1"/>
      <c r="J10" s="17">
        <f t="shared" si="0"/>
        <v>51600</v>
      </c>
      <c r="K10" s="12">
        <f t="shared" si="2"/>
        <v>4.1016835980350073E-2</v>
      </c>
      <c r="M10" s="18">
        <f t="shared" si="3"/>
        <v>189401.14485436893</v>
      </c>
    </row>
    <row r="11" spans="1:13" ht="60" x14ac:dyDescent="0.25">
      <c r="A11" s="15" t="s">
        <v>60</v>
      </c>
      <c r="B11" s="6">
        <v>1.7275062090765412</v>
      </c>
      <c r="C11" s="16">
        <f t="shared" si="1"/>
        <v>2.8353096861594045</v>
      </c>
      <c r="D11" s="1" t="s">
        <v>17</v>
      </c>
      <c r="E11" s="1"/>
      <c r="F11" s="15" t="s">
        <v>59</v>
      </c>
      <c r="G11" s="1"/>
      <c r="H11" s="1">
        <v>5000</v>
      </c>
      <c r="I11" s="1"/>
      <c r="J11" s="17">
        <f>SUM(G11:H11)*12</f>
        <v>60000</v>
      </c>
      <c r="K11" s="12">
        <f t="shared" si="2"/>
        <v>4.7693995325988461E-2</v>
      </c>
      <c r="M11" s="18">
        <f t="shared" si="3"/>
        <v>170118.58116956428</v>
      </c>
    </row>
    <row r="12" spans="1:13" x14ac:dyDescent="0.25">
      <c r="A12" s="15" t="s">
        <v>40</v>
      </c>
      <c r="B12" s="6">
        <v>4.1100000000000003</v>
      </c>
      <c r="C12" s="16">
        <f t="shared" si="1"/>
        <v>6.5520000000000005</v>
      </c>
      <c r="D12" s="1" t="s">
        <v>3</v>
      </c>
      <c r="E12" s="1" t="s">
        <v>14</v>
      </c>
      <c r="F12" s="15" t="s">
        <v>39</v>
      </c>
      <c r="G12" s="1">
        <v>12000</v>
      </c>
      <c r="H12" s="1"/>
      <c r="I12" s="1">
        <v>1700</v>
      </c>
      <c r="J12" s="17">
        <f>SUM(G12:I12)*12</f>
        <v>164400</v>
      </c>
      <c r="K12" s="12">
        <f t="shared" si="2"/>
        <v>0.13068154719320837</v>
      </c>
      <c r="M12" s="18">
        <f t="shared" si="3"/>
        <v>1077148.8</v>
      </c>
    </row>
    <row r="13" spans="1:13" x14ac:dyDescent="0.25">
      <c r="A13" s="15" t="s">
        <v>42</v>
      </c>
      <c r="B13" s="6">
        <v>5.4746556784827272</v>
      </c>
      <c r="C13" s="16">
        <f t="shared" si="1"/>
        <v>8.6808628584330538</v>
      </c>
      <c r="D13" s="1" t="s">
        <v>3</v>
      </c>
      <c r="E13" s="1" t="s">
        <v>21</v>
      </c>
      <c r="F13" s="15" t="s">
        <v>41</v>
      </c>
      <c r="G13" s="1">
        <v>4300</v>
      </c>
      <c r="H13" s="1">
        <v>800</v>
      </c>
      <c r="I13" s="1"/>
      <c r="J13" s="17">
        <f t="shared" si="0"/>
        <v>61200</v>
      </c>
      <c r="K13" s="12">
        <f t="shared" si="2"/>
        <v>4.8647875232508228E-2</v>
      </c>
      <c r="M13" s="18">
        <f t="shared" si="3"/>
        <v>531268.80693610292</v>
      </c>
    </row>
    <row r="14" spans="1:13" ht="60" x14ac:dyDescent="0.25">
      <c r="A14" s="15" t="s">
        <v>56</v>
      </c>
      <c r="B14" s="6">
        <v>2.2330943779634227</v>
      </c>
      <c r="C14" s="16">
        <f t="shared" si="1"/>
        <v>3.6240272296229392</v>
      </c>
      <c r="D14" s="1" t="s">
        <v>8</v>
      </c>
      <c r="E14" s="1" t="s">
        <v>22</v>
      </c>
      <c r="F14" s="15" t="s">
        <v>55</v>
      </c>
      <c r="G14" s="1">
        <v>5000</v>
      </c>
      <c r="H14" s="1"/>
      <c r="I14" s="1"/>
      <c r="J14" s="17">
        <f t="shared" si="0"/>
        <v>60000</v>
      </c>
      <c r="K14" s="12">
        <f t="shared" si="2"/>
        <v>4.7693995325988461E-2</v>
      </c>
      <c r="M14" s="18">
        <f t="shared" si="3"/>
        <v>217441.63377737635</v>
      </c>
    </row>
    <row r="15" spans="1:13" ht="30" x14ac:dyDescent="0.25">
      <c r="A15" s="15" t="s">
        <v>64</v>
      </c>
      <c r="B15" s="6">
        <v>2.1677297358320162</v>
      </c>
      <c r="C15" s="16">
        <f t="shared" si="1"/>
        <v>3.5220583878979452</v>
      </c>
      <c r="D15" s="5" t="s">
        <v>9</v>
      </c>
      <c r="E15" s="5" t="s">
        <v>26</v>
      </c>
      <c r="F15" s="15" t="s">
        <v>63</v>
      </c>
      <c r="G15" s="1"/>
      <c r="H15" s="1"/>
      <c r="I15" s="1">
        <v>2300</v>
      </c>
      <c r="J15" s="17">
        <f t="shared" si="0"/>
        <v>27600</v>
      </c>
      <c r="K15" s="12">
        <f t="shared" si="2"/>
        <v>2.193923784995469E-2</v>
      </c>
      <c r="M15" s="18">
        <f t="shared" si="3"/>
        <v>97208.811505983293</v>
      </c>
    </row>
    <row r="16" spans="1:13" ht="60" x14ac:dyDescent="0.25">
      <c r="A16" s="15" t="s">
        <v>62</v>
      </c>
      <c r="B16" s="6">
        <v>2.2158218559494243</v>
      </c>
      <c r="C16" s="16">
        <f t="shared" si="1"/>
        <v>3.5970820952811016</v>
      </c>
      <c r="D16" s="1" t="s">
        <v>10</v>
      </c>
      <c r="E16" s="1" t="s">
        <v>23</v>
      </c>
      <c r="F16" s="15" t="s">
        <v>61</v>
      </c>
      <c r="G16" s="1">
        <v>1600</v>
      </c>
      <c r="H16" s="1"/>
      <c r="I16" s="1"/>
      <c r="J16" s="17">
        <f>SUM(G16:I16)*12</f>
        <v>19200</v>
      </c>
      <c r="K16" s="12">
        <f t="shared" si="2"/>
        <v>1.5262078504316306E-2</v>
      </c>
      <c r="M16" s="18">
        <f t="shared" si="3"/>
        <v>69063.976229397143</v>
      </c>
    </row>
    <row r="17" spans="1:13" ht="45" x14ac:dyDescent="0.25">
      <c r="A17" s="15" t="s">
        <v>53</v>
      </c>
      <c r="B17" s="6">
        <v>4.472849401670806</v>
      </c>
      <c r="C17" s="16">
        <f t="shared" si="1"/>
        <v>7.1180450666064576</v>
      </c>
      <c r="D17" s="1" t="s">
        <v>11</v>
      </c>
      <c r="E17" s="1" t="s">
        <v>24</v>
      </c>
      <c r="F17" s="15" t="s">
        <v>52</v>
      </c>
      <c r="G17" s="1">
        <v>1070</v>
      </c>
      <c r="H17" s="1"/>
      <c r="I17" s="1"/>
      <c r="J17" s="17">
        <f t="shared" si="0"/>
        <v>12840</v>
      </c>
      <c r="K17" s="12">
        <f t="shared" si="2"/>
        <v>1.020651499976153E-2</v>
      </c>
      <c r="M17" s="18">
        <f t="shared" si="3"/>
        <v>91395.698655226923</v>
      </c>
    </row>
    <row r="18" spans="1:13" x14ac:dyDescent="0.25">
      <c r="A18" s="15" t="s">
        <v>47</v>
      </c>
      <c r="B18" s="6">
        <v>1.4831508241137954</v>
      </c>
      <c r="C18" s="16">
        <f t="shared" si="1"/>
        <v>2.454115285617521</v>
      </c>
      <c r="D18" s="1" t="s">
        <v>12</v>
      </c>
      <c r="E18" s="1" t="s">
        <v>25</v>
      </c>
      <c r="F18" s="15" t="s">
        <v>46</v>
      </c>
      <c r="G18" s="1">
        <v>2535</v>
      </c>
      <c r="H18" s="1"/>
      <c r="I18" s="1"/>
      <c r="J18" s="17">
        <f t="shared" si="0"/>
        <v>30420</v>
      </c>
      <c r="K18" s="12">
        <f t="shared" si="2"/>
        <v>2.4180855630276148E-2</v>
      </c>
      <c r="M18" s="18">
        <f t="shared" si="3"/>
        <v>74654.186988484988</v>
      </c>
    </row>
    <row r="20" spans="1:13" ht="18.75" x14ac:dyDescent="0.3">
      <c r="J20" s="13">
        <f>SUM(J5:J18)</f>
        <v>1258020</v>
      </c>
      <c r="M20" s="14">
        <f>SUM(M5:M18)</f>
        <v>6440410.4169726809</v>
      </c>
    </row>
  </sheetData>
  <autoFilter ref="A3:J18" xr:uid="{1610EF56-40AC-459B-9A79-0ED7C647AE8B}"/>
  <mergeCells count="5">
    <mergeCell ref="E3:E4"/>
    <mergeCell ref="D3:D4"/>
    <mergeCell ref="A3:A4"/>
    <mergeCell ref="F3:F4"/>
    <mergeCell ref="B3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D4F4-6116-4EE5-9E39-5AFC67F38516}">
  <sheetPr>
    <pageSetUpPr fitToPage="1"/>
  </sheetPr>
  <dimension ref="A1:I16"/>
  <sheetViews>
    <sheetView showGridLines="0" zoomScale="60" zoomScaleNormal="60" workbookViewId="0">
      <selection activeCell="D18" sqref="D18"/>
    </sheetView>
  </sheetViews>
  <sheetFormatPr baseColWidth="10" defaultColWidth="8.7109375" defaultRowHeight="15" x14ac:dyDescent="0.25"/>
  <cols>
    <col min="1" max="1" width="47" style="2" customWidth="1"/>
    <col min="2" max="2" width="21.5703125" style="2" customWidth="1"/>
    <col min="3" max="3" width="34.28515625" style="2" customWidth="1"/>
    <col min="4" max="5" width="47" style="2" customWidth="1"/>
    <col min="6" max="8" width="32.85546875" style="2" bestFit="1" customWidth="1"/>
    <col min="9" max="9" width="29.7109375" style="2" bestFit="1" customWidth="1"/>
  </cols>
  <sheetData>
    <row r="1" spans="1:9" x14ac:dyDescent="0.25">
      <c r="A1" s="21" t="s">
        <v>35</v>
      </c>
      <c r="B1" s="19" t="s">
        <v>33</v>
      </c>
      <c r="C1" s="23" t="s">
        <v>1</v>
      </c>
      <c r="D1" s="23" t="s">
        <v>90</v>
      </c>
      <c r="E1" s="21" t="s">
        <v>91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5">
      <c r="A2" s="22" t="s">
        <v>0</v>
      </c>
      <c r="B2" s="20" t="s">
        <v>34</v>
      </c>
      <c r="C2" s="24" t="s">
        <v>1</v>
      </c>
      <c r="D2" s="24"/>
      <c r="E2" s="22"/>
      <c r="F2" s="25" t="s">
        <v>31</v>
      </c>
      <c r="G2" s="25" t="s">
        <v>31</v>
      </c>
      <c r="H2" s="25" t="s">
        <v>31</v>
      </c>
      <c r="I2" s="25" t="s">
        <v>32</v>
      </c>
    </row>
    <row r="3" spans="1:9" ht="30" x14ac:dyDescent="0.25">
      <c r="A3" s="26" t="s">
        <v>38</v>
      </c>
      <c r="B3" s="26">
        <v>3.13</v>
      </c>
      <c r="C3" s="1" t="s">
        <v>2</v>
      </c>
      <c r="D3" s="1" t="s">
        <v>15</v>
      </c>
      <c r="E3" s="26" t="s">
        <v>37</v>
      </c>
      <c r="F3" s="1">
        <v>14800</v>
      </c>
      <c r="G3" s="1">
        <f>6080+6500</f>
        <v>12580</v>
      </c>
      <c r="H3" s="1"/>
      <c r="I3" s="1">
        <f t="shared" ref="I3:I16" si="0">SUM(F3:H3)*12</f>
        <v>328560</v>
      </c>
    </row>
    <row r="4" spans="1:9" ht="30" x14ac:dyDescent="0.25">
      <c r="A4" s="26" t="s">
        <v>54</v>
      </c>
      <c r="B4" s="26">
        <v>7.01</v>
      </c>
      <c r="C4" s="1" t="s">
        <v>3</v>
      </c>
      <c r="D4" s="1" t="s">
        <v>13</v>
      </c>
      <c r="E4" s="26" t="s">
        <v>43</v>
      </c>
      <c r="F4" s="1"/>
      <c r="G4" s="1">
        <v>26800</v>
      </c>
      <c r="H4" s="1"/>
      <c r="I4" s="1">
        <f t="shared" si="0"/>
        <v>321600</v>
      </c>
    </row>
    <row r="5" spans="1:9" ht="75" x14ac:dyDescent="0.25">
      <c r="A5" s="26" t="s">
        <v>49</v>
      </c>
      <c r="B5" s="26">
        <v>7.16</v>
      </c>
      <c r="C5" s="1" t="s">
        <v>5</v>
      </c>
      <c r="D5" s="1" t="s">
        <v>18</v>
      </c>
      <c r="E5" s="26" t="s">
        <v>48</v>
      </c>
      <c r="F5" s="1"/>
      <c r="G5" s="1">
        <v>2300</v>
      </c>
      <c r="H5" s="1"/>
      <c r="I5" s="1">
        <f t="shared" si="0"/>
        <v>27600</v>
      </c>
    </row>
    <row r="6" spans="1:9" x14ac:dyDescent="0.25">
      <c r="A6" s="26" t="s">
        <v>58</v>
      </c>
      <c r="B6" s="26">
        <v>4.95</v>
      </c>
      <c r="C6" s="1" t="s">
        <v>4</v>
      </c>
      <c r="D6" s="1" t="s">
        <v>16</v>
      </c>
      <c r="E6" s="26" t="s">
        <v>57</v>
      </c>
      <c r="F6" s="1"/>
      <c r="G6" s="1">
        <v>2500</v>
      </c>
      <c r="H6" s="1">
        <v>3700</v>
      </c>
      <c r="I6" s="1">
        <f t="shared" si="0"/>
        <v>74400</v>
      </c>
    </row>
    <row r="7" spans="1:9" ht="75" x14ac:dyDescent="0.25">
      <c r="A7" s="26" t="s">
        <v>51</v>
      </c>
      <c r="B7" s="26">
        <v>4.12</v>
      </c>
      <c r="C7" s="1" t="s">
        <v>6</v>
      </c>
      <c r="D7" s="1" t="s">
        <v>19</v>
      </c>
      <c r="E7" s="26" t="s">
        <v>50</v>
      </c>
      <c r="F7" s="1"/>
      <c r="G7" s="1"/>
      <c r="H7" s="1">
        <v>1550</v>
      </c>
      <c r="I7" s="1">
        <f t="shared" si="0"/>
        <v>18600</v>
      </c>
    </row>
    <row r="8" spans="1:9" x14ac:dyDescent="0.25">
      <c r="A8" s="26" t="s">
        <v>45</v>
      </c>
      <c r="B8" s="26">
        <v>3.67</v>
      </c>
      <c r="C8" s="1" t="s">
        <v>7</v>
      </c>
      <c r="D8" s="1" t="s">
        <v>20</v>
      </c>
      <c r="E8" s="26" t="s">
        <v>44</v>
      </c>
      <c r="F8" s="1">
        <v>4300</v>
      </c>
      <c r="G8" s="1"/>
      <c r="H8" s="1"/>
      <c r="I8" s="1">
        <f t="shared" si="0"/>
        <v>51600</v>
      </c>
    </row>
    <row r="9" spans="1:9" ht="45" x14ac:dyDescent="0.25">
      <c r="A9" s="26" t="s">
        <v>60</v>
      </c>
      <c r="B9" s="26">
        <v>2.84</v>
      </c>
      <c r="C9" s="1" t="s">
        <v>17</v>
      </c>
      <c r="D9" s="1" t="s">
        <v>92</v>
      </c>
      <c r="E9" s="26" t="s">
        <v>59</v>
      </c>
      <c r="F9" s="1"/>
      <c r="G9" s="1">
        <v>5000</v>
      </c>
      <c r="H9" s="1"/>
      <c r="I9" s="1">
        <f>SUM(F9:G9)*12</f>
        <v>60000</v>
      </c>
    </row>
    <row r="10" spans="1:9" x14ac:dyDescent="0.25">
      <c r="A10" s="26" t="s">
        <v>40</v>
      </c>
      <c r="B10" s="26">
        <v>6.55</v>
      </c>
      <c r="C10" s="1" t="s">
        <v>3</v>
      </c>
      <c r="D10" s="1" t="s">
        <v>14</v>
      </c>
      <c r="E10" s="26" t="s">
        <v>39</v>
      </c>
      <c r="F10" s="1">
        <v>12000</v>
      </c>
      <c r="G10" s="1"/>
      <c r="H10" s="1">
        <v>1700</v>
      </c>
      <c r="I10" s="1">
        <f t="shared" si="0"/>
        <v>164400</v>
      </c>
    </row>
    <row r="11" spans="1:9" x14ac:dyDescent="0.25">
      <c r="A11" s="26" t="s">
        <v>42</v>
      </c>
      <c r="B11" s="26">
        <v>8.68</v>
      </c>
      <c r="C11" s="1" t="s">
        <v>3</v>
      </c>
      <c r="D11" s="1" t="s">
        <v>21</v>
      </c>
      <c r="E11" s="26" t="s">
        <v>41</v>
      </c>
      <c r="F11" s="1">
        <v>4300</v>
      </c>
      <c r="G11" s="1">
        <v>800</v>
      </c>
      <c r="H11" s="1"/>
      <c r="I11" s="1">
        <f t="shared" si="0"/>
        <v>61200</v>
      </c>
    </row>
    <row r="12" spans="1:9" ht="60" x14ac:dyDescent="0.25">
      <c r="A12" s="26" t="s">
        <v>56</v>
      </c>
      <c r="B12" s="26">
        <v>3.62</v>
      </c>
      <c r="C12" s="1" t="s">
        <v>8</v>
      </c>
      <c r="D12" s="1" t="s">
        <v>22</v>
      </c>
      <c r="E12" s="26" t="s">
        <v>55</v>
      </c>
      <c r="F12" s="1">
        <v>5000</v>
      </c>
      <c r="G12" s="1"/>
      <c r="H12" s="1"/>
      <c r="I12" s="1">
        <f t="shared" si="0"/>
        <v>60000</v>
      </c>
    </row>
    <row r="13" spans="1:9" ht="30" x14ac:dyDescent="0.25">
      <c r="A13" s="26" t="s">
        <v>64</v>
      </c>
      <c r="B13" s="26">
        <v>3.52</v>
      </c>
      <c r="C13" s="1" t="s">
        <v>9</v>
      </c>
      <c r="D13" s="1" t="s">
        <v>26</v>
      </c>
      <c r="E13" s="26" t="s">
        <v>63</v>
      </c>
      <c r="F13" s="1"/>
      <c r="G13" s="1"/>
      <c r="H13" s="1">
        <v>2300</v>
      </c>
      <c r="I13" s="1">
        <f t="shared" si="0"/>
        <v>27600</v>
      </c>
    </row>
    <row r="14" spans="1:9" ht="45" x14ac:dyDescent="0.25">
      <c r="A14" s="26" t="s">
        <v>62</v>
      </c>
      <c r="B14" s="26">
        <v>3.6</v>
      </c>
      <c r="C14" s="1" t="s">
        <v>10</v>
      </c>
      <c r="D14" s="1" t="s">
        <v>23</v>
      </c>
      <c r="E14" s="26" t="s">
        <v>61</v>
      </c>
      <c r="F14" s="1">
        <v>1600</v>
      </c>
      <c r="G14" s="1"/>
      <c r="H14" s="1"/>
      <c r="I14" s="1">
        <f t="shared" si="0"/>
        <v>19200</v>
      </c>
    </row>
    <row r="15" spans="1:9" ht="45" x14ac:dyDescent="0.25">
      <c r="A15" s="26" t="s">
        <v>53</v>
      </c>
      <c r="B15" s="26">
        <v>7.12</v>
      </c>
      <c r="C15" s="1" t="s">
        <v>11</v>
      </c>
      <c r="D15" s="1" t="s">
        <v>24</v>
      </c>
      <c r="E15" s="26" t="s">
        <v>52</v>
      </c>
      <c r="F15" s="1">
        <v>1070</v>
      </c>
      <c r="G15" s="1"/>
      <c r="H15" s="1"/>
      <c r="I15" s="1">
        <f t="shared" si="0"/>
        <v>12840</v>
      </c>
    </row>
    <row r="16" spans="1:9" x14ac:dyDescent="0.25">
      <c r="A16" s="26" t="s">
        <v>47</v>
      </c>
      <c r="B16" s="26">
        <v>2.4500000000000002</v>
      </c>
      <c r="C16" s="1" t="s">
        <v>12</v>
      </c>
      <c r="D16" s="1" t="s">
        <v>25</v>
      </c>
      <c r="E16" s="26" t="s">
        <v>46</v>
      </c>
      <c r="F16" s="1">
        <v>2535</v>
      </c>
      <c r="G16" s="1"/>
      <c r="H16" s="1"/>
      <c r="I16" s="1">
        <f t="shared" si="0"/>
        <v>30420</v>
      </c>
    </row>
  </sheetData>
  <mergeCells count="4">
    <mergeCell ref="A1:A2"/>
    <mergeCell ref="C1:C2"/>
    <mergeCell ref="D1:D2"/>
    <mergeCell ref="E1:E2"/>
  </mergeCells>
  <printOptions horizontalCentered="1"/>
  <pageMargins left="0.98425196850393704" right="0.78740157480314965" top="1.4960629921259843" bottom="0.78740157480314965" header="0.6692913385826772" footer="0.62992125984251968"/>
  <pageSetup paperSize="8" scale="58" orientation="landscape" r:id="rId1"/>
  <headerFooter>
    <oddHeader>&amp;L&amp;G&amp;C“RFI - Provision Productos quimicos - La Calera / Centenario / Corcobo”&amp;RCliente Pluspetrol S.A.</oddHeader>
    <oddFooter>&amp;LNeuquén, 22 de febrero de 2023&amp;RPágina &amp;P de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C351-7EF3-4DBD-97C4-317C3F10FB98}">
  <sheetPr>
    <pageSetUpPr fitToPage="1"/>
  </sheetPr>
  <dimension ref="A1:I16"/>
  <sheetViews>
    <sheetView showGridLines="0" zoomScale="60" zoomScaleNormal="60" workbookViewId="0">
      <selection activeCell="C9" sqref="C9"/>
    </sheetView>
  </sheetViews>
  <sheetFormatPr baseColWidth="10" defaultColWidth="8.7109375" defaultRowHeight="15" x14ac:dyDescent="0.25"/>
  <cols>
    <col min="1" max="1" width="47" style="2" customWidth="1"/>
    <col min="2" max="2" width="21.5703125" style="2" customWidth="1"/>
    <col min="3" max="3" width="34.28515625" style="2" customWidth="1"/>
    <col min="4" max="5" width="47" style="2" customWidth="1"/>
    <col min="6" max="8" width="32.85546875" style="2" bestFit="1" customWidth="1"/>
    <col min="9" max="9" width="29.7109375" style="2" bestFit="1" customWidth="1"/>
  </cols>
  <sheetData>
    <row r="1" spans="1:9" x14ac:dyDescent="0.25">
      <c r="A1" s="21" t="s">
        <v>35</v>
      </c>
      <c r="B1" s="19" t="s">
        <v>33</v>
      </c>
      <c r="C1" s="23" t="s">
        <v>1</v>
      </c>
      <c r="D1" s="23" t="s">
        <v>90</v>
      </c>
      <c r="E1" s="21" t="s">
        <v>91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 x14ac:dyDescent="0.25">
      <c r="A2" s="22" t="s">
        <v>0</v>
      </c>
      <c r="B2" s="20" t="s">
        <v>34</v>
      </c>
      <c r="C2" s="24" t="s">
        <v>1</v>
      </c>
      <c r="D2" s="24"/>
      <c r="E2" s="22"/>
      <c r="F2" s="25" t="s">
        <v>31</v>
      </c>
      <c r="G2" s="25" t="s">
        <v>31</v>
      </c>
      <c r="H2" s="25" t="s">
        <v>31</v>
      </c>
      <c r="I2" s="25" t="s">
        <v>32</v>
      </c>
    </row>
    <row r="3" spans="1:9" ht="30" x14ac:dyDescent="0.25">
      <c r="A3" s="26" t="s">
        <v>38</v>
      </c>
      <c r="B3" s="26">
        <v>3.13</v>
      </c>
      <c r="C3" s="1" t="s">
        <v>2</v>
      </c>
      <c r="D3" s="1" t="s">
        <v>15</v>
      </c>
      <c r="E3" s="26" t="s">
        <v>37</v>
      </c>
      <c r="F3" s="1">
        <v>14800</v>
      </c>
      <c r="G3" s="1">
        <f>6080+6500</f>
        <v>12580</v>
      </c>
      <c r="H3" s="1"/>
      <c r="I3" s="1">
        <f t="shared" ref="I3:I16" si="0">SUM(F3:H3)*12</f>
        <v>328560</v>
      </c>
    </row>
    <row r="4" spans="1:9" ht="30" x14ac:dyDescent="0.25">
      <c r="A4" s="26" t="s">
        <v>54</v>
      </c>
      <c r="B4" s="26">
        <v>7.01</v>
      </c>
      <c r="C4" s="1" t="s">
        <v>3</v>
      </c>
      <c r="D4" s="1" t="s">
        <v>13</v>
      </c>
      <c r="E4" s="26" t="s">
        <v>43</v>
      </c>
      <c r="F4" s="1"/>
      <c r="G4" s="1">
        <v>26800</v>
      </c>
      <c r="H4" s="1"/>
      <c r="I4" s="1">
        <f t="shared" si="0"/>
        <v>321600</v>
      </c>
    </row>
    <row r="5" spans="1:9" ht="75" x14ac:dyDescent="0.25">
      <c r="A5" s="26" t="s">
        <v>49</v>
      </c>
      <c r="B5" s="26">
        <v>7.16</v>
      </c>
      <c r="C5" s="1" t="s">
        <v>5</v>
      </c>
      <c r="D5" s="1" t="s">
        <v>18</v>
      </c>
      <c r="E5" s="26" t="s">
        <v>48</v>
      </c>
      <c r="F5" s="1"/>
      <c r="G5" s="1">
        <v>2300</v>
      </c>
      <c r="H5" s="1"/>
      <c r="I5" s="1">
        <f t="shared" si="0"/>
        <v>27600</v>
      </c>
    </row>
    <row r="6" spans="1:9" x14ac:dyDescent="0.25">
      <c r="A6" s="26" t="s">
        <v>58</v>
      </c>
      <c r="B6" s="26">
        <v>4.95</v>
      </c>
      <c r="C6" s="1" t="s">
        <v>4</v>
      </c>
      <c r="D6" s="1" t="s">
        <v>16</v>
      </c>
      <c r="E6" s="26" t="s">
        <v>57</v>
      </c>
      <c r="F6" s="1"/>
      <c r="G6" s="1">
        <v>2500</v>
      </c>
      <c r="H6" s="1">
        <v>3700</v>
      </c>
      <c r="I6" s="1">
        <f t="shared" si="0"/>
        <v>74400</v>
      </c>
    </row>
    <row r="7" spans="1:9" ht="75" x14ac:dyDescent="0.25">
      <c r="A7" s="26" t="s">
        <v>51</v>
      </c>
      <c r="B7" s="26">
        <v>4.12</v>
      </c>
      <c r="C7" s="1" t="s">
        <v>6</v>
      </c>
      <c r="D7" s="1" t="s">
        <v>19</v>
      </c>
      <c r="E7" s="26" t="s">
        <v>50</v>
      </c>
      <c r="F7" s="1"/>
      <c r="G7" s="1"/>
      <c r="H7" s="1">
        <v>1550</v>
      </c>
      <c r="I7" s="1">
        <f t="shared" si="0"/>
        <v>18600</v>
      </c>
    </row>
    <row r="8" spans="1:9" x14ac:dyDescent="0.25">
      <c r="A8" s="26" t="s">
        <v>45</v>
      </c>
      <c r="B8" s="26">
        <v>3.67</v>
      </c>
      <c r="C8" s="1" t="s">
        <v>7</v>
      </c>
      <c r="D8" s="1" t="s">
        <v>20</v>
      </c>
      <c r="E8" s="26" t="s">
        <v>44</v>
      </c>
      <c r="F8" s="1">
        <v>4300</v>
      </c>
      <c r="G8" s="1"/>
      <c r="H8" s="1"/>
      <c r="I8" s="1">
        <f t="shared" si="0"/>
        <v>51600</v>
      </c>
    </row>
    <row r="9" spans="1:9" ht="45" x14ac:dyDescent="0.25">
      <c r="A9" s="26" t="s">
        <v>60</v>
      </c>
      <c r="B9" s="26">
        <v>2.84</v>
      </c>
      <c r="C9" s="1" t="s">
        <v>17</v>
      </c>
      <c r="D9" s="1" t="s">
        <v>92</v>
      </c>
      <c r="E9" s="26" t="s">
        <v>59</v>
      </c>
      <c r="F9" s="1"/>
      <c r="G9" s="1">
        <v>5000</v>
      </c>
      <c r="H9" s="1"/>
      <c r="I9" s="1">
        <f>SUM(F9:G9)*12</f>
        <v>60000</v>
      </c>
    </row>
    <row r="10" spans="1:9" x14ac:dyDescent="0.25">
      <c r="A10" s="26" t="s">
        <v>40</v>
      </c>
      <c r="B10" s="26">
        <v>6.55</v>
      </c>
      <c r="C10" s="1" t="s">
        <v>3</v>
      </c>
      <c r="D10" s="1" t="s">
        <v>14</v>
      </c>
      <c r="E10" s="26" t="s">
        <v>39</v>
      </c>
      <c r="F10" s="1">
        <v>12000</v>
      </c>
      <c r="G10" s="1"/>
      <c r="H10" s="1">
        <v>1700</v>
      </c>
      <c r="I10" s="1">
        <f t="shared" si="0"/>
        <v>164400</v>
      </c>
    </row>
    <row r="11" spans="1:9" x14ac:dyDescent="0.25">
      <c r="A11" s="26" t="s">
        <v>42</v>
      </c>
      <c r="B11" s="26">
        <v>8.68</v>
      </c>
      <c r="C11" s="1" t="s">
        <v>3</v>
      </c>
      <c r="D11" s="1" t="s">
        <v>21</v>
      </c>
      <c r="E11" s="26" t="s">
        <v>41</v>
      </c>
      <c r="F11" s="1">
        <v>4300</v>
      </c>
      <c r="G11" s="1">
        <v>800</v>
      </c>
      <c r="H11" s="1"/>
      <c r="I11" s="1">
        <f t="shared" si="0"/>
        <v>61200</v>
      </c>
    </row>
    <row r="12" spans="1:9" ht="60" x14ac:dyDescent="0.25">
      <c r="A12" s="26" t="s">
        <v>56</v>
      </c>
      <c r="B12" s="26">
        <v>3.62</v>
      </c>
      <c r="C12" s="1" t="s">
        <v>8</v>
      </c>
      <c r="D12" s="1" t="s">
        <v>22</v>
      </c>
      <c r="E12" s="26" t="s">
        <v>55</v>
      </c>
      <c r="F12" s="1">
        <v>5000</v>
      </c>
      <c r="G12" s="1"/>
      <c r="H12" s="1"/>
      <c r="I12" s="1">
        <f t="shared" si="0"/>
        <v>60000</v>
      </c>
    </row>
    <row r="13" spans="1:9" ht="30" x14ac:dyDescent="0.25">
      <c r="A13" s="26" t="s">
        <v>64</v>
      </c>
      <c r="B13" s="26">
        <v>3.52</v>
      </c>
      <c r="C13" s="1" t="s">
        <v>9</v>
      </c>
      <c r="D13" s="1" t="s">
        <v>26</v>
      </c>
      <c r="E13" s="26" t="s">
        <v>63</v>
      </c>
      <c r="F13" s="1"/>
      <c r="G13" s="1"/>
      <c r="H13" s="1">
        <v>2300</v>
      </c>
      <c r="I13" s="1">
        <f t="shared" si="0"/>
        <v>27600</v>
      </c>
    </row>
    <row r="14" spans="1:9" ht="45" x14ac:dyDescent="0.25">
      <c r="A14" s="26" t="s">
        <v>62</v>
      </c>
      <c r="B14" s="26">
        <v>3.6</v>
      </c>
      <c r="C14" s="1" t="s">
        <v>10</v>
      </c>
      <c r="D14" s="1" t="s">
        <v>23</v>
      </c>
      <c r="E14" s="26" t="s">
        <v>61</v>
      </c>
      <c r="F14" s="1">
        <v>1600</v>
      </c>
      <c r="G14" s="1"/>
      <c r="H14" s="1"/>
      <c r="I14" s="1">
        <f t="shared" si="0"/>
        <v>19200</v>
      </c>
    </row>
    <row r="15" spans="1:9" ht="45" x14ac:dyDescent="0.25">
      <c r="A15" s="26" t="s">
        <v>53</v>
      </c>
      <c r="B15" s="26">
        <v>7.12</v>
      </c>
      <c r="C15" s="1" t="s">
        <v>11</v>
      </c>
      <c r="D15" s="1" t="s">
        <v>24</v>
      </c>
      <c r="E15" s="26" t="s">
        <v>52</v>
      </c>
      <c r="F15" s="1">
        <v>1070</v>
      </c>
      <c r="G15" s="1"/>
      <c r="H15" s="1"/>
      <c r="I15" s="1">
        <f t="shared" si="0"/>
        <v>12840</v>
      </c>
    </row>
    <row r="16" spans="1:9" x14ac:dyDescent="0.25">
      <c r="A16" s="26" t="s">
        <v>47</v>
      </c>
      <c r="B16" s="26">
        <v>2.4500000000000002</v>
      </c>
      <c r="C16" s="1" t="s">
        <v>12</v>
      </c>
      <c r="D16" s="1" t="s">
        <v>25</v>
      </c>
      <c r="E16" s="26" t="s">
        <v>46</v>
      </c>
      <c r="F16" s="1">
        <v>2535</v>
      </c>
      <c r="G16" s="1"/>
      <c r="H16" s="1"/>
      <c r="I16" s="1">
        <f t="shared" si="0"/>
        <v>30420</v>
      </c>
    </row>
  </sheetData>
  <mergeCells count="4">
    <mergeCell ref="A1:A2"/>
    <mergeCell ref="C1:C2"/>
    <mergeCell ref="D1:D2"/>
    <mergeCell ref="E1:E2"/>
  </mergeCells>
  <printOptions horizontalCentered="1"/>
  <pageMargins left="0.98425196850393704" right="0.78740157480314965" top="1.4960629921259843" bottom="0.78740157480314965" header="0.6692913385826772" footer="0.62992125984251968"/>
  <pageSetup paperSize="8" scale="58" orientation="landscape" r:id="rId1"/>
  <headerFooter>
    <oddHeader>&amp;L&amp;G&amp;C“RFI - Provision Productos quimicos - La Calera / Centenario / Corcobo”&amp;RCliente Pluspetrol S.A.</oddHeader>
    <oddFooter>&amp;LNeuquén, 22 de febrero de 2023&amp;RPágina &amp;P de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4" ma:contentTypeDescription="Crear nuevo documento." ma:contentTypeScope="" ma:versionID="0bd4bdc1b2745f36c184a2ede368dc37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b5d184d6b381e41bfda53c6e8cfb4243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08294-B370-4F43-BB66-12DB9228F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B23617-D07A-4D3E-B10E-76DE35E93624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3.xml><?xml version="1.0" encoding="utf-8"?>
<ds:datastoreItem xmlns:ds="http://schemas.openxmlformats.org/officeDocument/2006/customXml" ds:itemID="{188D9EE2-3472-4C32-B77D-24C61D831F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EERR</vt:lpstr>
      <vt:lpstr>Sheet1</vt:lpstr>
      <vt:lpstr>Presentado-feb23</vt:lpstr>
      <vt:lpstr>Presentado-ene24</vt:lpstr>
      <vt:lpstr>'Presentado-ene24'!Área_de_impresión</vt:lpstr>
      <vt:lpstr>'Presentado-feb23'!Área_de_impresión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Lara Buckle</dc:creator>
  <cp:lastModifiedBy>Bergerat, Juan Gabriel</cp:lastModifiedBy>
  <dcterms:created xsi:type="dcterms:W3CDTF">2023-02-13T11:13:16Z</dcterms:created>
  <dcterms:modified xsi:type="dcterms:W3CDTF">2024-01-03T15:33:27Z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