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4. Phoenix. RT80/"/>
    </mc:Choice>
  </mc:AlternateContent>
  <xr:revisionPtr revIDLastSave="339" documentId="11_53D053E60DAC1A16630E8B5AAF659CA5C0469EB7" xr6:coauthVersionLast="47" xr6:coauthVersionMax="47" xr10:uidLastSave="{C8838BC1-3239-409C-B29C-3CDD73192970}"/>
  <bookViews>
    <workbookView xWindow="0" yWindow="600" windowWidth="20490" windowHeight="1092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4" l="1"/>
  <c r="I11" i="14"/>
  <c r="I9" i="14"/>
  <c r="F5" i="14"/>
  <c r="E5" i="14"/>
  <c r="L2" i="14" l="1"/>
  <c r="G5" i="14" l="1"/>
  <c r="J5" i="14" s="1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H5" i="14" l="1"/>
  <c r="K5" i="14" s="1"/>
  <c r="L5" i="14" s="1"/>
  <c r="M5" i="14" s="1"/>
</calcChain>
</file>

<file path=xl/sharedStrings.xml><?xml version="1.0" encoding="utf-8"?>
<sst xmlns="http://schemas.openxmlformats.org/spreadsheetml/2006/main" count="214" uniqueCount="94">
  <si>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</si>
  <si>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</si>
  <si>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</si>
  <si>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</si>
  <si>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</si>
  <si>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</si>
  <si>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</si>
  <si>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</si>
  <si>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</si>
  <si>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</si>
  <si>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</si>
  <si>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</si>
  <si>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</si>
  <si>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</si>
  <si>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</si>
  <si>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</si>
  <si>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</si>
  <si>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</si>
  <si>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</si>
  <si>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</si>
  <si>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</si>
  <si>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</si>
  <si>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</si>
  <si>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</si>
  <si>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</si>
  <si>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</si>
  <si>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</si>
  <si>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</si>
  <si>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</si>
  <si>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</si>
  <si>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</si>
  <si>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</si>
  <si>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</si>
  <si>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</si>
  <si>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</si>
  <si>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</si>
  <si>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</si>
  <si>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</si>
  <si>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</si>
  <si>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</si>
  <si>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</si>
  <si>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</si>
  <si>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</si>
  <si>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</si>
  <si>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</si>
  <si>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</si>
  <si>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</si>
  <si>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</si>
  <si>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</si>
  <si>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</si>
  <si>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</si>
  <si>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</si>
  <si>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</si>
  <si>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</si>
  <si>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</si>
  <si>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</si>
  <si>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</si>
  <si>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</si>
  <si>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</si>
  <si>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</si>
  <si>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</si>
  <si>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</si>
  <si>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</si>
  <si>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</si>
  <si>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</si>
  <si>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</si>
  <si>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</si>
  <si>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</si>
  <si>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Venta Total [USD]</t>
  </si>
  <si>
    <t>Denominación comercial</t>
  </si>
  <si>
    <t>CP</t>
  </si>
  <si>
    <t>Situación</t>
  </si>
  <si>
    <t>TC</t>
  </si>
  <si>
    <t>Flete  [USD/Bde]</t>
  </si>
  <si>
    <t>Ref: Cotización Divisas Venta</t>
  </si>
  <si>
    <t>Cantidad [Lts]</t>
  </si>
  <si>
    <t>CR con flete  [USD/lt]</t>
  </si>
  <si>
    <t>Costo Rep [USD/lt] sep-23</t>
  </si>
  <si>
    <t>Imp Pais</t>
  </si>
  <si>
    <t>IIBB e Imprevistos</t>
  </si>
  <si>
    <t>Costo Total USD]</t>
  </si>
  <si>
    <t>Precio Vigente</t>
  </si>
  <si>
    <t>Cotización</t>
  </si>
  <si>
    <t xml:space="preserve">Ref </t>
  </si>
  <si>
    <t>Ref</t>
  </si>
  <si>
    <t>Cotización de licitación</t>
  </si>
  <si>
    <t>RT80</t>
  </si>
  <si>
    <t>Flete  [USD/lt]</t>
  </si>
  <si>
    <t>Costo Rep [USD/lt] dic-23</t>
  </si>
  <si>
    <t>RFB1450</t>
  </si>
  <si>
    <t>DBM4002</t>
  </si>
  <si>
    <t>RT160</t>
  </si>
  <si>
    <t>Actual</t>
  </si>
  <si>
    <t>Variación [actual/ref]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</si>
</sst>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73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9" fontId="0" fillId="0" borderId="0" xfId="13" applyFont="1"/>
    <xf numFmtId="4" fontId="1" fillId="0" borderId="0" xfId="16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0" fontId="4" fillId="9" borderId="22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4" fontId="0" fillId="9" borderId="22" xfId="0" applyNumberFormat="1" applyFill="1" applyBorder="1" applyAlignment="1">
      <alignment horizontal="center" vertical="center"/>
    </xf>
    <xf numFmtId="3" fontId="0" fillId="9" borderId="22" xfId="0" applyNumberForma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169" fontId="4" fillId="10" borderId="22" xfId="13" applyNumberFormat="1" applyFont="1" applyFill="1" applyBorder="1" applyAlignment="1">
      <alignment horizontal="center" vertical="center"/>
    </xf>
    <xf numFmtId="0" fontId="0" fillId="10" borderId="0" xfId="0" applyFill="1"/>
    <xf numFmtId="14" fontId="0" fillId="10" borderId="0" xfId="0" applyNumberFormat="1" applyFill="1"/>
    <xf numFmtId="2" fontId="4" fillId="12" borderId="22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 wrapText="1"/>
    </xf>
    <xf numFmtId="0" fontId="7" fillId="9" borderId="23" xfId="0" applyFont="1" applyFill="1" applyBorder="1" applyAlignment="1">
      <alignment horizontal="center" vertical="center" wrapText="1"/>
    </xf>
    <xf numFmtId="4" fontId="0" fillId="9" borderId="23" xfId="0" applyNumberFormat="1" applyFill="1" applyBorder="1" applyAlignment="1">
      <alignment horizontal="center" vertical="center"/>
    </xf>
    <xf numFmtId="3" fontId="0" fillId="9" borderId="23" xfId="0" applyNumberFormat="1" applyFill="1" applyBorder="1" applyAlignment="1">
      <alignment horizontal="center" vertical="center"/>
    </xf>
    <xf numFmtId="2" fontId="0" fillId="9" borderId="23" xfId="0" applyNumberFormat="1" applyFill="1" applyBorder="1" applyAlignment="1">
      <alignment horizontal="center" vertical="center"/>
    </xf>
    <xf numFmtId="2" fontId="4" fillId="9" borderId="23" xfId="0" applyNumberFormat="1" applyFont="1" applyFill="1" applyBorder="1" applyAlignment="1">
      <alignment horizontal="center" vertical="center"/>
    </xf>
    <xf numFmtId="2" fontId="4" fillId="12" borderId="23" xfId="0" applyNumberFormat="1" applyFont="1" applyFill="1" applyBorder="1" applyAlignment="1">
      <alignment horizontal="center" vertical="center"/>
    </xf>
    <xf numFmtId="169" fontId="4" fillId="10" borderId="23" xfId="13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4" fontId="0" fillId="9" borderId="0" xfId="0" applyNumberFormat="1" applyFill="1" applyAlignment="1">
      <alignment horizontal="center" vertical="center"/>
    </xf>
    <xf numFmtId="3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4" fillId="9" borderId="0" xfId="0" applyNumberFormat="1" applyFont="1" applyFill="1" applyAlignment="1">
      <alignment horizontal="center" vertical="center"/>
    </xf>
    <xf numFmtId="1" fontId="4" fillId="9" borderId="22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25" xfId="0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10" fontId="11" fillId="8" borderId="2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4" fillId="9" borderId="22" xfId="13" applyFont="1" applyFill="1" applyBorder="1" applyAlignment="1">
      <alignment horizontal="center" vertic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571501</xdr:colOff>
      <xdr:row>0</xdr:row>
      <xdr:rowOff>0</xdr:rowOff>
    </xdr:from>
    <xdr:to>
      <xdr:col>17</xdr:col>
      <xdr:colOff>295663</xdr:colOff>
      <xdr:row>6</xdr:row>
      <xdr:rowOff>276563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0089E6-2B32-2066-334B-F38E8CEA3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9470" y="0"/>
          <a:ext cx="2772162" cy="2419688"/>
        </a:xfrm>
        <a:prstGeom prst="rect">
          <a:avLst/>
        </a:prstGeom>
      </xdr:spPr>
    </xdr:pic>
    <xdr:clientData/>
  </xdr:twoCellAnchor>
  <xdr:twoCellAnchor editAs="oneCell">
    <xdr:from>
      <xdr:col>13</xdr:col>
      <xdr:colOff>297656</xdr:colOff>
      <xdr:row>7</xdr:row>
      <xdr:rowOff>178594</xdr:rowOff>
    </xdr:from>
    <xdr:to>
      <xdr:col>20</xdr:col>
      <xdr:colOff>355558</xdr:colOff>
      <xdr:row>9</xdr:row>
      <xdr:rowOff>350168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98A239-0DDD-EA45-8620-AAE2C8C92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5625" y="2678907"/>
          <a:ext cx="5391902" cy="885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showGridLines="0" tabSelected="1" zoomScale="80" zoomScaleNormal="80" workbookViewId="0">
      <selection activeCell="N17" sqref="N17"/>
    </sheetView>
  </sheetViews>
  <sheetFormatPr baseColWidth="10" defaultRowHeight="15" x14ac:dyDescent="0.25"/>
  <cols>
    <col min="1" max="1" width="9.140625" bestFit="1" customWidth="1"/>
    <col min="2" max="2" width="14.140625" customWidth="1"/>
    <col min="3" max="3" width="15.42578125" customWidth="1"/>
    <col min="4" max="4" width="10.85546875" customWidth="1"/>
    <col min="5" max="5" width="8.28515625" bestFit="1" customWidth="1"/>
    <col min="6" max="6" width="12.5703125" customWidth="1"/>
    <col min="7" max="7" width="13.28515625" customWidth="1"/>
    <col min="8" max="8" width="15.7109375" customWidth="1"/>
    <col min="9" max="9" width="16.42578125" customWidth="1"/>
    <col min="10" max="10" width="12.5703125" customWidth="1"/>
    <col min="12" max="12" width="4.42578125" bestFit="1" customWidth="1"/>
    <col min="13" max="13" width="10.85546875" customWidth="1"/>
  </cols>
  <sheetData>
    <row r="1" spans="1:13" ht="27.75" customHeight="1" x14ac:dyDescent="0.25">
      <c r="A1" s="145" t="s">
        <v>72</v>
      </c>
      <c r="B1" s="145">
        <v>810</v>
      </c>
      <c r="C1" s="146">
        <v>45299</v>
      </c>
      <c r="D1" s="145" t="s">
        <v>74</v>
      </c>
      <c r="E1" s="145"/>
      <c r="F1" s="145"/>
      <c r="L1" s="163" t="s">
        <v>79</v>
      </c>
      <c r="M1" s="164"/>
    </row>
    <row r="2" spans="1:13" ht="27.75" customHeight="1" x14ac:dyDescent="0.25">
      <c r="L2" s="165">
        <f>4.5%+1%</f>
        <v>5.5E-2</v>
      </c>
      <c r="M2" s="166"/>
    </row>
    <row r="3" spans="1:13" ht="27.75" customHeight="1" x14ac:dyDescent="0.25">
      <c r="A3" s="162" t="s">
        <v>82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ht="27.75" customHeight="1" x14ac:dyDescent="0.25">
      <c r="A4" s="134" t="s">
        <v>71</v>
      </c>
      <c r="B4" s="134" t="s">
        <v>69</v>
      </c>
      <c r="C4" s="133" t="s">
        <v>88</v>
      </c>
      <c r="D4" s="133" t="s">
        <v>75</v>
      </c>
      <c r="E4" s="133" t="s">
        <v>78</v>
      </c>
      <c r="F4" s="133" t="s">
        <v>87</v>
      </c>
      <c r="G4" s="133" t="s">
        <v>76</v>
      </c>
      <c r="H4" s="133" t="s">
        <v>67</v>
      </c>
      <c r="I4" s="133" t="s">
        <v>0</v>
      </c>
      <c r="J4" s="133" t="s">
        <v>80</v>
      </c>
      <c r="K4" s="133" t="s">
        <v>68</v>
      </c>
      <c r="L4" s="133" t="s">
        <v>70</v>
      </c>
      <c r="M4" s="133" t="s">
        <v>70</v>
      </c>
    </row>
    <row r="5" spans="1:13" ht="27.75" customHeight="1" x14ac:dyDescent="0.25">
      <c r="A5" s="148" t="s">
        <v>92</v>
      </c>
      <c r="B5" s="149" t="s">
        <v>86</v>
      </c>
      <c r="C5" s="150">
        <v>2.04</v>
      </c>
      <c r="D5" s="151">
        <v>400</v>
      </c>
      <c r="E5" s="150">
        <f>17.5%*C5</f>
        <v>0.35699999999999998</v>
      </c>
      <c r="F5" s="152">
        <f>(892+421)/22/B1</f>
        <v>7.3681257014590343E-2</v>
      </c>
      <c r="G5" s="153">
        <f>+C5+F5+E5</f>
        <v>2.47068125701459</v>
      </c>
      <c r="H5" s="154">
        <f>+I5*G5</f>
        <v>4.9413625140291799</v>
      </c>
      <c r="I5" s="153">
        <v>2</v>
      </c>
      <c r="J5" s="151">
        <f>D5*G5</f>
        <v>988.27250280583598</v>
      </c>
      <c r="K5" s="151">
        <f>H5*D5</f>
        <v>1976.545005611672</v>
      </c>
      <c r="L5" s="151">
        <f>ROUND(K5-J5-$L$2*K5,0)</f>
        <v>880</v>
      </c>
      <c r="M5" s="155">
        <f>L5/K5</f>
        <v>0.44522133192088414</v>
      </c>
    </row>
    <row r="6" spans="1:13" ht="27.75" customHeight="1" x14ac:dyDescent="0.25">
      <c r="A6" s="156"/>
      <c r="B6" s="149"/>
      <c r="C6" s="157"/>
      <c r="D6" s="158"/>
      <c r="E6" s="150"/>
      <c r="F6" s="159"/>
      <c r="G6" s="153"/>
      <c r="H6" s="153"/>
      <c r="I6" s="160"/>
      <c r="J6" s="151"/>
      <c r="K6" s="151"/>
      <c r="L6" s="151"/>
      <c r="M6" s="155"/>
    </row>
    <row r="7" spans="1:13" s="76" customFormat="1" ht="27.75" customHeight="1" x14ac:dyDescent="0.25">
      <c r="A7" s="162" t="s">
        <v>85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</row>
    <row r="8" spans="1:13" s="76" customFormat="1" ht="27.75" customHeight="1" x14ac:dyDescent="0.25">
      <c r="A8" s="134"/>
      <c r="B8" s="134" t="s">
        <v>69</v>
      </c>
      <c r="C8" s="133" t="s">
        <v>77</v>
      </c>
      <c r="D8" s="133" t="s">
        <v>75</v>
      </c>
      <c r="E8" s="133" t="s">
        <v>78</v>
      </c>
      <c r="F8" s="133" t="s">
        <v>73</v>
      </c>
      <c r="G8" s="133" t="s">
        <v>76</v>
      </c>
      <c r="H8" s="133" t="s">
        <v>81</v>
      </c>
      <c r="I8" s="133" t="s">
        <v>93</v>
      </c>
      <c r="J8" s="133"/>
      <c r="K8" s="133"/>
      <c r="L8" s="133"/>
      <c r="M8" s="133"/>
    </row>
    <row r="9" spans="1:13" ht="27.75" customHeight="1" x14ac:dyDescent="0.25">
      <c r="A9" s="138" t="s">
        <v>83</v>
      </c>
      <c r="B9" s="139" t="s">
        <v>89</v>
      </c>
      <c r="C9" s="140"/>
      <c r="D9" s="161"/>
      <c r="E9" s="140"/>
      <c r="F9" s="142"/>
      <c r="G9" s="143"/>
      <c r="H9" s="143">
        <v>7.37</v>
      </c>
      <c r="I9" s="172">
        <f>+$H$5/H9-1</f>
        <v>-0.32953018805574219</v>
      </c>
      <c r="J9" s="141"/>
      <c r="K9" s="141"/>
      <c r="L9" s="141"/>
      <c r="M9" s="144"/>
    </row>
    <row r="10" spans="1:13" ht="27.75" customHeight="1" x14ac:dyDescent="0.25">
      <c r="A10" s="138" t="s">
        <v>84</v>
      </c>
      <c r="B10" s="139" t="s">
        <v>90</v>
      </c>
      <c r="C10" s="140"/>
      <c r="D10" s="161"/>
      <c r="E10" s="140"/>
      <c r="F10" s="142"/>
      <c r="G10" s="143"/>
      <c r="H10" s="143">
        <v>4.2300000000000004</v>
      </c>
      <c r="I10" s="172">
        <f t="shared" ref="I10:I11" si="0">+$H$5/H10-1</f>
        <v>0.16817080709909682</v>
      </c>
      <c r="J10" s="141"/>
      <c r="K10" s="141"/>
      <c r="L10" s="141"/>
      <c r="M10" s="144"/>
    </row>
    <row r="11" spans="1:13" ht="27.75" customHeight="1" x14ac:dyDescent="0.25">
      <c r="A11" s="138" t="s">
        <v>84</v>
      </c>
      <c r="B11" s="139" t="s">
        <v>91</v>
      </c>
      <c r="C11" s="140"/>
      <c r="D11" s="161"/>
      <c r="E11" s="140"/>
      <c r="F11" s="142"/>
      <c r="G11" s="143"/>
      <c r="H11" s="147">
        <v>4.2300000000000004</v>
      </c>
      <c r="I11" s="172">
        <f t="shared" si="0"/>
        <v>0.16817080709909682</v>
      </c>
      <c r="J11" s="141"/>
      <c r="K11" s="141"/>
      <c r="L11" s="141"/>
      <c r="M11" s="144"/>
    </row>
    <row r="12" spans="1:13" ht="25.5" customHeight="1" x14ac:dyDescent="0.25">
      <c r="H12" s="137"/>
      <c r="I12" s="136"/>
    </row>
    <row r="13" spans="1:13" ht="25.5" customHeight="1" x14ac:dyDescent="0.25">
      <c r="H13" s="137"/>
      <c r="I13" s="136"/>
    </row>
    <row r="14" spans="1:13" x14ac:dyDescent="0.25">
      <c r="H14" s="137"/>
      <c r="I14" s="136"/>
      <c r="J14" s="135"/>
    </row>
    <row r="15" spans="1:13" x14ac:dyDescent="0.25">
      <c r="H15" s="137"/>
      <c r="I15" s="136"/>
    </row>
    <row r="16" spans="1:13" x14ac:dyDescent="0.25">
      <c r="H16" s="137"/>
      <c r="I16" s="136"/>
    </row>
    <row r="17" spans="8:9" x14ac:dyDescent="0.25">
      <c r="H17" s="137"/>
      <c r="I17" s="136"/>
    </row>
    <row r="18" spans="8:9" x14ac:dyDescent="0.25">
      <c r="H18" s="137"/>
      <c r="I18" s="136"/>
    </row>
  </sheetData>
  <mergeCells count="4">
    <mergeCell ref="A7:M7"/>
    <mergeCell ref="L1:M1"/>
    <mergeCell ref="L2:M2"/>
    <mergeCell ref="A3:M3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67"/>
      <c r="F16" s="168"/>
    </row>
    <row r="17" spans="5:6" x14ac:dyDescent="0.25">
      <c r="E17" s="167"/>
      <c r="F17" s="168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69" t="s">
        <v>26</v>
      </c>
      <c r="C1" s="170"/>
      <c r="D1" s="170"/>
      <c r="E1" s="170"/>
      <c r="F1" s="170"/>
      <c r="G1" s="170"/>
      <c r="H1" s="170"/>
      <c r="I1" s="170"/>
      <c r="J1" s="171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4" ma:contentTypeDescription="Crear nuevo documento." ma:contentTypeScope="" ma:versionID="0bd4bdc1b2745f36c184a2ede368dc37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b5d184d6b381e41bfda53c6e8cfb4243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F5C52B-2389-4BA4-8FA8-AC0C4DDBEF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B5771-E153-4FDD-8DD3-BA35B235E0A4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40de77e2-37bb-4c7a-ab4d-547915d99553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0269a7-69c5-483f-a552-e74dab880ae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2024-01-08T13:34:03Z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