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3 - 2023/01-Cotizaciones y Licitaciones/90-OESTE-23. TOTAL. TEG/"/>
    </mc:Choice>
  </mc:AlternateContent>
  <xr:revisionPtr revIDLastSave="301" documentId="11_53D053E60DAC1A16630E8B5AAF659CA5C0469EB7" xr6:coauthVersionLast="47" xr6:coauthVersionMax="47" xr10:uidLastSave="{692ABC06-9F90-4237-B7AF-F13A6BDEB0C5}"/>
  <bookViews>
    <workbookView xWindow="-120" yWindow="-120" windowWidth="20730" windowHeight="11160" xr2:uid="{00000000-000D-0000-FFFF-FFFF00000000}"/>
  </bookViews>
  <sheets>
    <sheet name="Planilla de Cotizacion" sheetId="14" r:id="rId1"/>
    <sheet name="CR" sheetId="16" r:id="rId2"/>
    <sheet name="pedido" sheetId="15" r:id="rId3"/>
    <sheet name="PQuímicos" sheetId="7" state="hidden" r:id="rId4"/>
    <sheet name="Fletes" sheetId="1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4" l="1"/>
  <c r="C6" i="14"/>
  <c r="M6" i="14" l="1"/>
  <c r="D4" i="14" l="1"/>
  <c r="D5" i="14" s="1"/>
  <c r="D7" i="14" s="1"/>
  <c r="C5" i="14" l="1"/>
  <c r="C7" i="14" s="1"/>
  <c r="H4" i="14"/>
  <c r="G5" i="14" l="1"/>
  <c r="M7" i="14"/>
  <c r="G7" i="14" l="1"/>
  <c r="G6" i="14"/>
  <c r="I4" i="14"/>
  <c r="H5" i="14"/>
  <c r="H6" i="14" s="1"/>
  <c r="L6" i="14" s="1"/>
  <c r="O6" i="14" s="1"/>
  <c r="P6" i="14" s="1"/>
  <c r="H7" i="14" l="1"/>
  <c r="L5" i="14"/>
  <c r="I5" i="14"/>
  <c r="M5" i="14" s="1"/>
  <c r="O5" i="14" l="1"/>
  <c r="Q5" i="14" s="1"/>
  <c r="S5" i="14" s="1"/>
  <c r="T5" i="14" s="1"/>
  <c r="K7" i="14"/>
  <c r="L7" i="14"/>
  <c r="O7" i="14" s="1"/>
  <c r="M4" i="14"/>
  <c r="L4" i="14"/>
  <c r="P5" i="14" l="1"/>
  <c r="R5" i="14"/>
  <c r="Q7" i="14"/>
  <c r="P7" i="14"/>
  <c r="O4" i="14"/>
  <c r="P4" i="14" s="1"/>
  <c r="M17" i="13"/>
  <c r="L7" i="13"/>
  <c r="R7" i="14" l="1"/>
  <c r="S7" i="14"/>
  <c r="T7" i="14" s="1"/>
  <c r="Q4" i="14"/>
  <c r="S4" i="14" s="1"/>
  <c r="T4" i="14" s="1"/>
  <c r="J6" i="7"/>
  <c r="R4" i="14" l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<sst xmlns="http://schemas.openxmlformats.org/spreadsheetml/2006/main" count="225" uniqueCount="102">
  <si>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</si>
  <si>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</si>
  <si>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</si>
  <si>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</si>
  <si>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</si>
  <si>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</si>
  <si>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</si>
  <si>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</si>
  <si>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</si>
  <si>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</si>
  <si>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</si>
  <si>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</si>
  <si>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</si>
  <si>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</si>
  <si>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</si>
  <si>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</si>
  <si>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</si>
  <si>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</si>
  <si>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</si>
  <si>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</si>
  <si>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</si>
  <si>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</si>
  <si>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</si>
  <si>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</si>
  <si>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</si>
  <si>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</si>
  <si>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</si>
  <si>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</si>
  <si>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</si>
  <si>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</si>
  <si>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</si>
  <si>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</si>
  <si>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</si>
  <si>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</si>
  <si>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</si>
  <si>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</si>
  <si>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</si>
  <si>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</si>
  <si>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</si>
  <si>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</si>
  <si>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</si>
  <si>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</si>
  <si>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</si>
  <si>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</si>
  <si>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</si>
  <si>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</si>
  <si>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</si>
  <si>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</si>
  <si>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</si>
  <si>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</si>
  <si>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</si>
  <si>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</si>
  <si>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</si>
  <si>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</si>
  <si>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</si>
  <si>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</si>
  <si>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</si>
  <si>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</si>
  <si>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</si>
  <si>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</si>
  <si>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</si>
  <si>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</si>
  <si>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</si>
  <si>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</si>
  <si>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</si>
  <si>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</si>
  <si>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</si>
  <si>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</si>
  <si>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</si>
  <si>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</si>
  <si>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</si>
  <si>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</si>
  <si>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</si>
  <si>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</si>
  <si>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</si>
  <si>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</si>
  <si>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</si>
  <si>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</si>
  <si>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</si>
  <si>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</si>
  <si>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</si>
  <si>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Ref: Cotización Divisas Venta</t>
  </si>
  <si>
    <t>Cantidad [Lts]</t>
  </si>
  <si>
    <t>CR con flete  [USD/lt]</t>
  </si>
  <si>
    <t>Costo Rep [USD/lt] jul-23</t>
  </si>
  <si>
    <t>SB24</t>
  </si>
  <si>
    <t>Imp Paísl</t>
  </si>
  <si>
    <t>Flete  [USD/lt]</t>
  </si>
  <si>
    <t>Cotizaciones previas</t>
  </si>
  <si>
    <t>CAPEX-Ago-23</t>
  </si>
  <si>
    <t>TOTAL</t>
  </si>
  <si>
    <t>TOTAL-Sep-22</t>
  </si>
  <si>
    <t>Patagonia-May-23</t>
  </si>
  <si>
    <t>Opción</t>
  </si>
  <si>
    <t>k=1,6</t>
  </si>
  <si>
    <t>k=1,8</t>
  </si>
  <si>
    <t>Precio de Rakiduam</t>
  </si>
  <si>
    <t>Precio de CAPEX</t>
  </si>
  <si>
    <t>Rakiduam Abr-23</t>
  </si>
  <si>
    <t>Disponibilidad inmediata</t>
  </si>
  <si>
    <t>Confirmar en plazo max de 5 días</t>
  </si>
  <si>
    <t>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</si>
</sst>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49" fontId="1" fillId="0" borderId="0" xfId="15" applyNumberFormat="1"/>
    <xf numFmtId="0" fontId="4" fillId="10" borderId="0" xfId="0" applyFont="1" applyFill="1"/>
    <xf numFmtId="14" fontId="4" fillId="10" borderId="0" xfId="0" applyNumberFormat="1" applyFont="1" applyFill="1"/>
    <xf numFmtId="0" fontId="4" fillId="10" borderId="0" xfId="0" applyFont="1" applyFill="1" applyAlignment="1">
      <alignment horizontal="center"/>
    </xf>
    <xf numFmtId="0" fontId="5" fillId="5" borderId="28" xfId="3" applyFont="1" applyFill="1" applyBorder="1" applyAlignment="1">
      <alignment horizontal="center" vertical="center" wrapText="1"/>
    </xf>
    <xf numFmtId="3" fontId="0" fillId="9" borderId="27" xfId="0" applyNumberForma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169" fontId="0" fillId="0" borderId="0" xfId="13" applyNumberFormat="1" applyFont="1" applyFill="1" applyBorder="1" applyAlignment="1">
      <alignment horizontal="center" vertical="center"/>
    </xf>
    <xf numFmtId="10" fontId="0" fillId="6" borderId="23" xfId="0" applyNumberForma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9" xfId="0" applyNumberFormat="1" applyFont="1" applyFill="1" applyBorder="1" applyAlignment="1">
      <alignment horizontal="center" vertical="center" wrapText="1"/>
    </xf>
    <xf numFmtId="10" fontId="11" fillId="8" borderId="30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6" xfId="0" applyFont="1" applyFill="1" applyBorder="1"/>
    <xf numFmtId="0" fontId="0" fillId="0" borderId="37" xfId="0" applyFill="1" applyBorder="1"/>
    <xf numFmtId="0" fontId="4" fillId="0" borderId="37" xfId="0" applyFont="1" applyFill="1" applyBorder="1" applyAlignment="1">
      <alignment horizontal="left" vertical="center" indent="1"/>
    </xf>
    <xf numFmtId="49" fontId="1" fillId="0" borderId="37" xfId="0" applyNumberFormat="1" applyFont="1" applyFill="1" applyBorder="1"/>
    <xf numFmtId="4" fontId="1" fillId="0" borderId="37" xfId="16" applyNumberFormat="1" applyFont="1" applyFill="1" applyBorder="1" applyAlignment="1">
      <alignment horizontal="right" vertical="center"/>
    </xf>
    <xf numFmtId="0" fontId="0" fillId="0" borderId="38" xfId="0" applyFill="1" applyBorder="1"/>
    <xf numFmtId="0" fontId="7" fillId="6" borderId="23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169" fontId="0" fillId="0" borderId="34" xfId="13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9" fontId="4" fillId="0" borderId="0" xfId="13" applyNumberFormat="1" applyFont="1" applyFill="1" applyBorder="1" applyAlignment="1">
      <alignment horizontal="center" vertical="center"/>
    </xf>
    <xf numFmtId="169" fontId="4" fillId="0" borderId="11" xfId="13" applyNumberFormat="1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4" fontId="0" fillId="0" borderId="34" xfId="0" applyNumberFormat="1" applyFill="1" applyBorder="1" applyAlignment="1">
      <alignment horizontal="center" vertical="center"/>
    </xf>
    <xf numFmtId="3" fontId="0" fillId="0" borderId="34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4" fillId="0" borderId="34" xfId="0" applyNumberFormat="1" applyFont="1" applyFill="1" applyBorder="1" applyAlignment="1">
      <alignment horizontal="center" vertical="center"/>
    </xf>
    <xf numFmtId="169" fontId="4" fillId="0" borderId="34" xfId="13" applyNumberFormat="1" applyFont="1" applyFill="1" applyBorder="1" applyAlignment="1">
      <alignment horizontal="center" vertical="center"/>
    </xf>
    <xf numFmtId="169" fontId="4" fillId="0" borderId="35" xfId="13" applyNumberFormat="1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4" fontId="0" fillId="11" borderId="31" xfId="0" applyNumberFormat="1" applyFill="1" applyBorder="1" applyAlignment="1">
      <alignment horizontal="center" vertical="center"/>
    </xf>
    <xf numFmtId="3" fontId="0" fillId="11" borderId="31" xfId="0" applyNumberFormat="1" applyFill="1" applyBorder="1" applyAlignment="1">
      <alignment horizontal="center" vertical="center"/>
    </xf>
    <xf numFmtId="169" fontId="0" fillId="11" borderId="31" xfId="13" applyNumberFormat="1" applyFont="1" applyFill="1" applyBorder="1" applyAlignment="1">
      <alignment horizontal="center" vertical="center"/>
    </xf>
    <xf numFmtId="2" fontId="0" fillId="11" borderId="31" xfId="0" applyNumberFormat="1" applyFill="1" applyBorder="1" applyAlignment="1">
      <alignment horizontal="center" vertical="center"/>
    </xf>
    <xf numFmtId="2" fontId="4" fillId="11" borderId="31" xfId="0" applyNumberFormat="1" applyFont="1" applyFill="1" applyBorder="1" applyAlignment="1">
      <alignment horizontal="center" vertical="center"/>
    </xf>
    <xf numFmtId="169" fontId="4" fillId="11" borderId="31" xfId="13" applyNumberFormat="1" applyFont="1" applyFill="1" applyBorder="1" applyAlignment="1">
      <alignment horizontal="center" vertical="center"/>
    </xf>
    <xf numFmtId="169" fontId="4" fillId="11" borderId="32" xfId="13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12" borderId="33" xfId="0" applyFont="1" applyFill="1" applyBorder="1" applyAlignment="1">
      <alignment horizontal="center" vertical="center" wrapText="1"/>
    </xf>
    <xf numFmtId="0" fontId="7" fillId="12" borderId="34" xfId="0" applyFont="1" applyFill="1" applyBorder="1" applyAlignment="1">
      <alignment horizontal="center" vertical="center" wrapText="1"/>
    </xf>
    <xf numFmtId="4" fontId="0" fillId="12" borderId="34" xfId="0" applyNumberFormat="1" applyFill="1" applyBorder="1" applyAlignment="1">
      <alignment horizontal="center" vertical="center"/>
    </xf>
    <xf numFmtId="3" fontId="0" fillId="12" borderId="34" xfId="0" applyNumberFormat="1" applyFill="1" applyBorder="1" applyAlignment="1">
      <alignment horizontal="center" vertical="center"/>
    </xf>
    <xf numFmtId="169" fontId="0" fillId="12" borderId="34" xfId="13" applyNumberFormat="1" applyFont="1" applyFill="1" applyBorder="1" applyAlignment="1">
      <alignment horizontal="center" vertical="center"/>
    </xf>
    <xf numFmtId="2" fontId="0" fillId="12" borderId="34" xfId="0" applyNumberFormat="1" applyFill="1" applyBorder="1" applyAlignment="1">
      <alignment horizontal="center" vertical="center"/>
    </xf>
    <xf numFmtId="2" fontId="4" fillId="12" borderId="34" xfId="0" applyNumberFormat="1" applyFont="1" applyFill="1" applyBorder="1" applyAlignment="1">
      <alignment horizontal="center" vertical="center"/>
    </xf>
    <xf numFmtId="169" fontId="4" fillId="12" borderId="34" xfId="13" applyNumberFormat="1" applyFont="1" applyFill="1" applyBorder="1" applyAlignment="1">
      <alignment horizontal="center" vertical="center"/>
    </xf>
    <xf numFmtId="169" fontId="4" fillId="12" borderId="35" xfId="13" applyNumberFormat="1" applyFont="1" applyFill="1" applyBorder="1" applyAlignment="1">
      <alignment horizontal="center" vertic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customXml" Target="../customXml/item3.xml"/><Relationship Id="rId8" Type="http://schemas.openxmlformats.org/officeDocument/2006/relationships/externalLink" Target="externalLinks/externalLink3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145094</xdr:rowOff>
    </xdr:from>
    <xdr:to>
      <xdr:col>13</xdr:col>
      <xdr:colOff>11309</xdr:colOff>
      <xdr:row>14</xdr:row>
      <xdr:rowOff>95757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07AEFE-8D62-4D01-8B54-F14E20BA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45094"/>
          <a:ext cx="9202934" cy="2617663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13</xdr:row>
      <xdr:rowOff>137851</xdr:rowOff>
    </xdr:from>
    <xdr:to>
      <xdr:col>13</xdr:col>
      <xdr:colOff>239540</xdr:colOff>
      <xdr:row>20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C5433-48F5-40FA-ACF9-538ACF104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" y="2614351"/>
          <a:ext cx="8754890" cy="131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85725</xdr:rowOff>
    </xdr:from>
    <xdr:to>
      <xdr:col>9</xdr:col>
      <xdr:colOff>305737</xdr:colOff>
      <xdr:row>25</xdr:row>
      <xdr:rowOff>38758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BC6866-AFB6-4742-AB55-75E58964B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5725"/>
          <a:ext cx="6716062" cy="47155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showGridLines="0" tabSelected="1" zoomScale="80" zoomScaleNormal="80" workbookViewId="0">
      <selection activeCell="L23" sqref="L23"/>
    </sheetView>
  </sheetViews>
  <sheetFormatPr baseColWidth="10" defaultRowHeight="15" x14ac:dyDescent="0.25"/>
  <cols>
    <col min="1" max="1" width="9.140625" bestFit="1" customWidth="1"/>
    <col min="2" max="2" width="14.140625" customWidth="1"/>
    <col min="3" max="3" width="13.28515625" customWidth="1"/>
    <col min="4" max="4" width="10.85546875" customWidth="1"/>
    <col min="5" max="5" width="20.7109375" bestFit="1" customWidth="1"/>
    <col min="6" max="6" width="14.140625" customWidth="1"/>
    <col min="7" max="7" width="10" bestFit="1" customWidth="1"/>
    <col min="8" max="8" width="13.28515625" customWidth="1"/>
    <col min="10" max="10" width="11.42578125" hidden="1" customWidth="1"/>
    <col min="11" max="11" width="5" bestFit="1" customWidth="1"/>
    <col min="12" max="12" width="9.85546875" customWidth="1"/>
    <col min="14" max="14" width="11.42578125" hidden="1" customWidth="1"/>
    <col min="15" max="15" width="6" bestFit="1" customWidth="1"/>
    <col min="16" max="16" width="6.5703125" bestFit="1" customWidth="1"/>
    <col min="17" max="17" width="7.42578125" hidden="1" customWidth="1"/>
    <col min="18" max="20" width="6.7109375" hidden="1" customWidth="1"/>
  </cols>
  <sheetData>
    <row r="1" spans="1:21" ht="18" customHeight="1" x14ac:dyDescent="0.25">
      <c r="A1" s="146" t="s">
        <v>78</v>
      </c>
      <c r="B1" s="144">
        <v>350</v>
      </c>
      <c r="C1" s="145">
        <v>45148</v>
      </c>
      <c r="D1" s="154" t="s">
        <v>81</v>
      </c>
      <c r="E1" s="154"/>
      <c r="F1" s="154"/>
      <c r="G1" s="154"/>
      <c r="H1" s="154"/>
      <c r="O1" s="157" t="s">
        <v>76</v>
      </c>
      <c r="P1" s="158"/>
      <c r="Q1" s="157" t="s">
        <v>77</v>
      </c>
      <c r="R1" s="158"/>
      <c r="S1" s="155" t="s">
        <v>74</v>
      </c>
      <c r="T1" s="155"/>
    </row>
    <row r="2" spans="1:21" ht="13.5" customHeight="1" x14ac:dyDescent="0.25">
      <c r="O2" s="159">
        <v>5.5E-2</v>
      </c>
      <c r="P2" s="160"/>
      <c r="Q2" s="161">
        <v>0.04</v>
      </c>
      <c r="R2" s="162"/>
      <c r="S2" s="156">
        <v>0.04</v>
      </c>
      <c r="T2" s="156"/>
    </row>
    <row r="3" spans="1:21" ht="31.5" customHeight="1" x14ac:dyDescent="0.25">
      <c r="A3" s="134" t="s">
        <v>75</v>
      </c>
      <c r="B3" s="149" t="s">
        <v>70</v>
      </c>
      <c r="C3" s="150" t="s">
        <v>84</v>
      </c>
      <c r="D3" s="150" t="s">
        <v>82</v>
      </c>
      <c r="E3" s="150" t="s">
        <v>93</v>
      </c>
      <c r="F3" s="150" t="s">
        <v>86</v>
      </c>
      <c r="G3" s="150" t="s">
        <v>87</v>
      </c>
      <c r="H3" s="150" t="s">
        <v>83</v>
      </c>
      <c r="I3" s="150" t="s">
        <v>67</v>
      </c>
      <c r="J3" s="150" t="s">
        <v>80</v>
      </c>
      <c r="K3" s="150" t="s">
        <v>0</v>
      </c>
      <c r="L3" s="150" t="s">
        <v>68</v>
      </c>
      <c r="M3" s="150" t="s">
        <v>69</v>
      </c>
      <c r="N3" s="150" t="s">
        <v>79</v>
      </c>
      <c r="O3" s="150" t="s">
        <v>71</v>
      </c>
      <c r="P3" s="151" t="s">
        <v>71</v>
      </c>
      <c r="Q3" s="147" t="s">
        <v>72</v>
      </c>
      <c r="R3" s="135" t="s">
        <v>72</v>
      </c>
      <c r="S3" s="133" t="s">
        <v>73</v>
      </c>
      <c r="T3" s="133" t="s">
        <v>73</v>
      </c>
    </row>
    <row r="4" spans="1:21" ht="16.5" customHeight="1" x14ac:dyDescent="0.25">
      <c r="A4" s="195" t="s">
        <v>90</v>
      </c>
      <c r="B4" s="196" t="s">
        <v>85</v>
      </c>
      <c r="C4" s="197">
        <v>3.86</v>
      </c>
      <c r="D4" s="198">
        <f>2250/1.12</f>
        <v>2008.9285714285713</v>
      </c>
      <c r="E4" s="197" t="s">
        <v>94</v>
      </c>
      <c r="F4" s="199">
        <v>7.4999999999999997E-2</v>
      </c>
      <c r="G4" s="200">
        <v>0.12</v>
      </c>
      <c r="H4" s="201">
        <f>+C4+G4+F4*C4</f>
        <v>4.2694999999999999</v>
      </c>
      <c r="I4" s="201">
        <f>+K4*H4</f>
        <v>6.8311999999999999</v>
      </c>
      <c r="J4" s="202"/>
      <c r="K4" s="201">
        <v>1.6</v>
      </c>
      <c r="L4" s="198">
        <f>D4*H4</f>
        <v>8577.1205357142844</v>
      </c>
      <c r="M4" s="198">
        <f>I4*D4</f>
        <v>13723.392857142857</v>
      </c>
      <c r="N4" s="198"/>
      <c r="O4" s="198">
        <f>ROUND(M4-L4-$O$2*M4,0)</f>
        <v>4391</v>
      </c>
      <c r="P4" s="203">
        <f>+O4/M4</f>
        <v>0.31996460683660588</v>
      </c>
      <c r="Q4" s="148">
        <f>+O4-$Q$2*M4</f>
        <v>3842.0642857142857</v>
      </c>
      <c r="R4" s="137">
        <f>+Q4/M4</f>
        <v>0.2799646068366059</v>
      </c>
      <c r="S4" s="136">
        <f>+Q4-$S$2*M4</f>
        <v>3293.1285714285714</v>
      </c>
      <c r="T4" s="137">
        <f>+S4/M4</f>
        <v>0.23996460683660589</v>
      </c>
    </row>
    <row r="5" spans="1:21" ht="16.5" customHeight="1" x14ac:dyDescent="0.25">
      <c r="A5" s="187" t="s">
        <v>90</v>
      </c>
      <c r="B5" s="188" t="s">
        <v>85</v>
      </c>
      <c r="C5" s="189">
        <f>+C4</f>
        <v>3.86</v>
      </c>
      <c r="D5" s="190">
        <f>+D4</f>
        <v>2008.9285714285713</v>
      </c>
      <c r="E5" s="189" t="s">
        <v>95</v>
      </c>
      <c r="F5" s="178">
        <v>7.4999999999999997E-2</v>
      </c>
      <c r="G5" s="191">
        <f>+G4</f>
        <v>0.12</v>
      </c>
      <c r="H5" s="192">
        <f>+H4</f>
        <v>4.2694999999999999</v>
      </c>
      <c r="I5" s="192">
        <f>+K5*H5</f>
        <v>7.6851000000000003</v>
      </c>
      <c r="J5" s="193"/>
      <c r="K5" s="192">
        <v>1.8</v>
      </c>
      <c r="L5" s="190">
        <f>D5*H5</f>
        <v>8577.1205357142844</v>
      </c>
      <c r="M5" s="190">
        <f>I5*D5</f>
        <v>15438.816964285714</v>
      </c>
      <c r="N5" s="190"/>
      <c r="O5" s="190">
        <f>ROUND(M5-L5-$O$2*M5,0)</f>
        <v>6013</v>
      </c>
      <c r="P5" s="194">
        <f>+O5/M5</f>
        <v>0.3894728471689084</v>
      </c>
      <c r="Q5" s="148">
        <f>+O5-$Q$2*M5</f>
        <v>5395.4473214285717</v>
      </c>
      <c r="R5" s="137">
        <f>+Q5/M5</f>
        <v>0.34947284716890842</v>
      </c>
      <c r="S5" s="136">
        <f>+Q5-$S$2*M5</f>
        <v>4777.8946428571435</v>
      </c>
      <c r="T5" s="137">
        <f>+S5/M5</f>
        <v>0.30947284716890844</v>
      </c>
    </row>
    <row r="6" spans="1:21" ht="16.5" customHeight="1" x14ac:dyDescent="0.25">
      <c r="A6" s="179" t="s">
        <v>90</v>
      </c>
      <c r="B6" s="180" t="s">
        <v>85</v>
      </c>
      <c r="C6" s="181">
        <f>+C5</f>
        <v>3.86</v>
      </c>
      <c r="D6" s="182">
        <f>+D5</f>
        <v>2008.9285714285713</v>
      </c>
      <c r="E6" s="181" t="s">
        <v>96</v>
      </c>
      <c r="F6" s="152">
        <v>7.4999999999999997E-2</v>
      </c>
      <c r="G6" s="183">
        <f>+G5</f>
        <v>0.12</v>
      </c>
      <c r="H6" s="184">
        <f>+H5</f>
        <v>4.2694999999999999</v>
      </c>
      <c r="I6" s="184">
        <v>7.07</v>
      </c>
      <c r="J6" s="185"/>
      <c r="K6" s="184">
        <v>1.8</v>
      </c>
      <c r="L6" s="182">
        <f>D6*H6</f>
        <v>8577.1205357142844</v>
      </c>
      <c r="M6" s="182">
        <f>I6*D6</f>
        <v>14203.125</v>
      </c>
      <c r="N6" s="182"/>
      <c r="O6" s="182">
        <f>ROUND(M6-L6-$O$2*M6,0)</f>
        <v>4845</v>
      </c>
      <c r="P6" s="186">
        <f>+O6/M6</f>
        <v>0.34112211221122113</v>
      </c>
      <c r="Q6" s="148"/>
      <c r="R6" s="137"/>
      <c r="S6" s="136"/>
      <c r="T6" s="137"/>
    </row>
    <row r="7" spans="1:21" ht="16.5" customHeight="1" x14ac:dyDescent="0.25">
      <c r="A7" s="205" t="s">
        <v>90</v>
      </c>
      <c r="B7" s="206" t="s">
        <v>85</v>
      </c>
      <c r="C7" s="207">
        <f>+C5</f>
        <v>3.86</v>
      </c>
      <c r="D7" s="208">
        <f>+D5</f>
        <v>2008.9285714285713</v>
      </c>
      <c r="E7" s="207" t="s">
        <v>97</v>
      </c>
      <c r="F7" s="209">
        <v>7.4999999999999997E-2</v>
      </c>
      <c r="G7" s="210">
        <f>+G5</f>
        <v>0.12</v>
      </c>
      <c r="H7" s="211">
        <f>+H5</f>
        <v>4.2694999999999999</v>
      </c>
      <c r="I7" s="211">
        <v>6.6</v>
      </c>
      <c r="J7" s="212"/>
      <c r="K7" s="211">
        <f>+I7/H7</f>
        <v>1.5458484600070266</v>
      </c>
      <c r="L7" s="208">
        <f>D7*H7</f>
        <v>8577.1205357142844</v>
      </c>
      <c r="M7" s="208">
        <f>I7*D7</f>
        <v>13258.928571428571</v>
      </c>
      <c r="N7" s="208"/>
      <c r="O7" s="208">
        <f>ROUND(M7-L7-$O$2*M7,0)</f>
        <v>3953</v>
      </c>
      <c r="P7" s="213">
        <f>+O7/M7</f>
        <v>0.29813872053872054</v>
      </c>
      <c r="Q7" s="148">
        <f>+O7-$Q$2*M7</f>
        <v>3422.6428571428569</v>
      </c>
      <c r="R7" s="137">
        <f>+Q7/M7</f>
        <v>0.25813872053872056</v>
      </c>
      <c r="S7" s="136">
        <f>+Q7-$S$2*M7</f>
        <v>2892.2857142857138</v>
      </c>
      <c r="T7" s="137">
        <f>+S7/M7</f>
        <v>0.21813872053872052</v>
      </c>
      <c r="U7" t="s">
        <v>101</v>
      </c>
    </row>
    <row r="8" spans="1:21" s="76" customFormat="1" ht="16.5" customHeight="1" x14ac:dyDescent="0.25">
      <c r="B8" s="174"/>
      <c r="C8" s="153"/>
      <c r="J8" s="138"/>
      <c r="P8" s="139"/>
      <c r="Q8" s="139"/>
      <c r="R8"/>
    </row>
    <row r="9" spans="1:21" ht="16.5" customHeight="1" x14ac:dyDescent="0.25">
      <c r="A9" s="175" t="s">
        <v>88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7"/>
    </row>
    <row r="10" spans="1:21" ht="16.5" customHeight="1" x14ac:dyDescent="0.25">
      <c r="A10" s="168" t="s">
        <v>89</v>
      </c>
      <c r="B10" s="169"/>
      <c r="C10" s="169"/>
      <c r="D10" s="169"/>
      <c r="E10" s="169"/>
      <c r="F10" s="169"/>
      <c r="G10" s="169"/>
      <c r="H10" s="169"/>
      <c r="I10" s="170">
        <v>6.6</v>
      </c>
      <c r="J10" s="171"/>
      <c r="K10" s="172"/>
      <c r="L10" s="169"/>
      <c r="M10" s="169"/>
      <c r="N10" s="169"/>
      <c r="O10" s="169"/>
      <c r="P10" s="173"/>
    </row>
    <row r="11" spans="1:21" ht="16.5" customHeight="1" x14ac:dyDescent="0.25">
      <c r="A11" s="168" t="s">
        <v>91</v>
      </c>
      <c r="B11" s="169"/>
      <c r="C11" s="169"/>
      <c r="D11" s="169"/>
      <c r="E11" s="169"/>
      <c r="F11" s="169"/>
      <c r="G11" s="169"/>
      <c r="H11" s="169"/>
      <c r="I11" s="170">
        <v>4.09</v>
      </c>
      <c r="J11" s="171"/>
      <c r="K11" s="172"/>
      <c r="L11" s="169"/>
      <c r="M11" s="169"/>
      <c r="N11" s="169"/>
      <c r="O11" s="169"/>
      <c r="P11" s="173"/>
    </row>
    <row r="12" spans="1:21" x14ac:dyDescent="0.25">
      <c r="A12" s="168" t="s">
        <v>92</v>
      </c>
      <c r="B12" s="169"/>
      <c r="C12" s="169"/>
      <c r="D12" s="169"/>
      <c r="E12" s="169"/>
      <c r="F12" s="169"/>
      <c r="G12" s="169"/>
      <c r="H12" s="169"/>
      <c r="I12" s="170">
        <v>6.32</v>
      </c>
      <c r="J12" s="171"/>
      <c r="K12" s="172"/>
      <c r="L12" s="169"/>
      <c r="M12" s="169"/>
      <c r="N12" s="169"/>
      <c r="O12" s="169"/>
      <c r="P12" s="173"/>
    </row>
    <row r="13" spans="1:21" x14ac:dyDescent="0.25">
      <c r="A13" s="168" t="s">
        <v>98</v>
      </c>
      <c r="B13" s="169"/>
      <c r="C13" s="169"/>
      <c r="D13" s="169"/>
      <c r="E13" s="169"/>
      <c r="F13" s="169"/>
      <c r="G13" s="169"/>
      <c r="H13" s="169"/>
      <c r="I13" s="170">
        <v>7.07</v>
      </c>
      <c r="J13" s="171"/>
      <c r="K13" s="172"/>
      <c r="L13" s="169"/>
      <c r="M13" s="169"/>
      <c r="N13" s="169"/>
      <c r="O13" s="169"/>
      <c r="P13" s="173"/>
    </row>
    <row r="14" spans="1:21" x14ac:dyDescent="0.25">
      <c r="I14" s="142"/>
      <c r="J14" s="143"/>
      <c r="K14" s="141"/>
      <c r="L14" s="140"/>
    </row>
    <row r="15" spans="1:21" x14ac:dyDescent="0.25">
      <c r="I15" s="142"/>
      <c r="J15" s="143"/>
      <c r="K15" s="141"/>
    </row>
    <row r="16" spans="1:21" x14ac:dyDescent="0.25">
      <c r="A16" s="204" t="s">
        <v>99</v>
      </c>
      <c r="I16" s="142"/>
      <c r="J16" s="143"/>
      <c r="K16" s="141"/>
    </row>
    <row r="17" spans="1:11" x14ac:dyDescent="0.25">
      <c r="A17" s="204" t="s">
        <v>100</v>
      </c>
      <c r="I17" s="142"/>
      <c r="J17" s="143"/>
      <c r="K17" s="141"/>
    </row>
    <row r="18" spans="1:11" x14ac:dyDescent="0.25">
      <c r="I18" s="142"/>
      <c r="J18" s="143"/>
      <c r="K18" s="141"/>
    </row>
  </sheetData>
  <mergeCells count="8">
    <mergeCell ref="A9:P9"/>
    <mergeCell ref="D1:H1"/>
    <mergeCell ref="S1:T1"/>
    <mergeCell ref="S2:T2"/>
    <mergeCell ref="O1:P1"/>
    <mergeCell ref="Q1:R1"/>
    <mergeCell ref="O2:P2"/>
    <mergeCell ref="Q2:R2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4C9E-FA14-470C-9DAD-59937BFF9993}">
  <dimension ref="A1"/>
  <sheetViews>
    <sheetView showGridLines="0"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937F-25AF-4BF6-9843-D3AB9D6689A9}">
  <dimension ref="A1"/>
  <sheetViews>
    <sheetView showGridLines="0"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63"/>
      <c r="F16" s="164"/>
    </row>
    <row r="17" spans="5:6" x14ac:dyDescent="0.25">
      <c r="E17" s="163"/>
      <c r="F17" s="164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65" t="s">
        <v>26</v>
      </c>
      <c r="C1" s="166"/>
      <c r="D1" s="166"/>
      <c r="E1" s="166"/>
      <c r="F1" s="166"/>
      <c r="G1" s="166"/>
      <c r="H1" s="166"/>
      <c r="I1" s="166"/>
      <c r="J1" s="167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730269a7-69c5-483f-a552-e74dab880ae2"/>
    <ds:schemaRef ds:uri="http://schemas.microsoft.com/office/infopath/2007/PartnerControls"/>
    <ds:schemaRef ds:uri="40de77e2-37bb-4c7a-ab4d-547915d9955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9ED7FC-EB60-41EA-8D5C-C7E639158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Planilla de Cotizacion</vt:lpstr>
      <vt:lpstr>CR</vt:lpstr>
      <vt:lpstr>pedido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2023-08-25T13:10:03Z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